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288" windowWidth="20736" windowHeight="11760" tabRatio="753" firstSheet="8" activeTab="17"/>
  </bookViews>
  <sheets>
    <sheet name=" Instructions" sheetId="30" r:id="rId1"/>
    <sheet name="Base Summary 2015-16" sheetId="23" r:id="rId2"/>
    <sheet name="Services - Base - OPTIONAL" sheetId="28" state="hidden" r:id="rId3"/>
    <sheet name="Revenue - Base - OPTIONAL" sheetId="25" state="hidden" r:id="rId4"/>
    <sheet name="Expenditure - Base - OPTIONAL" sheetId="26" state="hidden" r:id="rId5"/>
    <sheet name="Assets - Base - OPTIONAL" sheetId="27" state="hidden" r:id="rId6"/>
    <sheet name="Services - NHC" sheetId="13" r:id="rId7"/>
    <sheet name="Outputs - NHC" sheetId="21" r:id="rId8"/>
    <sheet name="Revenue - NHC" sheetId="1" r:id="rId9"/>
    <sheet name="Expenditure- NHC" sheetId="8" r:id="rId10"/>
    <sheet name="Assets - NHC" sheetId="9" r:id="rId11"/>
    <sheet name="Services - WHC" sheetId="15" r:id="rId12"/>
    <sheet name="Outputs - WHC" sheetId="22" r:id="rId13"/>
    <sheet name="Revenue - WHC" sheetId="16" r:id="rId14"/>
    <sheet name="Expenditure - WHC" sheetId="17" r:id="rId15"/>
    <sheet name="Assets - WHC" sheetId="18" r:id="rId16"/>
    <sheet name="Analysis" sheetId="19" r:id="rId17"/>
    <sheet name="Calculating the higher cap" sheetId="20" r:id="rId18"/>
    <sheet name="Certification Statement" sheetId="31" r:id="rId19"/>
    <sheet name=" Instructions (Print friendly)" sheetId="33" r:id="rId20"/>
    <sheet name="Contact Information" sheetId="34" r:id="rId21"/>
  </sheets>
  <definedNames>
    <definedName name="_xlnm._FilterDatabase" localSheetId="5" hidden="1">'Assets - Base - OPTIONAL'!$S$12:$S$36</definedName>
    <definedName name="_xlnm._FilterDatabase" localSheetId="10" hidden="1">'Assets - NHC'!$S$12:$S$36</definedName>
    <definedName name="_xlnm._FilterDatabase" localSheetId="15" hidden="1">'Assets - WHC'!$S$12:$S$36</definedName>
    <definedName name="FORECASTEXP">#REF!</definedName>
    <definedName name="FORECASTINCOME">#REF!</definedName>
    <definedName name="JOBNAME">#REF!</definedName>
    <definedName name="_xlnm.Print_Area" localSheetId="0">' Instructions'!$C$1:$N$462</definedName>
    <definedName name="_xlnm.Print_Area" localSheetId="19">' Instructions (Print friendly)'!$A$1:$O$578</definedName>
    <definedName name="_xlnm.Print_Area" localSheetId="16">Analysis!$O$2:$AI$39</definedName>
    <definedName name="_xlnm.Print_Area" localSheetId="5">'Assets - Base - OPTIONAL'!$A$1:$V$95</definedName>
    <definedName name="_xlnm.Print_Area" localSheetId="10">'Assets - NHC'!$A$1:$V$146</definedName>
    <definedName name="_xlnm.Print_Area" localSheetId="15">'Assets - WHC'!$A$1:$V$95</definedName>
    <definedName name="_xlnm.Print_Area" localSheetId="1">'Base Summary 2015-16'!$D$5:$N$148</definedName>
    <definedName name="_xlnm.Print_Area" localSheetId="17">'Calculating the higher cap'!$D$4:$F$144</definedName>
    <definedName name="_xlnm.Print_Area" localSheetId="4">'Expenditure - Base - OPTIONAL'!$A$1:$N$154</definedName>
    <definedName name="_xlnm.Print_Area" localSheetId="14">'Expenditure - WHC'!$A$1:$N$150</definedName>
    <definedName name="_xlnm.Print_Area" localSheetId="9">'Expenditure- NHC'!$A$1:$N$150</definedName>
    <definedName name="_xlnm.Print_Area" localSheetId="7">'Outputs - NHC'!$A$1:$J$1412</definedName>
    <definedName name="_xlnm.Print_Area" localSheetId="12">'Outputs - WHC'!$A$1:$K$1411</definedName>
    <definedName name="_xlnm.Print_Area" localSheetId="3">'Revenue - Base - OPTIONAL'!$A$1:$U$155</definedName>
    <definedName name="_xlnm.Print_Area" localSheetId="8">'Revenue - NHC'!$A$1:$T$151</definedName>
    <definedName name="_xlnm.Print_Area" localSheetId="13">'Revenue - WHC'!$A$2:$U$150</definedName>
    <definedName name="_xlnm.Print_Area" localSheetId="2">'Services - Base - OPTIONAL'!$A$1:$K$152</definedName>
    <definedName name="_xlnm.Print_Area" localSheetId="6">'Services - NHC'!$C$5:$K$145</definedName>
    <definedName name="_xlnm.Print_Area" localSheetId="11">'Services - WHC'!$A$1:$K$152</definedName>
    <definedName name="_xlnm.Print_Titles" localSheetId="19">' Instructions (Print friendly)'!$1:$5</definedName>
    <definedName name="_xlnm.Print_Titles" localSheetId="1">'Base Summary 2015-16'!$5:$9</definedName>
    <definedName name="_xlnm.Print_Titles" localSheetId="17">'Calculating the higher cap'!$2:$5</definedName>
    <definedName name="_xlnm.Print_Titles" localSheetId="6">'Services - NHC'!$6:$8</definedName>
  </definedNames>
  <calcPr calcId="145621" calcOnSave="0"/>
</workbook>
</file>

<file path=xl/calcChain.xml><?xml version="1.0" encoding="utf-8"?>
<calcChain xmlns="http://schemas.openxmlformats.org/spreadsheetml/2006/main">
  <c r="F149" i="20" l="1"/>
  <c r="F142" i="20" l="1"/>
  <c r="F156" i="20"/>
  <c r="F154" i="20"/>
  <c r="F152" i="20"/>
  <c r="F150" i="20"/>
  <c r="I112" i="20"/>
  <c r="H130" i="20"/>
  <c r="F128" i="20"/>
  <c r="H112" i="20"/>
  <c r="F110" i="20"/>
  <c r="G10" i="15" l="1"/>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J147" i="23" l="1"/>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W12" i="19"/>
  <c r="J148" i="23"/>
  <c r="W24" i="19" l="1"/>
  <c r="AA34" i="19"/>
  <c r="Z34" i="19"/>
  <c r="Y34" i="19"/>
  <c r="X34" i="19"/>
  <c r="W34" i="19"/>
  <c r="AA33" i="19"/>
  <c r="Z33" i="19"/>
  <c r="Y33" i="19"/>
  <c r="X33" i="19"/>
  <c r="W33" i="19"/>
  <c r="AA32" i="19"/>
  <c r="Z32" i="19"/>
  <c r="Y32" i="19"/>
  <c r="X32" i="19"/>
  <c r="W32" i="19"/>
  <c r="AA31" i="19"/>
  <c r="Z31" i="19"/>
  <c r="Y31" i="19"/>
  <c r="X31" i="19"/>
  <c r="W31" i="19"/>
  <c r="AA30" i="19"/>
  <c r="Z30" i="19"/>
  <c r="Y30" i="19"/>
  <c r="X30" i="19"/>
  <c r="W30" i="19"/>
  <c r="AA29" i="19"/>
  <c r="Z29" i="19"/>
  <c r="Y29" i="19"/>
  <c r="X29" i="19"/>
  <c r="W29" i="19"/>
  <c r="AA28" i="19"/>
  <c r="Z28" i="19"/>
  <c r="Y28" i="19"/>
  <c r="X28" i="19"/>
  <c r="W28" i="19"/>
  <c r="AA27" i="19"/>
  <c r="Z27" i="19"/>
  <c r="Y27" i="19"/>
  <c r="X27" i="19"/>
  <c r="W27" i="19"/>
  <c r="AA26" i="19"/>
  <c r="Z26" i="19"/>
  <c r="Y26" i="19"/>
  <c r="X26" i="19"/>
  <c r="W26" i="19"/>
  <c r="AA25" i="19"/>
  <c r="Z25" i="19"/>
  <c r="Y25" i="19"/>
  <c r="X25" i="19"/>
  <c r="W25" i="19"/>
  <c r="AA23" i="19"/>
  <c r="Z23" i="19"/>
  <c r="Y23" i="19"/>
  <c r="X23" i="19"/>
  <c r="W23" i="19"/>
  <c r="AA22" i="19"/>
  <c r="Z22" i="19"/>
  <c r="Y22" i="19"/>
  <c r="X22" i="19"/>
  <c r="W22" i="19"/>
  <c r="AA21" i="19"/>
  <c r="Z21" i="19"/>
  <c r="Y21" i="19"/>
  <c r="X21" i="19"/>
  <c r="W21" i="19"/>
  <c r="AA20" i="19"/>
  <c r="Z20" i="19"/>
  <c r="Y20" i="19"/>
  <c r="X20" i="19"/>
  <c r="W20" i="19"/>
  <c r="AA19" i="19"/>
  <c r="Z19" i="19"/>
  <c r="Y19" i="19"/>
  <c r="X19" i="19"/>
  <c r="W19" i="19"/>
  <c r="AA12" i="19"/>
  <c r="AA13" i="19"/>
  <c r="AA11" i="19" s="1"/>
  <c r="AA14" i="19"/>
  <c r="AA15" i="19"/>
  <c r="AA16" i="19"/>
  <c r="AA17" i="19"/>
  <c r="W13" i="19"/>
  <c r="X13" i="19"/>
  <c r="Y13" i="19"/>
  <c r="Z13" i="19"/>
  <c r="W14" i="19"/>
  <c r="X14" i="19"/>
  <c r="Y14" i="19"/>
  <c r="Z14" i="19"/>
  <c r="W15" i="19"/>
  <c r="X15" i="19"/>
  <c r="Y15" i="19"/>
  <c r="Z15" i="19"/>
  <c r="W16" i="19"/>
  <c r="X16" i="19"/>
  <c r="Y16" i="19"/>
  <c r="Z16" i="19"/>
  <c r="W17" i="19"/>
  <c r="X17" i="19"/>
  <c r="Y17" i="19"/>
  <c r="Z17" i="19"/>
  <c r="X12" i="19"/>
  <c r="Y12" i="19"/>
  <c r="Z12" i="19"/>
  <c r="K11" i="19"/>
  <c r="AE14" i="19"/>
  <c r="S144" i="9"/>
  <c r="F121" i="20" l="1"/>
  <c r="E100" i="20"/>
  <c r="E83" i="20"/>
  <c r="G110" i="19" l="1"/>
  <c r="H110" i="19"/>
  <c r="K110" i="19" s="1"/>
  <c r="I110" i="19"/>
  <c r="G111" i="19"/>
  <c r="H111" i="19"/>
  <c r="K111" i="19" s="1"/>
  <c r="I111" i="19"/>
  <c r="G112" i="19"/>
  <c r="H112" i="19"/>
  <c r="K112" i="19" s="1"/>
  <c r="I112" i="19"/>
  <c r="G113" i="19"/>
  <c r="H113" i="19"/>
  <c r="K113" i="19" s="1"/>
  <c r="I113" i="19"/>
  <c r="G114" i="19"/>
  <c r="H114" i="19"/>
  <c r="K114" i="19" s="1"/>
  <c r="I114" i="19"/>
  <c r="G115" i="19"/>
  <c r="H115" i="19"/>
  <c r="I115" i="19"/>
  <c r="G116" i="19"/>
  <c r="H116" i="19"/>
  <c r="K116" i="19" s="1"/>
  <c r="I116" i="19"/>
  <c r="G117" i="19"/>
  <c r="H117" i="19"/>
  <c r="I117" i="19"/>
  <c r="K117" i="19"/>
  <c r="G118" i="19"/>
  <c r="K118" i="19" s="1"/>
  <c r="H118" i="19"/>
  <c r="I118" i="19"/>
  <c r="G119" i="19"/>
  <c r="H119" i="19"/>
  <c r="K119" i="19" s="1"/>
  <c r="I119" i="19"/>
  <c r="G120" i="19"/>
  <c r="H120" i="19"/>
  <c r="I120" i="19"/>
  <c r="G121" i="19"/>
  <c r="H121" i="19"/>
  <c r="K121" i="19" s="1"/>
  <c r="I121" i="19"/>
  <c r="G122" i="19"/>
  <c r="H122" i="19"/>
  <c r="I122" i="19"/>
  <c r="K122" i="19"/>
  <c r="G123" i="19"/>
  <c r="H123" i="19"/>
  <c r="I123" i="19"/>
  <c r="G124" i="19"/>
  <c r="H124" i="19"/>
  <c r="K124" i="19" s="1"/>
  <c r="I124" i="19"/>
  <c r="G125" i="19"/>
  <c r="H125" i="19"/>
  <c r="I125" i="19"/>
  <c r="J125" i="19"/>
  <c r="L125" i="19" s="1"/>
  <c r="K125" i="19"/>
  <c r="G126" i="19"/>
  <c r="H126" i="19"/>
  <c r="I126" i="19"/>
  <c r="G127" i="19"/>
  <c r="H127" i="19"/>
  <c r="K127" i="19" s="1"/>
  <c r="I127" i="19"/>
  <c r="G128" i="19"/>
  <c r="H128" i="19"/>
  <c r="K128" i="19" s="1"/>
  <c r="I128" i="19"/>
  <c r="J128" i="19"/>
  <c r="L128" i="19" s="1"/>
  <c r="G129" i="19"/>
  <c r="H129" i="19"/>
  <c r="K129" i="19" s="1"/>
  <c r="I129" i="19"/>
  <c r="G130" i="19"/>
  <c r="H130" i="19"/>
  <c r="I130" i="19"/>
  <c r="K130" i="19"/>
  <c r="G131" i="19"/>
  <c r="H131" i="19"/>
  <c r="K131" i="19" s="1"/>
  <c r="I131" i="19"/>
  <c r="G132" i="19"/>
  <c r="H132" i="19"/>
  <c r="K132" i="19" s="1"/>
  <c r="I132" i="19"/>
  <c r="J132" i="19"/>
  <c r="L132" i="19" s="1"/>
  <c r="G133" i="19"/>
  <c r="H133" i="19"/>
  <c r="K133" i="19" s="1"/>
  <c r="I133" i="19"/>
  <c r="G134" i="19"/>
  <c r="H134" i="19"/>
  <c r="K134" i="19" s="1"/>
  <c r="I134" i="19"/>
  <c r="G135" i="19"/>
  <c r="H135" i="19"/>
  <c r="K135" i="19" s="1"/>
  <c r="I135" i="19"/>
  <c r="G136" i="19"/>
  <c r="H136" i="19"/>
  <c r="K136" i="19" s="1"/>
  <c r="I136" i="19"/>
  <c r="G137" i="19"/>
  <c r="H137" i="19"/>
  <c r="K137" i="19" s="1"/>
  <c r="I137" i="19"/>
  <c r="G138" i="19"/>
  <c r="H138" i="19"/>
  <c r="I138" i="19"/>
  <c r="K138" i="19"/>
  <c r="G139" i="19"/>
  <c r="H139" i="19"/>
  <c r="K139" i="19" s="1"/>
  <c r="I139" i="19"/>
  <c r="G140" i="19"/>
  <c r="H140" i="19"/>
  <c r="K140" i="19" s="1"/>
  <c r="I140" i="19"/>
  <c r="J140" i="19"/>
  <c r="L140" i="19" s="1"/>
  <c r="G141" i="19"/>
  <c r="H141" i="19"/>
  <c r="K141" i="19" s="1"/>
  <c r="I141" i="19"/>
  <c r="J141" i="19"/>
  <c r="L141" i="19" s="1"/>
  <c r="G142" i="19"/>
  <c r="H142" i="19"/>
  <c r="K142" i="19" s="1"/>
  <c r="I142" i="19"/>
  <c r="G143" i="19"/>
  <c r="H143" i="19"/>
  <c r="K143" i="19" s="1"/>
  <c r="I143" i="19"/>
  <c r="G144" i="19"/>
  <c r="H144" i="19"/>
  <c r="K144" i="19" s="1"/>
  <c r="I144" i="19"/>
  <c r="G145" i="19"/>
  <c r="H145" i="19"/>
  <c r="K145" i="19" s="1"/>
  <c r="I145" i="19"/>
  <c r="H11" i="13"/>
  <c r="H10" i="13"/>
  <c r="H11" i="15"/>
  <c r="H10" i="15"/>
  <c r="L109" i="17"/>
  <c r="L110" i="17"/>
  <c r="L111" i="17"/>
  <c r="J110" i="19" s="1"/>
  <c r="L110" i="19" s="1"/>
  <c r="L112" i="17"/>
  <c r="J111" i="19" s="1"/>
  <c r="L111" i="19" s="1"/>
  <c r="L113" i="17"/>
  <c r="J112" i="19" s="1"/>
  <c r="L112" i="19" s="1"/>
  <c r="L114" i="17"/>
  <c r="J113" i="19" s="1"/>
  <c r="L113" i="19" s="1"/>
  <c r="L115" i="17"/>
  <c r="J114" i="19" s="1"/>
  <c r="L114" i="19" s="1"/>
  <c r="L116" i="17"/>
  <c r="J115" i="19" s="1"/>
  <c r="L117" i="17"/>
  <c r="J116" i="19" s="1"/>
  <c r="L118" i="17"/>
  <c r="J117" i="19" s="1"/>
  <c r="L117" i="19" s="1"/>
  <c r="L119" i="17"/>
  <c r="J118" i="19" s="1"/>
  <c r="L118" i="19" s="1"/>
  <c r="L120" i="17"/>
  <c r="J119" i="19" s="1"/>
  <c r="L121" i="17"/>
  <c r="J120" i="19" s="1"/>
  <c r="L122" i="17"/>
  <c r="J121" i="19" s="1"/>
  <c r="L123" i="17"/>
  <c r="J122" i="19" s="1"/>
  <c r="L122" i="19" s="1"/>
  <c r="L124" i="17"/>
  <c r="J123" i="19" s="1"/>
  <c r="L125" i="17"/>
  <c r="J124" i="19" s="1"/>
  <c r="L126" i="17"/>
  <c r="L127" i="17"/>
  <c r="J126" i="19" s="1"/>
  <c r="L126" i="19" s="1"/>
  <c r="L128" i="17"/>
  <c r="J127" i="19" s="1"/>
  <c r="L127" i="19" s="1"/>
  <c r="L129" i="17"/>
  <c r="L130" i="17"/>
  <c r="J129" i="19" s="1"/>
  <c r="L129" i="19" s="1"/>
  <c r="L131" i="17"/>
  <c r="J130" i="19" s="1"/>
  <c r="L130" i="19" s="1"/>
  <c r="L132" i="17"/>
  <c r="J131" i="19" s="1"/>
  <c r="L131" i="19" s="1"/>
  <c r="L133" i="17"/>
  <c r="L134" i="17"/>
  <c r="J133" i="19" s="1"/>
  <c r="L133" i="19" s="1"/>
  <c r="L135" i="17"/>
  <c r="J134" i="19" s="1"/>
  <c r="L134" i="19" s="1"/>
  <c r="L136" i="17"/>
  <c r="J135" i="19" s="1"/>
  <c r="L135" i="19" s="1"/>
  <c r="L137" i="17"/>
  <c r="J136" i="19" s="1"/>
  <c r="L136" i="19" s="1"/>
  <c r="L138" i="17"/>
  <c r="J137" i="19" s="1"/>
  <c r="L137" i="19" s="1"/>
  <c r="L139" i="17"/>
  <c r="J138" i="19" s="1"/>
  <c r="L138" i="19" s="1"/>
  <c r="L140" i="17"/>
  <c r="J139" i="19" s="1"/>
  <c r="L139" i="19" s="1"/>
  <c r="L141" i="17"/>
  <c r="L142" i="17"/>
  <c r="L143" i="17"/>
  <c r="J142" i="19" s="1"/>
  <c r="L142" i="19" s="1"/>
  <c r="L144" i="17"/>
  <c r="J143" i="19" s="1"/>
  <c r="L143" i="19" s="1"/>
  <c r="L145" i="17"/>
  <c r="J144" i="19" s="1"/>
  <c r="L144" i="19" s="1"/>
  <c r="L146" i="17"/>
  <c r="J145" i="19" s="1"/>
  <c r="L145" i="19" s="1"/>
  <c r="J105" i="17"/>
  <c r="I105" i="17"/>
  <c r="H105" i="17"/>
  <c r="J104" i="17"/>
  <c r="I104" i="17"/>
  <c r="H104" i="17"/>
  <c r="J100" i="17"/>
  <c r="I100" i="17"/>
  <c r="H100" i="17"/>
  <c r="J98" i="17"/>
  <c r="I98" i="17"/>
  <c r="H98" i="17"/>
  <c r="J96" i="17"/>
  <c r="I96" i="17"/>
  <c r="H96" i="17"/>
  <c r="J95" i="17"/>
  <c r="I95" i="17"/>
  <c r="H95" i="17"/>
  <c r="J94" i="17"/>
  <c r="I94" i="17"/>
  <c r="H94" i="17"/>
  <c r="J93" i="17"/>
  <c r="I93" i="17"/>
  <c r="H93" i="17"/>
  <c r="J91" i="17"/>
  <c r="I91" i="17"/>
  <c r="H91" i="17"/>
  <c r="J90" i="17"/>
  <c r="I90" i="17"/>
  <c r="H90" i="17"/>
  <c r="J86" i="17"/>
  <c r="I86" i="17"/>
  <c r="H86" i="17"/>
  <c r="J85" i="17"/>
  <c r="I85" i="17"/>
  <c r="H85" i="17"/>
  <c r="J84" i="17"/>
  <c r="I84" i="17"/>
  <c r="H84" i="17"/>
  <c r="H151" i="15"/>
  <c r="H99" i="15"/>
  <c r="H66" i="15"/>
  <c r="H145" i="13"/>
  <c r="L121" i="19" l="1"/>
  <c r="L123" i="19"/>
  <c r="L120" i="19"/>
  <c r="L115" i="19"/>
  <c r="K123" i="19"/>
  <c r="K120" i="19"/>
  <c r="K115" i="19"/>
  <c r="K126" i="19"/>
  <c r="L124" i="19"/>
  <c r="L119" i="19"/>
  <c r="L116" i="19"/>
  <c r="H100" i="8"/>
  <c r="H148" i="8"/>
  <c r="J148" i="8"/>
  <c r="L109" i="8"/>
  <c r="J105" i="8"/>
  <c r="I105" i="8"/>
  <c r="H105" i="8"/>
  <c r="J104" i="8"/>
  <c r="I104" i="8"/>
  <c r="H104" i="8"/>
  <c r="J100" i="8"/>
  <c r="I100" i="8"/>
  <c r="J98" i="8"/>
  <c r="I98" i="8"/>
  <c r="H98" i="8"/>
  <c r="J96" i="8"/>
  <c r="I96" i="8"/>
  <c r="H96" i="8"/>
  <c r="J95" i="8"/>
  <c r="I95" i="8"/>
  <c r="H95" i="8"/>
  <c r="J94" i="8"/>
  <c r="I94" i="8"/>
  <c r="H94" i="8"/>
  <c r="J93" i="8"/>
  <c r="I93" i="8"/>
  <c r="H93" i="8"/>
  <c r="J91" i="8"/>
  <c r="I91" i="8"/>
  <c r="H91" i="8"/>
  <c r="J90" i="8"/>
  <c r="I90" i="8"/>
  <c r="H90" i="8"/>
  <c r="J86" i="8"/>
  <c r="I86" i="8"/>
  <c r="H86" i="8"/>
  <c r="J85" i="8"/>
  <c r="I85" i="8"/>
  <c r="H85" i="8"/>
  <c r="J84" i="8"/>
  <c r="I84" i="8"/>
  <c r="H84" i="8"/>
  <c r="R113" i="9"/>
  <c r="T129" i="9"/>
  <c r="H129" i="9"/>
  <c r="T140" i="9"/>
  <c r="R140" i="9"/>
  <c r="S141" i="9"/>
  <c r="S143" i="9"/>
  <c r="T123" i="9"/>
  <c r="S134" i="9"/>
  <c r="T134" i="9"/>
  <c r="T131" i="9"/>
  <c r="T130" i="9"/>
  <c r="H137" i="9"/>
  <c r="H138" i="9"/>
  <c r="H123" i="9"/>
  <c r="O112" i="9" l="1"/>
  <c r="P112" i="9"/>
  <c r="Q112" i="9"/>
  <c r="N112" i="9"/>
  <c r="T111" i="9"/>
  <c r="R107" i="9"/>
  <c r="D107" i="9"/>
  <c r="T106" i="9"/>
  <c r="R102" i="9"/>
  <c r="D102" i="9"/>
  <c r="T101" i="9"/>
  <c r="R97" i="9"/>
  <c r="D97" i="9"/>
  <c r="T96" i="9"/>
  <c r="R92" i="9"/>
  <c r="D92" i="9"/>
  <c r="T91" i="9"/>
  <c r="R87" i="9"/>
  <c r="D87" i="9"/>
  <c r="T86" i="9"/>
  <c r="R82" i="9"/>
  <c r="D82" i="9"/>
  <c r="T81" i="9"/>
  <c r="R77" i="9"/>
  <c r="D77" i="9"/>
  <c r="T76" i="9"/>
  <c r="R72" i="9"/>
  <c r="D72" i="9"/>
  <c r="T71" i="9"/>
  <c r="R67" i="9"/>
  <c r="D67" i="9"/>
  <c r="T66" i="9"/>
  <c r="R62" i="9"/>
  <c r="D62" i="9"/>
  <c r="R52" i="9"/>
  <c r="T32" i="9"/>
  <c r="F169" i="1"/>
  <c r="L72" i="8"/>
  <c r="F139" i="20"/>
  <c r="F109" i="20"/>
  <c r="E10" i="20" l="1"/>
  <c r="E12" i="20"/>
  <c r="E11" i="20"/>
  <c r="E13" i="19"/>
  <c r="F13" i="19"/>
  <c r="E14" i="19"/>
  <c r="F14" i="19"/>
  <c r="E15" i="19"/>
  <c r="F15" i="19"/>
  <c r="E16" i="19"/>
  <c r="F16" i="19"/>
  <c r="E17" i="19"/>
  <c r="F17" i="19"/>
  <c r="E18" i="19"/>
  <c r="F18" i="19"/>
  <c r="E19" i="19"/>
  <c r="F19" i="19"/>
  <c r="E20" i="19"/>
  <c r="F20" i="19"/>
  <c r="E21" i="19"/>
  <c r="F21" i="19"/>
  <c r="E22" i="19"/>
  <c r="F22" i="19"/>
  <c r="E23" i="19"/>
  <c r="F23" i="19"/>
  <c r="E24" i="19"/>
  <c r="F24" i="19"/>
  <c r="E25" i="19"/>
  <c r="F25" i="19"/>
  <c r="E26" i="19"/>
  <c r="F26" i="19"/>
  <c r="E27" i="19"/>
  <c r="F27" i="19"/>
  <c r="E28" i="19"/>
  <c r="F28" i="19"/>
  <c r="E29" i="19"/>
  <c r="F29" i="19"/>
  <c r="E30" i="19"/>
  <c r="F30" i="19"/>
  <c r="E31" i="19"/>
  <c r="F31" i="19"/>
  <c r="E32" i="19"/>
  <c r="F32" i="19"/>
  <c r="E33" i="19"/>
  <c r="F33" i="19"/>
  <c r="E34" i="19"/>
  <c r="F34" i="19"/>
  <c r="E35" i="19"/>
  <c r="F35" i="19"/>
  <c r="E36" i="19"/>
  <c r="F36" i="19"/>
  <c r="E37" i="19"/>
  <c r="F37" i="19"/>
  <c r="E38" i="19"/>
  <c r="F38" i="19"/>
  <c r="E39" i="19"/>
  <c r="F39" i="19"/>
  <c r="E40" i="19"/>
  <c r="F40" i="19"/>
  <c r="E41" i="19"/>
  <c r="F41" i="19"/>
  <c r="E42" i="19"/>
  <c r="F42" i="19"/>
  <c r="E43" i="19"/>
  <c r="F43" i="19"/>
  <c r="E44" i="19"/>
  <c r="F44" i="19"/>
  <c r="E45" i="19"/>
  <c r="F45" i="19"/>
  <c r="E46" i="19"/>
  <c r="F46" i="19"/>
  <c r="E47" i="19"/>
  <c r="F47" i="19"/>
  <c r="E48" i="19"/>
  <c r="F48" i="19"/>
  <c r="E49" i="19"/>
  <c r="F49" i="19"/>
  <c r="E50" i="19"/>
  <c r="F50" i="19"/>
  <c r="E51" i="19"/>
  <c r="F51" i="19"/>
  <c r="E52" i="19"/>
  <c r="F52" i="19"/>
  <c r="E53" i="19"/>
  <c r="F53" i="19"/>
  <c r="E54" i="19"/>
  <c r="F54" i="19"/>
  <c r="E55" i="19"/>
  <c r="F55" i="19"/>
  <c r="E56" i="19"/>
  <c r="F56" i="19"/>
  <c r="E57" i="19"/>
  <c r="F57" i="19"/>
  <c r="E58" i="19"/>
  <c r="F58" i="19"/>
  <c r="E59" i="19"/>
  <c r="F59" i="19"/>
  <c r="E60" i="19"/>
  <c r="F60" i="19"/>
  <c r="E61" i="19"/>
  <c r="F61" i="19"/>
  <c r="E62" i="19"/>
  <c r="F62" i="19"/>
  <c r="E63" i="19"/>
  <c r="F63" i="19"/>
  <c r="E64" i="19"/>
  <c r="F64" i="19"/>
  <c r="E65" i="19"/>
  <c r="F65" i="19"/>
  <c r="E66" i="19"/>
  <c r="F66" i="19"/>
  <c r="E67" i="19"/>
  <c r="F67" i="19"/>
  <c r="E68" i="19"/>
  <c r="F68" i="19"/>
  <c r="E69" i="19"/>
  <c r="F69" i="19"/>
  <c r="E70" i="19"/>
  <c r="F70" i="19"/>
  <c r="E71" i="19"/>
  <c r="F71" i="19"/>
  <c r="E72" i="19"/>
  <c r="F72" i="19"/>
  <c r="E73" i="19"/>
  <c r="F73" i="19"/>
  <c r="E74" i="19"/>
  <c r="F74" i="19"/>
  <c r="E75" i="19"/>
  <c r="F75" i="19"/>
  <c r="E76" i="19"/>
  <c r="F76" i="19"/>
  <c r="E77" i="19"/>
  <c r="F77" i="19"/>
  <c r="E78" i="19"/>
  <c r="F78" i="19"/>
  <c r="E79" i="19"/>
  <c r="F79" i="19"/>
  <c r="E80" i="19"/>
  <c r="F80" i="19"/>
  <c r="E81" i="19"/>
  <c r="F81" i="19"/>
  <c r="E82" i="19"/>
  <c r="F82" i="19"/>
  <c r="E83" i="19"/>
  <c r="F83" i="19"/>
  <c r="E84" i="19"/>
  <c r="F84" i="19"/>
  <c r="E85" i="19"/>
  <c r="F85" i="19"/>
  <c r="E86" i="19"/>
  <c r="F86" i="19"/>
  <c r="E87" i="19"/>
  <c r="F87" i="19"/>
  <c r="E88" i="19"/>
  <c r="F88" i="19"/>
  <c r="E89" i="19"/>
  <c r="F89" i="19"/>
  <c r="E90" i="19"/>
  <c r="F90" i="19"/>
  <c r="E91" i="19"/>
  <c r="F91" i="19"/>
  <c r="E92" i="19"/>
  <c r="F92" i="19"/>
  <c r="E93" i="19"/>
  <c r="F93" i="19"/>
  <c r="E94" i="19"/>
  <c r="F94" i="19"/>
  <c r="E95" i="19"/>
  <c r="F95" i="19"/>
  <c r="E96" i="19"/>
  <c r="F96" i="19"/>
  <c r="E97" i="19"/>
  <c r="F97" i="19"/>
  <c r="E98" i="19"/>
  <c r="F98" i="19"/>
  <c r="E99" i="19"/>
  <c r="F99" i="19"/>
  <c r="E100" i="19"/>
  <c r="F100" i="19"/>
  <c r="E101" i="19"/>
  <c r="F101" i="19"/>
  <c r="E102" i="19"/>
  <c r="F102" i="19"/>
  <c r="E103" i="19"/>
  <c r="F103" i="19"/>
  <c r="E104" i="19"/>
  <c r="F104" i="19"/>
  <c r="E105" i="19"/>
  <c r="F105" i="19"/>
  <c r="E106" i="19"/>
  <c r="F106" i="19"/>
  <c r="E107" i="19"/>
  <c r="F107" i="19"/>
  <c r="E108" i="19"/>
  <c r="F108" i="19"/>
  <c r="E109" i="19"/>
  <c r="F109" i="19"/>
  <c r="E110" i="19"/>
  <c r="F110" i="19"/>
  <c r="E111" i="19"/>
  <c r="F111" i="19"/>
  <c r="E112" i="19"/>
  <c r="F112" i="19"/>
  <c r="E113" i="19"/>
  <c r="F113" i="19"/>
  <c r="E114" i="19"/>
  <c r="F114" i="19"/>
  <c r="E115" i="19"/>
  <c r="F115" i="19"/>
  <c r="E116" i="19"/>
  <c r="F116" i="19"/>
  <c r="E117" i="19"/>
  <c r="F117" i="19"/>
  <c r="E118" i="19"/>
  <c r="F118" i="19"/>
  <c r="E119" i="19"/>
  <c r="F119" i="19"/>
  <c r="E120" i="19"/>
  <c r="F120" i="19"/>
  <c r="E121" i="19"/>
  <c r="F121" i="19"/>
  <c r="E122" i="19"/>
  <c r="F122" i="19"/>
  <c r="E123" i="19"/>
  <c r="F123" i="19"/>
  <c r="E124" i="19"/>
  <c r="F124" i="19"/>
  <c r="E125" i="19"/>
  <c r="F125" i="19"/>
  <c r="E126" i="19"/>
  <c r="F126" i="19"/>
  <c r="E127" i="19"/>
  <c r="F127" i="19"/>
  <c r="E128" i="19"/>
  <c r="F128" i="19"/>
  <c r="E129" i="19"/>
  <c r="F129" i="19"/>
  <c r="E130" i="19"/>
  <c r="F130" i="19"/>
  <c r="E131" i="19"/>
  <c r="F131" i="19"/>
  <c r="E132" i="19"/>
  <c r="F132" i="19"/>
  <c r="E133" i="19"/>
  <c r="F133" i="19"/>
  <c r="E134" i="19"/>
  <c r="F134" i="19"/>
  <c r="E135" i="19"/>
  <c r="F135" i="19"/>
  <c r="E136" i="19"/>
  <c r="F136" i="19"/>
  <c r="E137" i="19"/>
  <c r="F137" i="19"/>
  <c r="E138" i="19"/>
  <c r="F138" i="19"/>
  <c r="E139" i="19"/>
  <c r="F139" i="19"/>
  <c r="E140" i="19"/>
  <c r="F140" i="19"/>
  <c r="E141" i="19"/>
  <c r="F141" i="19"/>
  <c r="E142" i="19"/>
  <c r="F142" i="19"/>
  <c r="E143" i="19"/>
  <c r="F143" i="19"/>
  <c r="E144" i="19"/>
  <c r="F144" i="19"/>
  <c r="E145" i="19"/>
  <c r="F145" i="19"/>
  <c r="D81" i="1"/>
  <c r="D82" i="1"/>
  <c r="D83" i="1"/>
  <c r="D84" i="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79" i="13"/>
  <c r="D80" i="13" s="1"/>
  <c r="D81" i="13" s="1"/>
  <c r="D82" i="13" s="1"/>
  <c r="D83" i="13" s="1"/>
  <c r="D84" i="13" s="1"/>
  <c r="D85" i="13" s="1"/>
  <c r="D86" i="13" s="1"/>
  <c r="D87" i="13" s="1"/>
  <c r="D88" i="13" s="1"/>
  <c r="D89" i="13" s="1"/>
  <c r="D90" i="13" s="1"/>
  <c r="D91" i="13" s="1"/>
  <c r="D92" i="13" s="1"/>
  <c r="D93" i="13" s="1"/>
  <c r="D94" i="13" s="1"/>
  <c r="D95" i="13" s="1"/>
  <c r="D96" i="13" s="1"/>
  <c r="D97" i="13" s="1"/>
  <c r="D98" i="13" s="1"/>
  <c r="D99" i="13" s="1"/>
  <c r="D100" i="13" s="1"/>
  <c r="D101" i="13" s="1"/>
  <c r="D102" i="13" s="1"/>
  <c r="D103" i="13" s="1"/>
  <c r="D104" i="13" s="1"/>
  <c r="D105" i="13" s="1"/>
  <c r="D106" i="13" s="1"/>
  <c r="D107" i="13" s="1"/>
  <c r="D108" i="13" s="1"/>
  <c r="D109" i="13" s="1"/>
  <c r="D110" i="13" s="1"/>
  <c r="D111" i="13" s="1"/>
  <c r="D112" i="13" s="1"/>
  <c r="D113" i="13" s="1"/>
  <c r="D114" i="13" s="1"/>
  <c r="D115" i="13" s="1"/>
  <c r="D116" i="13" s="1"/>
  <c r="D117" i="13" s="1"/>
  <c r="D118" i="13" s="1"/>
  <c r="D119" i="13" s="1"/>
  <c r="D120" i="13" s="1"/>
  <c r="D121" i="13" s="1"/>
  <c r="D122" i="13" s="1"/>
  <c r="D123" i="13" s="1"/>
  <c r="D124" i="13" s="1"/>
  <c r="D125" i="13" s="1"/>
  <c r="D126" i="13" s="1"/>
  <c r="D127" i="13" s="1"/>
  <c r="D128" i="13" s="1"/>
  <c r="D129" i="13" s="1"/>
  <c r="D130" i="13" s="1"/>
  <c r="D131" i="13" s="1"/>
  <c r="D132" i="13" s="1"/>
  <c r="D133" i="13" s="1"/>
  <c r="D134" i="13" s="1"/>
  <c r="D135" i="13" s="1"/>
  <c r="D136" i="13" s="1"/>
  <c r="D137" i="13" s="1"/>
  <c r="D138" i="13" s="1"/>
  <c r="D139" i="13" s="1"/>
  <c r="D140" i="13" s="1"/>
  <c r="D141" i="13" s="1"/>
  <c r="D142" i="13" s="1"/>
  <c r="D143" i="13" s="1"/>
  <c r="D144" i="13" s="1"/>
  <c r="H99" i="13" l="1"/>
  <c r="H66" i="13"/>
  <c r="H148" i="23" l="1"/>
  <c r="B3" i="16"/>
  <c r="B3" i="1"/>
  <c r="B3" i="25"/>
  <c r="F169" i="17" l="1"/>
  <c r="F169" i="8"/>
  <c r="F169" i="16"/>
  <c r="N15" i="23" l="1"/>
  <c r="I148" i="23"/>
  <c r="F175" i="26"/>
  <c r="F173" i="26"/>
  <c r="R153" i="25"/>
  <c r="S153" i="25" s="1"/>
  <c r="G149" i="28"/>
  <c r="G148" i="28"/>
  <c r="G147" i="28"/>
  <c r="G146" i="28"/>
  <c r="G145" i="28"/>
  <c r="G144" i="28"/>
  <c r="G143" i="28"/>
  <c r="G142" i="28"/>
  <c r="G141" i="28"/>
  <c r="G140" i="28"/>
  <c r="G139" i="28"/>
  <c r="G138" i="28"/>
  <c r="G137" i="28"/>
  <c r="G136" i="28"/>
  <c r="G135" i="28"/>
  <c r="G134" i="28"/>
  <c r="G133" i="28"/>
  <c r="G132" i="28"/>
  <c r="G131" i="28"/>
  <c r="G130" i="28"/>
  <c r="G129" i="28"/>
  <c r="G128" i="28"/>
  <c r="G127" i="28"/>
  <c r="G126" i="28"/>
  <c r="G125" i="28"/>
  <c r="G124" i="28"/>
  <c r="G123" i="28"/>
  <c r="G122" i="28"/>
  <c r="G121" i="28"/>
  <c r="G120" i="28"/>
  <c r="G119" i="28"/>
  <c r="G118" i="28"/>
  <c r="G117"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G85" i="28"/>
  <c r="G84" i="28"/>
  <c r="G83" i="28"/>
  <c r="G82" i="28"/>
  <c r="G81" i="28"/>
  <c r="G80" i="28"/>
  <c r="G79" i="28"/>
  <c r="G78" i="28"/>
  <c r="G77" i="28"/>
  <c r="G76" i="28"/>
  <c r="G75" i="28"/>
  <c r="G74" i="28"/>
  <c r="G73" i="28"/>
  <c r="G72" i="28"/>
  <c r="G71" i="28"/>
  <c r="G70" i="28"/>
  <c r="G69" i="28"/>
  <c r="G68" i="28"/>
  <c r="G67" i="28"/>
  <c r="G66" i="28"/>
  <c r="G65" i="28"/>
  <c r="G64" i="28"/>
  <c r="G63" i="28"/>
  <c r="G62" i="28"/>
  <c r="G61" i="28"/>
  <c r="G60" i="28"/>
  <c r="G59" i="28"/>
  <c r="G58" i="28"/>
  <c r="G57" i="28"/>
  <c r="G56" i="28"/>
  <c r="G55" i="28"/>
  <c r="G54" i="28"/>
  <c r="G53" i="28"/>
  <c r="G52" i="28"/>
  <c r="G51" i="28"/>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11" i="28"/>
  <c r="G1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E149" i="28"/>
  <c r="E148" i="28"/>
  <c r="E147" i="28"/>
  <c r="E146" i="28"/>
  <c r="E145" i="28"/>
  <c r="E144" i="28"/>
  <c r="E143" i="28"/>
  <c r="E142" i="28"/>
  <c r="E141" i="28"/>
  <c r="E140" i="28"/>
  <c r="E139" i="28"/>
  <c r="E138" i="28"/>
  <c r="E137" i="28"/>
  <c r="E136" i="28"/>
  <c r="E135" i="28"/>
  <c r="E134" i="28"/>
  <c r="E133" i="28"/>
  <c r="E132" i="28"/>
  <c r="E131" i="28"/>
  <c r="E130" i="28"/>
  <c r="E129" i="28"/>
  <c r="E128" i="28"/>
  <c r="E127" i="28"/>
  <c r="E126" i="28"/>
  <c r="E125" i="28"/>
  <c r="E124" i="28"/>
  <c r="E123" i="28"/>
  <c r="E122" i="28"/>
  <c r="E121" i="28"/>
  <c r="E120" i="28"/>
  <c r="E119" i="28"/>
  <c r="E118" i="28"/>
  <c r="E117" i="28"/>
  <c r="E116" i="28"/>
  <c r="E115" i="28"/>
  <c r="E114" i="28"/>
  <c r="E113" i="28"/>
  <c r="E112" i="28"/>
  <c r="E111" i="28"/>
  <c r="E110" i="28"/>
  <c r="E109" i="28"/>
  <c r="E108" i="28"/>
  <c r="E107" i="28"/>
  <c r="E106" i="28"/>
  <c r="E105" i="28"/>
  <c r="E104" i="28"/>
  <c r="E103" i="28"/>
  <c r="E102" i="28"/>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F150" i="26"/>
  <c r="F149" i="26"/>
  <c r="F148" i="26"/>
  <c r="F147" i="26"/>
  <c r="F146" i="26"/>
  <c r="F145" i="26"/>
  <c r="F144" i="26"/>
  <c r="F143" i="26"/>
  <c r="F142" i="26"/>
  <c r="F141" i="26"/>
  <c r="F140" i="26"/>
  <c r="F139" i="26"/>
  <c r="F138" i="26"/>
  <c r="F137" i="26"/>
  <c r="F136" i="26"/>
  <c r="F135" i="26"/>
  <c r="F134" i="26"/>
  <c r="F133" i="26"/>
  <c r="F132" i="26"/>
  <c r="F131" i="26"/>
  <c r="F130" i="26"/>
  <c r="F129" i="26"/>
  <c r="F128" i="26"/>
  <c r="F127" i="26"/>
  <c r="F126" i="26"/>
  <c r="F125" i="26"/>
  <c r="F124" i="26"/>
  <c r="F123" i="26"/>
  <c r="F122" i="26"/>
  <c r="F121" i="26"/>
  <c r="F120" i="26"/>
  <c r="F119" i="26"/>
  <c r="F118" i="26"/>
  <c r="F117" i="26"/>
  <c r="F116" i="26"/>
  <c r="F115" i="26"/>
  <c r="F114" i="26"/>
  <c r="F113" i="26"/>
  <c r="F112" i="26"/>
  <c r="F111" i="26"/>
  <c r="F110" i="26"/>
  <c r="F109" i="26"/>
  <c r="F108" i="26"/>
  <c r="F107" i="26"/>
  <c r="F106" i="26"/>
  <c r="F105" i="26"/>
  <c r="F104" i="26"/>
  <c r="F103" i="26"/>
  <c r="F102" i="26"/>
  <c r="F101" i="26"/>
  <c r="F100" i="26"/>
  <c r="F99" i="26"/>
  <c r="F98" i="26"/>
  <c r="F97" i="26"/>
  <c r="F96" i="26"/>
  <c r="F95" i="26"/>
  <c r="F94" i="26"/>
  <c r="F93" i="26"/>
  <c r="F92" i="26"/>
  <c r="F91" i="26"/>
  <c r="F90" i="26"/>
  <c r="F89" i="26"/>
  <c r="F88" i="26"/>
  <c r="F87" i="26"/>
  <c r="F86" i="26"/>
  <c r="F85" i="26"/>
  <c r="F84" i="26"/>
  <c r="F83" i="26"/>
  <c r="F82" i="26"/>
  <c r="F81" i="26"/>
  <c r="F80" i="26"/>
  <c r="F79" i="26"/>
  <c r="F78" i="26"/>
  <c r="F77" i="26"/>
  <c r="F76" i="26"/>
  <c r="F75" i="26"/>
  <c r="F74" i="26"/>
  <c r="F73" i="26"/>
  <c r="F72" i="26"/>
  <c r="F71" i="26"/>
  <c r="F70" i="26"/>
  <c r="F69" i="26"/>
  <c r="F68" i="26"/>
  <c r="F67" i="26"/>
  <c r="F66" i="26"/>
  <c r="F65" i="26"/>
  <c r="F64" i="26"/>
  <c r="F63" i="26"/>
  <c r="F62" i="26"/>
  <c r="F61" i="26"/>
  <c r="F60" i="26"/>
  <c r="F59" i="26"/>
  <c r="F58" i="26"/>
  <c r="F57" i="26"/>
  <c r="F56" i="26"/>
  <c r="F55" i="26"/>
  <c r="F54" i="26"/>
  <c r="F53" i="26"/>
  <c r="F52" i="26"/>
  <c r="F51" i="26"/>
  <c r="F50" i="26"/>
  <c r="F49" i="26"/>
  <c r="F48" i="26"/>
  <c r="F47" i="26"/>
  <c r="F46" i="26"/>
  <c r="F45" i="26"/>
  <c r="F44" i="26"/>
  <c r="F43" i="26"/>
  <c r="F42" i="26"/>
  <c r="F41" i="26"/>
  <c r="F40" i="26"/>
  <c r="F39" i="26"/>
  <c r="F38" i="26"/>
  <c r="F37" i="26"/>
  <c r="F3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151" i="25"/>
  <c r="F150" i="25"/>
  <c r="F149" i="25"/>
  <c r="F148" i="25"/>
  <c r="F147" i="25"/>
  <c r="F146" i="25"/>
  <c r="F145" i="25"/>
  <c r="F144" i="25"/>
  <c r="F143" i="25"/>
  <c r="F142" i="25"/>
  <c r="F141" i="25"/>
  <c r="F140" i="25"/>
  <c r="F139" i="25"/>
  <c r="F138" i="25"/>
  <c r="F137" i="25"/>
  <c r="F136" i="25"/>
  <c r="F135" i="25"/>
  <c r="F134" i="25"/>
  <c r="F133" i="25"/>
  <c r="F132" i="25"/>
  <c r="F131" i="25"/>
  <c r="F130" i="25"/>
  <c r="F129" i="25"/>
  <c r="F128" i="25"/>
  <c r="F127" i="25"/>
  <c r="F126" i="25"/>
  <c r="F125" i="25"/>
  <c r="F124" i="25"/>
  <c r="F123" i="25"/>
  <c r="F122" i="25"/>
  <c r="F121" i="25"/>
  <c r="F120" i="25"/>
  <c r="F119" i="25"/>
  <c r="F118" i="25"/>
  <c r="F117" i="25"/>
  <c r="F116" i="25"/>
  <c r="F115" i="25"/>
  <c r="F114" i="25"/>
  <c r="F113" i="25"/>
  <c r="F112" i="25"/>
  <c r="F111" i="25"/>
  <c r="F110" i="25"/>
  <c r="F109" i="25"/>
  <c r="F108" i="25"/>
  <c r="F107" i="25"/>
  <c r="F106" i="25"/>
  <c r="F105" i="25"/>
  <c r="F104" i="25"/>
  <c r="F103" i="25"/>
  <c r="F102" i="25"/>
  <c r="F101" i="25"/>
  <c r="F100" i="25"/>
  <c r="F99" i="25"/>
  <c r="F98" i="25"/>
  <c r="F97" i="25"/>
  <c r="F96" i="25"/>
  <c r="F95" i="25"/>
  <c r="F94" i="25"/>
  <c r="F93" i="25"/>
  <c r="F92" i="25"/>
  <c r="F91" i="25"/>
  <c r="F90" i="25"/>
  <c r="F89" i="25"/>
  <c r="F88" i="25"/>
  <c r="F87" i="25"/>
  <c r="F86" i="25"/>
  <c r="F85" i="25"/>
  <c r="F84" i="25"/>
  <c r="F83" i="25"/>
  <c r="F82" i="25"/>
  <c r="F81" i="25"/>
  <c r="F80" i="25"/>
  <c r="F79" i="25"/>
  <c r="F78" i="25"/>
  <c r="F77" i="25"/>
  <c r="F76" i="25"/>
  <c r="F75" i="25"/>
  <c r="F74" i="25"/>
  <c r="F73" i="25"/>
  <c r="F72" i="25"/>
  <c r="F71" i="25"/>
  <c r="F70" i="25"/>
  <c r="F69" i="25"/>
  <c r="F68" i="25"/>
  <c r="F67" i="25"/>
  <c r="F66" i="25"/>
  <c r="F65" i="25"/>
  <c r="F64" i="25"/>
  <c r="F63" i="25"/>
  <c r="F62" i="25"/>
  <c r="F61" i="25"/>
  <c r="F60" i="25"/>
  <c r="F59" i="25"/>
  <c r="F58" i="25"/>
  <c r="F57" i="25"/>
  <c r="F56" i="25"/>
  <c r="F55" i="25"/>
  <c r="F54" i="25"/>
  <c r="F53" i="25"/>
  <c r="F52" i="25"/>
  <c r="F51" i="25"/>
  <c r="F50" i="25"/>
  <c r="F49" i="25"/>
  <c r="F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F12" i="25"/>
  <c r="E151" i="25"/>
  <c r="I339" i="27" s="1"/>
  <c r="E150" i="25"/>
  <c r="I338" i="27" s="1"/>
  <c r="E149" i="25"/>
  <c r="I337" i="27" s="1"/>
  <c r="E148" i="25"/>
  <c r="I336" i="27" s="1"/>
  <c r="E147" i="25"/>
  <c r="I335" i="27" s="1"/>
  <c r="E146" i="25"/>
  <c r="I334" i="27" s="1"/>
  <c r="E145" i="25"/>
  <c r="I333" i="27" s="1"/>
  <c r="E144" i="25"/>
  <c r="I332" i="27" s="1"/>
  <c r="E143" i="25"/>
  <c r="I331" i="27" s="1"/>
  <c r="E142" i="25"/>
  <c r="I330" i="27" s="1"/>
  <c r="E141" i="25"/>
  <c r="I329" i="27" s="1"/>
  <c r="E140" i="25"/>
  <c r="I328" i="27" s="1"/>
  <c r="E139" i="25"/>
  <c r="I327" i="27" s="1"/>
  <c r="E138" i="25"/>
  <c r="I326" i="27" s="1"/>
  <c r="E137" i="25"/>
  <c r="I325" i="27" s="1"/>
  <c r="E136" i="25"/>
  <c r="I324" i="27" s="1"/>
  <c r="E135" i="25"/>
  <c r="I323" i="27" s="1"/>
  <c r="E134" i="25"/>
  <c r="I322" i="27" s="1"/>
  <c r="E133" i="25"/>
  <c r="I321" i="27" s="1"/>
  <c r="E132" i="25"/>
  <c r="I320" i="27" s="1"/>
  <c r="E131" i="25"/>
  <c r="I319" i="27" s="1"/>
  <c r="E130" i="25"/>
  <c r="I318" i="27" s="1"/>
  <c r="E129" i="25"/>
  <c r="I317" i="27" s="1"/>
  <c r="E128" i="25"/>
  <c r="I316" i="27" s="1"/>
  <c r="E127" i="25"/>
  <c r="I315" i="27" s="1"/>
  <c r="E126" i="25"/>
  <c r="I314" i="27" s="1"/>
  <c r="E125" i="25"/>
  <c r="I313" i="27" s="1"/>
  <c r="E124" i="25"/>
  <c r="I312" i="27" s="1"/>
  <c r="E123" i="25"/>
  <c r="I311" i="27" s="1"/>
  <c r="E122" i="25"/>
  <c r="I310" i="27" s="1"/>
  <c r="E121" i="25"/>
  <c r="I309" i="27" s="1"/>
  <c r="E120" i="25"/>
  <c r="I308" i="27" s="1"/>
  <c r="E119" i="25"/>
  <c r="I307" i="27" s="1"/>
  <c r="E118" i="25"/>
  <c r="I306" i="27" s="1"/>
  <c r="E117" i="25"/>
  <c r="I305" i="27" s="1"/>
  <c r="E116" i="25"/>
  <c r="I304" i="27" s="1"/>
  <c r="E115" i="25"/>
  <c r="I303" i="27" s="1"/>
  <c r="E114" i="25"/>
  <c r="I302" i="27" s="1"/>
  <c r="E113" i="25"/>
  <c r="I301" i="27" s="1"/>
  <c r="E112" i="25"/>
  <c r="I300" i="27" s="1"/>
  <c r="E111" i="25"/>
  <c r="I299" i="27" s="1"/>
  <c r="E110" i="25"/>
  <c r="I298" i="27" s="1"/>
  <c r="E109" i="25"/>
  <c r="I297" i="27" s="1"/>
  <c r="E108" i="25"/>
  <c r="I296" i="27" s="1"/>
  <c r="E107" i="25"/>
  <c r="I295" i="27" s="1"/>
  <c r="E106" i="25"/>
  <c r="I294" i="27" s="1"/>
  <c r="E105" i="25"/>
  <c r="I293" i="27" s="1"/>
  <c r="E104" i="25"/>
  <c r="I292" i="27" s="1"/>
  <c r="E103" i="25"/>
  <c r="I291" i="27" s="1"/>
  <c r="E102" i="25"/>
  <c r="I290" i="27" s="1"/>
  <c r="E101" i="25"/>
  <c r="I289" i="27" s="1"/>
  <c r="E100" i="25"/>
  <c r="I288" i="27" s="1"/>
  <c r="E99" i="25"/>
  <c r="I287" i="27" s="1"/>
  <c r="E98" i="25"/>
  <c r="I286" i="27" s="1"/>
  <c r="E97" i="25"/>
  <c r="I285" i="27" s="1"/>
  <c r="E96" i="25"/>
  <c r="I284" i="27" s="1"/>
  <c r="E95" i="25"/>
  <c r="I283" i="27" s="1"/>
  <c r="E94" i="25"/>
  <c r="I282" i="27" s="1"/>
  <c r="E93" i="25"/>
  <c r="I281" i="27" s="1"/>
  <c r="E92" i="25"/>
  <c r="I280" i="27" s="1"/>
  <c r="E91" i="25"/>
  <c r="I279" i="27" s="1"/>
  <c r="E90" i="25"/>
  <c r="I278" i="27" s="1"/>
  <c r="E89" i="25"/>
  <c r="I277" i="27" s="1"/>
  <c r="E88" i="25"/>
  <c r="I276" i="27" s="1"/>
  <c r="E87" i="25"/>
  <c r="I275" i="27" s="1"/>
  <c r="E86" i="25"/>
  <c r="I274" i="27" s="1"/>
  <c r="E85" i="25"/>
  <c r="I273" i="27" s="1"/>
  <c r="E84" i="25"/>
  <c r="I272" i="27" s="1"/>
  <c r="E83" i="25"/>
  <c r="I271" i="27" s="1"/>
  <c r="E82" i="25"/>
  <c r="I270" i="27" s="1"/>
  <c r="E81" i="25"/>
  <c r="I269" i="27" s="1"/>
  <c r="E80" i="25"/>
  <c r="I268" i="27" s="1"/>
  <c r="E79" i="25"/>
  <c r="I267" i="27" s="1"/>
  <c r="E78" i="25"/>
  <c r="I266" i="27" s="1"/>
  <c r="E77" i="25"/>
  <c r="I265" i="27" s="1"/>
  <c r="E76" i="25"/>
  <c r="I264" i="27" s="1"/>
  <c r="E75" i="25"/>
  <c r="I263" i="27" s="1"/>
  <c r="E74" i="25"/>
  <c r="I262" i="27" s="1"/>
  <c r="E73" i="25"/>
  <c r="I261" i="27" s="1"/>
  <c r="E72" i="25"/>
  <c r="I260" i="27" s="1"/>
  <c r="E71" i="25"/>
  <c r="I259" i="27" s="1"/>
  <c r="E70" i="25"/>
  <c r="I258" i="27" s="1"/>
  <c r="E69" i="25"/>
  <c r="I257" i="27" s="1"/>
  <c r="E68" i="25"/>
  <c r="I256" i="27" s="1"/>
  <c r="E67" i="25"/>
  <c r="I255" i="27" s="1"/>
  <c r="E66" i="25"/>
  <c r="I254" i="27" s="1"/>
  <c r="E65" i="25"/>
  <c r="I253" i="27" s="1"/>
  <c r="E64" i="25"/>
  <c r="I252" i="27" s="1"/>
  <c r="E63" i="25"/>
  <c r="I251" i="27" s="1"/>
  <c r="E62" i="25"/>
  <c r="I250" i="27" s="1"/>
  <c r="E61" i="25"/>
  <c r="I249" i="27" s="1"/>
  <c r="E60" i="25"/>
  <c r="I248" i="27" s="1"/>
  <c r="E59" i="25"/>
  <c r="I247" i="27" s="1"/>
  <c r="E58" i="25"/>
  <c r="I246" i="27" s="1"/>
  <c r="E57" i="25"/>
  <c r="I245" i="27" s="1"/>
  <c r="E56" i="25"/>
  <c r="I244" i="27" s="1"/>
  <c r="E55" i="25"/>
  <c r="I243" i="27" s="1"/>
  <c r="E54" i="25"/>
  <c r="I242" i="27" s="1"/>
  <c r="E53" i="25"/>
  <c r="I241" i="27" s="1"/>
  <c r="E52" i="25"/>
  <c r="I240" i="27" s="1"/>
  <c r="E51" i="25"/>
  <c r="I239" i="27" s="1"/>
  <c r="E50" i="25"/>
  <c r="I238" i="27" s="1"/>
  <c r="E49" i="25"/>
  <c r="I237" i="27" s="1"/>
  <c r="E48" i="25"/>
  <c r="I236" i="27" s="1"/>
  <c r="E47" i="25"/>
  <c r="I235" i="27" s="1"/>
  <c r="E46" i="25"/>
  <c r="I234" i="27" s="1"/>
  <c r="E45" i="25"/>
  <c r="I233" i="27" s="1"/>
  <c r="E44" i="25"/>
  <c r="I232" i="27" s="1"/>
  <c r="E43" i="25"/>
  <c r="I231" i="27" s="1"/>
  <c r="E42" i="25"/>
  <c r="I230" i="27" s="1"/>
  <c r="E41" i="25"/>
  <c r="I229" i="27" s="1"/>
  <c r="E40" i="25"/>
  <c r="I228" i="27" s="1"/>
  <c r="E39" i="25"/>
  <c r="I227" i="27" s="1"/>
  <c r="E38" i="25"/>
  <c r="I226" i="27" s="1"/>
  <c r="E37" i="25"/>
  <c r="I225" i="27" s="1"/>
  <c r="E36" i="25"/>
  <c r="I224" i="27" s="1"/>
  <c r="E35" i="25"/>
  <c r="I223" i="27" s="1"/>
  <c r="E34" i="25"/>
  <c r="I222" i="27" s="1"/>
  <c r="E33" i="25"/>
  <c r="I221" i="27" s="1"/>
  <c r="E32" i="25"/>
  <c r="I220" i="27" s="1"/>
  <c r="E31" i="25"/>
  <c r="I219" i="27" s="1"/>
  <c r="E30" i="25"/>
  <c r="I218" i="27" s="1"/>
  <c r="E29" i="25"/>
  <c r="I217" i="27" s="1"/>
  <c r="E28" i="25"/>
  <c r="I216" i="27" s="1"/>
  <c r="E27" i="25"/>
  <c r="I215" i="27" s="1"/>
  <c r="E26" i="25"/>
  <c r="I214" i="27" s="1"/>
  <c r="E25" i="25"/>
  <c r="I213" i="27" s="1"/>
  <c r="E24" i="25"/>
  <c r="I212" i="27" s="1"/>
  <c r="E23" i="25"/>
  <c r="I211" i="27" s="1"/>
  <c r="E22" i="25"/>
  <c r="I210" i="27" s="1"/>
  <c r="E21" i="25"/>
  <c r="I209" i="27" s="1"/>
  <c r="E20" i="25"/>
  <c r="I208" i="27" s="1"/>
  <c r="E19" i="25"/>
  <c r="I207" i="27" s="1"/>
  <c r="E18" i="25"/>
  <c r="I206" i="27" s="1"/>
  <c r="E17" i="25"/>
  <c r="I205" i="27" s="1"/>
  <c r="E16" i="25"/>
  <c r="I204" i="27" s="1"/>
  <c r="E15" i="25"/>
  <c r="I203" i="27" s="1"/>
  <c r="E14" i="25"/>
  <c r="I202" i="27" s="1"/>
  <c r="E13" i="25"/>
  <c r="I201" i="27" s="1"/>
  <c r="E12" i="25"/>
  <c r="I200" i="27" s="1"/>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B3" i="23"/>
  <c r="B3" i="26"/>
  <c r="B3" i="28"/>
  <c r="E84" i="20"/>
  <c r="E85" i="20"/>
  <c r="E86" i="20"/>
  <c r="E87" i="20"/>
  <c r="E88" i="20"/>
  <c r="E89" i="20"/>
  <c r="E90" i="20"/>
  <c r="E91" i="20"/>
  <c r="E92" i="20"/>
  <c r="E93" i="20"/>
  <c r="E94" i="20"/>
  <c r="E95" i="20"/>
  <c r="E96" i="20"/>
  <c r="E97" i="20"/>
  <c r="D84" i="20"/>
  <c r="D85" i="20"/>
  <c r="D86" i="20"/>
  <c r="D87" i="20"/>
  <c r="D88" i="20"/>
  <c r="D89" i="20"/>
  <c r="D90" i="20"/>
  <c r="D91" i="20"/>
  <c r="D92" i="20"/>
  <c r="D93" i="20"/>
  <c r="D94" i="20"/>
  <c r="D95" i="20"/>
  <c r="D96" i="20"/>
  <c r="D97" i="20"/>
  <c r="D83" i="20"/>
  <c r="F127" i="20"/>
  <c r="I130" i="20" s="1"/>
  <c r="E18" i="20"/>
  <c r="D45" i="20"/>
  <c r="D62" i="20" s="1"/>
  <c r="D46" i="20"/>
  <c r="D63" i="20" s="1"/>
  <c r="D47" i="20"/>
  <c r="D64" i="20"/>
  <c r="D48" i="20"/>
  <c r="D65" i="20"/>
  <c r="D49" i="20"/>
  <c r="D66" i="20"/>
  <c r="D50" i="20"/>
  <c r="D67" i="20" s="1"/>
  <c r="D51" i="20"/>
  <c r="D68" i="20"/>
  <c r="D52" i="20"/>
  <c r="D69" i="20"/>
  <c r="D53" i="20"/>
  <c r="D70" i="20"/>
  <c r="D54" i="20"/>
  <c r="D71" i="20" s="1"/>
  <c r="D55" i="20"/>
  <c r="D72" i="20"/>
  <c r="D56" i="20"/>
  <c r="D73" i="20"/>
  <c r="D57" i="20"/>
  <c r="D74" i="20"/>
  <c r="D58" i="20"/>
  <c r="D75" i="20" s="1"/>
  <c r="D44" i="20"/>
  <c r="D61" i="20"/>
  <c r="E12" i="1"/>
  <c r="I251" i="9" s="1"/>
  <c r="H150" i="28"/>
  <c r="D11" i="28"/>
  <c r="D12" i="28"/>
  <c r="D13" i="28" s="1"/>
  <c r="D14" i="28" s="1"/>
  <c r="D15" i="28" s="1"/>
  <c r="D16" i="28" s="1"/>
  <c r="D17" i="28" s="1"/>
  <c r="D18" i="28" s="1"/>
  <c r="D19" i="28"/>
  <c r="D20" i="28" s="1"/>
  <c r="D21" i="28" s="1"/>
  <c r="D22" i="28" s="1"/>
  <c r="D23" i="28" s="1"/>
  <c r="D24" i="28" s="1"/>
  <c r="D25" i="28" s="1"/>
  <c r="D26" i="28" s="1"/>
  <c r="D27" i="28" s="1"/>
  <c r="D28" i="28" s="1"/>
  <c r="D29" i="28" s="1"/>
  <c r="D30" i="28" s="1"/>
  <c r="D31" i="28" s="1"/>
  <c r="D32" i="28" s="1"/>
  <c r="D33" i="28" s="1"/>
  <c r="D34" i="28" s="1"/>
  <c r="D35" i="28" s="1"/>
  <c r="D36" i="28" s="1"/>
  <c r="D37" i="28" s="1"/>
  <c r="D38" i="28" s="1"/>
  <c r="D39" i="28" s="1"/>
  <c r="D40" i="28" s="1"/>
  <c r="D41" i="28" s="1"/>
  <c r="D42" i="28" s="1"/>
  <c r="D43" i="28" s="1"/>
  <c r="D44" i="28" s="1"/>
  <c r="D45" i="28" s="1"/>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93" i="28" s="1"/>
  <c r="D94" i="28" s="1"/>
  <c r="D95" i="28" s="1"/>
  <c r="D96" i="28" s="1"/>
  <c r="D97" i="28" s="1"/>
  <c r="D98" i="28" s="1"/>
  <c r="D99" i="28" s="1"/>
  <c r="D100" i="28" s="1"/>
  <c r="D101" i="28" s="1"/>
  <c r="D102" i="28" s="1"/>
  <c r="D103" i="28" s="1"/>
  <c r="D104" i="28" s="1"/>
  <c r="D105" i="28" s="1"/>
  <c r="D106" i="28" s="1"/>
  <c r="D107" i="28" s="1"/>
  <c r="D108" i="28" s="1"/>
  <c r="D109" i="28" s="1"/>
  <c r="D110" i="28" s="1"/>
  <c r="D111" i="28" s="1"/>
  <c r="D112" i="28" s="1"/>
  <c r="D113" i="28" s="1"/>
  <c r="D114" i="28" s="1"/>
  <c r="D115" i="28" s="1"/>
  <c r="D116" i="28" s="1"/>
  <c r="D117" i="28" s="1"/>
  <c r="D118" i="28" s="1"/>
  <c r="D119" i="28" s="1"/>
  <c r="D120" i="28" s="1"/>
  <c r="D121" i="28" s="1"/>
  <c r="D122" i="28" s="1"/>
  <c r="D123" i="28" s="1"/>
  <c r="D124" i="28" s="1"/>
  <c r="D125" i="28" s="1"/>
  <c r="D126" i="28" s="1"/>
  <c r="D127" i="28" s="1"/>
  <c r="D128" i="28" s="1"/>
  <c r="D129" i="28" s="1"/>
  <c r="D130" i="28" s="1"/>
  <c r="D131" i="28" s="1"/>
  <c r="D132" i="28" s="1"/>
  <c r="D133" i="28" s="1"/>
  <c r="D134" i="28" s="1"/>
  <c r="D135" i="28" s="1"/>
  <c r="D136" i="28" s="1"/>
  <c r="D137" i="28" s="1"/>
  <c r="D138" i="28" s="1"/>
  <c r="D139" i="28" s="1"/>
  <c r="D140" i="28" s="1"/>
  <c r="D141" i="28" s="1"/>
  <c r="D142" i="28" s="1"/>
  <c r="D143" i="28" s="1"/>
  <c r="D144" i="28" s="1"/>
  <c r="D145" i="28" s="1"/>
  <c r="D146" i="28" s="1"/>
  <c r="D147" i="28" s="1"/>
  <c r="D148" i="28" s="1"/>
  <c r="D149" i="28" s="1"/>
  <c r="B3" i="19"/>
  <c r="D12" i="23"/>
  <c r="D13" i="23" s="1"/>
  <c r="D14" i="23" s="1"/>
  <c r="D15" i="23" s="1"/>
  <c r="D16" i="23" s="1"/>
  <c r="D17" i="23" s="1"/>
  <c r="D18" i="23" s="1"/>
  <c r="D19" i="23" s="1"/>
  <c r="D20" i="23" s="1"/>
  <c r="D21" i="23" s="1"/>
  <c r="D22" i="23" s="1"/>
  <c r="D23" i="23" s="1"/>
  <c r="D24" i="23" s="1"/>
  <c r="D25" i="23" s="1"/>
  <c r="D26" i="23" s="1"/>
  <c r="D27" i="23" s="1"/>
  <c r="D28" i="23" s="1"/>
  <c r="D29" i="23" s="1"/>
  <c r="D30" i="23" s="1"/>
  <c r="D31" i="23" s="1"/>
  <c r="D32" i="23" s="1"/>
  <c r="D33" i="23" s="1"/>
  <c r="D34" i="23" s="1"/>
  <c r="D35" i="23" s="1"/>
  <c r="D36" i="23" s="1"/>
  <c r="D37" i="23" s="1"/>
  <c r="D38" i="23" s="1"/>
  <c r="D39" i="23" s="1"/>
  <c r="D40" i="23" s="1"/>
  <c r="D41" i="23" s="1"/>
  <c r="D42" i="23" s="1"/>
  <c r="D43" i="23" s="1"/>
  <c r="D44" i="23" s="1"/>
  <c r="D45" i="23" s="1"/>
  <c r="D46" i="23" s="1"/>
  <c r="D47" i="23" s="1"/>
  <c r="D48" i="23" s="1"/>
  <c r="D49" i="23" s="1"/>
  <c r="D50" i="23" s="1"/>
  <c r="D51" i="23" s="1"/>
  <c r="D52" i="23" s="1"/>
  <c r="D53" i="23" s="1"/>
  <c r="D54" i="23" s="1"/>
  <c r="D55" i="23" s="1"/>
  <c r="D56" i="23" s="1"/>
  <c r="D57" i="23" s="1"/>
  <c r="D58" i="23" s="1"/>
  <c r="D59" i="23" s="1"/>
  <c r="D60" i="23" s="1"/>
  <c r="D61" i="23" s="1"/>
  <c r="D62" i="23" s="1"/>
  <c r="D63" i="23" s="1"/>
  <c r="D64" i="23" s="1"/>
  <c r="D65" i="23" s="1"/>
  <c r="D66" i="23" s="1"/>
  <c r="D67" i="23" s="1"/>
  <c r="D68" i="23" s="1"/>
  <c r="D69" i="23" s="1"/>
  <c r="D70" i="23" s="1"/>
  <c r="D71" i="23" s="1"/>
  <c r="D72" i="23" s="1"/>
  <c r="D73" i="23" s="1"/>
  <c r="D74" i="23" s="1"/>
  <c r="D75" i="23" s="1"/>
  <c r="D76" i="23" s="1"/>
  <c r="D77" i="23" s="1"/>
  <c r="D78" i="23" s="1"/>
  <c r="D79" i="23" s="1"/>
  <c r="D80" i="23" s="1"/>
  <c r="D81" i="23" s="1"/>
  <c r="D82" i="23" s="1"/>
  <c r="D83" i="23" s="1"/>
  <c r="D84" i="23" s="1"/>
  <c r="D85" i="23" s="1"/>
  <c r="D86" i="23" s="1"/>
  <c r="D87" i="23" s="1"/>
  <c r="D88" i="23" s="1"/>
  <c r="D89" i="23" s="1"/>
  <c r="D90" i="23" s="1"/>
  <c r="D91" i="23" s="1"/>
  <c r="D92" i="23" s="1"/>
  <c r="D93" i="23" s="1"/>
  <c r="D94" i="23" s="1"/>
  <c r="D95" i="23" s="1"/>
  <c r="D96" i="23" s="1"/>
  <c r="D97" i="23" s="1"/>
  <c r="D98" i="23" s="1"/>
  <c r="D99" i="23" s="1"/>
  <c r="D100" i="23" s="1"/>
  <c r="D101" i="23" s="1"/>
  <c r="D102" i="23" s="1"/>
  <c r="D103" i="23" s="1"/>
  <c r="D104" i="23" s="1"/>
  <c r="D105" i="23" s="1"/>
  <c r="D106" i="23" s="1"/>
  <c r="D107" i="23" s="1"/>
  <c r="D108" i="23" s="1"/>
  <c r="D109" i="23" s="1"/>
  <c r="D110" i="23" s="1"/>
  <c r="D111" i="23" s="1"/>
  <c r="D112" i="23" s="1"/>
  <c r="D113" i="23" s="1"/>
  <c r="D114" i="23" s="1"/>
  <c r="D115" i="23" s="1"/>
  <c r="D116" i="23" s="1"/>
  <c r="D117" i="23" s="1"/>
  <c r="D118" i="23" s="1"/>
  <c r="D119" i="23" s="1"/>
  <c r="D120" i="23" s="1"/>
  <c r="D121" i="23" s="1"/>
  <c r="D122" i="23" s="1"/>
  <c r="D123" i="23" s="1"/>
  <c r="D124" i="23" s="1"/>
  <c r="D125" i="23" s="1"/>
  <c r="D126" i="23" s="1"/>
  <c r="D127" i="23" s="1"/>
  <c r="D128" i="23" s="1"/>
  <c r="D129" i="23" s="1"/>
  <c r="D130" i="23" s="1"/>
  <c r="D131" i="23" s="1"/>
  <c r="D132" i="23" s="1"/>
  <c r="D133" i="23" s="1"/>
  <c r="D134" i="23" s="1"/>
  <c r="D135" i="23" s="1"/>
  <c r="D136" i="23" s="1"/>
  <c r="D137" i="23" s="1"/>
  <c r="D138" i="23" s="1"/>
  <c r="D139" i="23" s="1"/>
  <c r="D140" i="23" s="1"/>
  <c r="D141" i="23" s="1"/>
  <c r="D142" i="23" s="1"/>
  <c r="D143" i="23" s="1"/>
  <c r="D144" i="23" s="1"/>
  <c r="D145" i="23" s="1"/>
  <c r="S31" i="1"/>
  <c r="G30" i="19" s="1"/>
  <c r="S32" i="16"/>
  <c r="H31" i="19" s="1"/>
  <c r="L30" i="8"/>
  <c r="I30" i="19" s="1"/>
  <c r="L31" i="17"/>
  <c r="J31" i="19" s="1"/>
  <c r="S32" i="1"/>
  <c r="G31" i="19" s="1"/>
  <c r="S33" i="16"/>
  <c r="H32" i="19" s="1"/>
  <c r="L31" i="8"/>
  <c r="I31" i="19" s="1"/>
  <c r="L32" i="17"/>
  <c r="J32" i="19" s="1"/>
  <c r="S33" i="1"/>
  <c r="G32" i="19" s="1"/>
  <c r="K32" i="19" s="1"/>
  <c r="S34" i="16"/>
  <c r="H33" i="19" s="1"/>
  <c r="L32" i="8"/>
  <c r="I32" i="19" s="1"/>
  <c r="L33" i="17"/>
  <c r="J33" i="19" s="1"/>
  <c r="S34" i="1"/>
  <c r="G33" i="19" s="1"/>
  <c r="S35" i="16"/>
  <c r="H34" i="19" s="1"/>
  <c r="L33" i="8"/>
  <c r="I33" i="19" s="1"/>
  <c r="L34" i="17"/>
  <c r="J34" i="19" s="1"/>
  <c r="S35" i="1"/>
  <c r="G34" i="19" s="1"/>
  <c r="K34" i="19" s="1"/>
  <c r="S36" i="16"/>
  <c r="H35" i="19" s="1"/>
  <c r="L34" i="8"/>
  <c r="I34" i="19" s="1"/>
  <c r="L35" i="17"/>
  <c r="J35" i="19" s="1"/>
  <c r="S36" i="1"/>
  <c r="G35" i="19" s="1"/>
  <c r="S37" i="16"/>
  <c r="H36" i="19" s="1"/>
  <c r="L35" i="8"/>
  <c r="I35" i="19" s="1"/>
  <c r="L36" i="17"/>
  <c r="J36" i="19" s="1"/>
  <c r="S37" i="1"/>
  <c r="G36" i="19" s="1"/>
  <c r="K36" i="19" s="1"/>
  <c r="S38" i="16"/>
  <c r="H37" i="19" s="1"/>
  <c r="L36" i="8"/>
  <c r="I36" i="19" s="1"/>
  <c r="L37" i="17"/>
  <c r="J37" i="19" s="1"/>
  <c r="S38" i="1"/>
  <c r="G37" i="19" s="1"/>
  <c r="S39" i="16"/>
  <c r="H38" i="19" s="1"/>
  <c r="L37" i="8"/>
  <c r="I37" i="19" s="1"/>
  <c r="L38" i="17"/>
  <c r="J38" i="19" s="1"/>
  <c r="S39" i="1"/>
  <c r="G38" i="19" s="1"/>
  <c r="K38" i="19" s="1"/>
  <c r="S40" i="16"/>
  <c r="H39" i="19" s="1"/>
  <c r="L38" i="8"/>
  <c r="I38" i="19" s="1"/>
  <c r="L39" i="17"/>
  <c r="J39" i="19" s="1"/>
  <c r="S40" i="1"/>
  <c r="G39" i="19" s="1"/>
  <c r="S41" i="16"/>
  <c r="H40" i="19" s="1"/>
  <c r="L39" i="8"/>
  <c r="I39" i="19" s="1"/>
  <c r="L40" i="17"/>
  <c r="J40" i="19" s="1"/>
  <c r="S41" i="1"/>
  <c r="G40" i="19" s="1"/>
  <c r="K40" i="19" s="1"/>
  <c r="S42" i="16"/>
  <c r="H41" i="19" s="1"/>
  <c r="L40" i="8"/>
  <c r="I40" i="19" s="1"/>
  <c r="L41" i="17"/>
  <c r="J41" i="19" s="1"/>
  <c r="S42" i="1"/>
  <c r="G41" i="19" s="1"/>
  <c r="S43" i="16"/>
  <c r="H42" i="19" s="1"/>
  <c r="L41" i="8"/>
  <c r="I41" i="19" s="1"/>
  <c r="L42" i="17"/>
  <c r="J42" i="19" s="1"/>
  <c r="S43" i="1"/>
  <c r="G42" i="19" s="1"/>
  <c r="K42" i="19" s="1"/>
  <c r="S44" i="16"/>
  <c r="H43" i="19" s="1"/>
  <c r="L42" i="8"/>
  <c r="I42" i="19" s="1"/>
  <c r="L43" i="17"/>
  <c r="J43" i="19" s="1"/>
  <c r="S44" i="1"/>
  <c r="G43" i="19" s="1"/>
  <c r="S45" i="16"/>
  <c r="H44" i="19" s="1"/>
  <c r="L43" i="8"/>
  <c r="I43" i="19" s="1"/>
  <c r="L44" i="17"/>
  <c r="J44" i="19" s="1"/>
  <c r="S45" i="1"/>
  <c r="G44" i="19" s="1"/>
  <c r="K44" i="19" s="1"/>
  <c r="S46" i="16"/>
  <c r="H45" i="19" s="1"/>
  <c r="L44" i="8"/>
  <c r="I44" i="19" s="1"/>
  <c r="L45" i="17"/>
  <c r="J45" i="19" s="1"/>
  <c r="S46" i="1"/>
  <c r="G45" i="19" s="1"/>
  <c r="S47" i="16"/>
  <c r="H46" i="19" s="1"/>
  <c r="L45" i="8"/>
  <c r="I45" i="19" s="1"/>
  <c r="L46" i="17"/>
  <c r="J46" i="19" s="1"/>
  <c r="S47" i="1"/>
  <c r="G46" i="19" s="1"/>
  <c r="K46" i="19" s="1"/>
  <c r="S48" i="16"/>
  <c r="H47" i="19" s="1"/>
  <c r="L46" i="8"/>
  <c r="I46" i="19" s="1"/>
  <c r="L47" i="17"/>
  <c r="J47" i="19" s="1"/>
  <c r="S48" i="1"/>
  <c r="G47" i="19" s="1"/>
  <c r="S49" i="16"/>
  <c r="H48" i="19" s="1"/>
  <c r="L47" i="8"/>
  <c r="I47" i="19" s="1"/>
  <c r="L48" i="17"/>
  <c r="J48" i="19" s="1"/>
  <c r="S49" i="1"/>
  <c r="G48" i="19" s="1"/>
  <c r="K48" i="19" s="1"/>
  <c r="S50" i="16"/>
  <c r="H49" i="19" s="1"/>
  <c r="L48" i="8"/>
  <c r="I48" i="19" s="1"/>
  <c r="L49" i="17"/>
  <c r="J49" i="19" s="1"/>
  <c r="S50" i="1"/>
  <c r="G49" i="19" s="1"/>
  <c r="S51" i="16"/>
  <c r="H50" i="19" s="1"/>
  <c r="L49" i="8"/>
  <c r="I49" i="19" s="1"/>
  <c r="L50" i="17"/>
  <c r="J50" i="19" s="1"/>
  <c r="S51" i="1"/>
  <c r="G50" i="19" s="1"/>
  <c r="K50" i="19" s="1"/>
  <c r="S52" i="16"/>
  <c r="H51" i="19" s="1"/>
  <c r="L50" i="8"/>
  <c r="I50" i="19" s="1"/>
  <c r="L51" i="17"/>
  <c r="J51" i="19" s="1"/>
  <c r="S53" i="16"/>
  <c r="H52" i="19" s="1"/>
  <c r="L52" i="17"/>
  <c r="J52" i="19" s="1"/>
  <c r="S54" i="16"/>
  <c r="H53" i="19" s="1"/>
  <c r="L53" i="17"/>
  <c r="J53" i="19" s="1"/>
  <c r="S55" i="16"/>
  <c r="H54" i="19" s="1"/>
  <c r="L54" i="17"/>
  <c r="J54" i="19" s="1"/>
  <c r="S52" i="1"/>
  <c r="G51" i="19" s="1"/>
  <c r="S56" i="16"/>
  <c r="H55" i="19" s="1"/>
  <c r="L51" i="8"/>
  <c r="I51" i="19" s="1"/>
  <c r="L51" i="19" s="1"/>
  <c r="L55" i="17"/>
  <c r="J55" i="19" s="1"/>
  <c r="S53" i="1"/>
  <c r="G52" i="19" s="1"/>
  <c r="S57" i="16"/>
  <c r="H56" i="19" s="1"/>
  <c r="L52" i="8"/>
  <c r="I52" i="19" s="1"/>
  <c r="L52" i="19" s="1"/>
  <c r="L56" i="17"/>
  <c r="J56" i="19" s="1"/>
  <c r="S54" i="1"/>
  <c r="G53" i="19" s="1"/>
  <c r="S58" i="16"/>
  <c r="H57" i="19" s="1"/>
  <c r="L53" i="8"/>
  <c r="I53" i="19" s="1"/>
  <c r="L53" i="19" s="1"/>
  <c r="L57" i="17"/>
  <c r="J57" i="19" s="1"/>
  <c r="S55" i="1"/>
  <c r="G54" i="19" s="1"/>
  <c r="S59" i="16"/>
  <c r="H58" i="19" s="1"/>
  <c r="L54" i="8"/>
  <c r="I54" i="19" s="1"/>
  <c r="L58" i="17"/>
  <c r="J58" i="19" s="1"/>
  <c r="S56" i="1"/>
  <c r="G55" i="19" s="1"/>
  <c r="S60" i="16"/>
  <c r="H59" i="19" s="1"/>
  <c r="L55" i="8"/>
  <c r="I55" i="19" s="1"/>
  <c r="L55" i="19" s="1"/>
  <c r="L59" i="17"/>
  <c r="J59" i="19" s="1"/>
  <c r="S57" i="1"/>
  <c r="G56" i="19" s="1"/>
  <c r="K56" i="19" s="1"/>
  <c r="S61" i="16"/>
  <c r="H60" i="19" s="1"/>
  <c r="L56" i="8"/>
  <c r="I56" i="19" s="1"/>
  <c r="L60" i="17"/>
  <c r="J60" i="19" s="1"/>
  <c r="S58" i="1"/>
  <c r="G57" i="19" s="1"/>
  <c r="S62" i="16"/>
  <c r="H61" i="19" s="1"/>
  <c r="L57" i="8"/>
  <c r="I57" i="19" s="1"/>
  <c r="L57" i="19" s="1"/>
  <c r="L61" i="17"/>
  <c r="J61" i="19" s="1"/>
  <c r="S59" i="1"/>
  <c r="G58" i="19" s="1"/>
  <c r="K58" i="19" s="1"/>
  <c r="S63" i="16"/>
  <c r="H62" i="19" s="1"/>
  <c r="L58" i="8"/>
  <c r="I58" i="19" s="1"/>
  <c r="L62" i="17"/>
  <c r="J62" i="19" s="1"/>
  <c r="S60" i="1"/>
  <c r="G59" i="19" s="1"/>
  <c r="S64" i="16"/>
  <c r="H63" i="19" s="1"/>
  <c r="L59" i="8"/>
  <c r="I59" i="19" s="1"/>
  <c r="L59" i="19" s="1"/>
  <c r="L63" i="17"/>
  <c r="J63" i="19" s="1"/>
  <c r="S61" i="1"/>
  <c r="G60" i="19" s="1"/>
  <c r="K60" i="19" s="1"/>
  <c r="S65" i="16"/>
  <c r="H64" i="19" s="1"/>
  <c r="L60" i="8"/>
  <c r="I60" i="19" s="1"/>
  <c r="L64" i="17"/>
  <c r="J64" i="19" s="1"/>
  <c r="S62" i="1"/>
  <c r="G61" i="19" s="1"/>
  <c r="S66" i="16"/>
  <c r="H65" i="19" s="1"/>
  <c r="L61" i="8"/>
  <c r="I61" i="19" s="1"/>
  <c r="L61" i="19" s="1"/>
  <c r="L65" i="17"/>
  <c r="J65" i="19" s="1"/>
  <c r="S63" i="1"/>
  <c r="G62" i="19" s="1"/>
  <c r="K62" i="19" s="1"/>
  <c r="S67" i="16"/>
  <c r="H66" i="19" s="1"/>
  <c r="L62" i="8"/>
  <c r="I62" i="19" s="1"/>
  <c r="L66" i="17"/>
  <c r="J66" i="19" s="1"/>
  <c r="S64" i="1"/>
  <c r="G63" i="19" s="1"/>
  <c r="S68" i="16"/>
  <c r="H67" i="19" s="1"/>
  <c r="L63" i="8"/>
  <c r="I63" i="19" s="1"/>
  <c r="L63" i="19" s="1"/>
  <c r="L67" i="17"/>
  <c r="J67" i="19" s="1"/>
  <c r="S65" i="1"/>
  <c r="G64" i="19" s="1"/>
  <c r="K64" i="19" s="1"/>
  <c r="S69" i="16"/>
  <c r="H68" i="19" s="1"/>
  <c r="L64" i="8"/>
  <c r="I64" i="19" s="1"/>
  <c r="L68" i="17"/>
  <c r="J68" i="19" s="1"/>
  <c r="S66" i="1"/>
  <c r="G65" i="19" s="1"/>
  <c r="S70" i="16"/>
  <c r="H69" i="19" s="1"/>
  <c r="L65" i="8"/>
  <c r="I65" i="19" s="1"/>
  <c r="L65" i="19" s="1"/>
  <c r="L69" i="17"/>
  <c r="J69" i="19" s="1"/>
  <c r="S67" i="1"/>
  <c r="G66" i="19" s="1"/>
  <c r="K66" i="19" s="1"/>
  <c r="S71" i="16"/>
  <c r="H70" i="19" s="1"/>
  <c r="L66" i="8"/>
  <c r="I66" i="19" s="1"/>
  <c r="L70" i="17"/>
  <c r="J70" i="19" s="1"/>
  <c r="S68" i="1"/>
  <c r="G67" i="19" s="1"/>
  <c r="S72" i="16"/>
  <c r="H71" i="19" s="1"/>
  <c r="L67" i="8"/>
  <c r="I67" i="19" s="1"/>
  <c r="L67" i="19" s="1"/>
  <c r="L71" i="17"/>
  <c r="J71" i="19" s="1"/>
  <c r="S69" i="1"/>
  <c r="G68" i="19" s="1"/>
  <c r="K68" i="19" s="1"/>
  <c r="S73" i="16"/>
  <c r="H72" i="19" s="1"/>
  <c r="L68" i="8"/>
  <c r="I68" i="19" s="1"/>
  <c r="L72" i="17"/>
  <c r="J72" i="19" s="1"/>
  <c r="S70" i="1"/>
  <c r="G69" i="19" s="1"/>
  <c r="S74" i="16"/>
  <c r="H73" i="19" s="1"/>
  <c r="L69" i="8"/>
  <c r="I69" i="19" s="1"/>
  <c r="L69" i="19" s="1"/>
  <c r="L73" i="17"/>
  <c r="J73" i="19" s="1"/>
  <c r="S71" i="1"/>
  <c r="G70" i="19" s="1"/>
  <c r="K70" i="19" s="1"/>
  <c r="S75" i="16"/>
  <c r="H74" i="19" s="1"/>
  <c r="L70" i="8"/>
  <c r="I70" i="19" s="1"/>
  <c r="L74" i="17"/>
  <c r="J74" i="19" s="1"/>
  <c r="S72" i="1"/>
  <c r="G71" i="19" s="1"/>
  <c r="S76" i="16"/>
  <c r="H75" i="19" s="1"/>
  <c r="L71" i="8"/>
  <c r="I71" i="19" s="1"/>
  <c r="L71" i="19" s="1"/>
  <c r="L75" i="17"/>
  <c r="J75" i="19" s="1"/>
  <c r="S73" i="1"/>
  <c r="G72" i="19" s="1"/>
  <c r="K72" i="19" s="1"/>
  <c r="S77" i="16"/>
  <c r="H76" i="19" s="1"/>
  <c r="I72" i="19"/>
  <c r="L76" i="17"/>
  <c r="J76" i="19" s="1"/>
  <c r="S74" i="1"/>
  <c r="G73" i="19" s="1"/>
  <c r="S78" i="16"/>
  <c r="H77" i="19" s="1"/>
  <c r="L73" i="8"/>
  <c r="I73" i="19" s="1"/>
  <c r="L73" i="19" s="1"/>
  <c r="L77" i="17"/>
  <c r="J77" i="19" s="1"/>
  <c r="S75" i="1"/>
  <c r="G74" i="19" s="1"/>
  <c r="K74" i="19" s="1"/>
  <c r="S79" i="16"/>
  <c r="H78" i="19" s="1"/>
  <c r="L74" i="8"/>
  <c r="I74" i="19" s="1"/>
  <c r="L78" i="17"/>
  <c r="J78" i="19" s="1"/>
  <c r="S76" i="1"/>
  <c r="G75" i="19" s="1"/>
  <c r="S80" i="16"/>
  <c r="H79" i="19" s="1"/>
  <c r="L75" i="8"/>
  <c r="I75" i="19" s="1"/>
  <c r="L75" i="19" s="1"/>
  <c r="L79" i="17"/>
  <c r="J79" i="19" s="1"/>
  <c r="S77" i="1"/>
  <c r="G76" i="19" s="1"/>
  <c r="K76" i="19" s="1"/>
  <c r="S81" i="16"/>
  <c r="H80" i="19" s="1"/>
  <c r="L76" i="8"/>
  <c r="I76" i="19" s="1"/>
  <c r="L80" i="17"/>
  <c r="J80" i="19" s="1"/>
  <c r="S78" i="1"/>
  <c r="G77" i="19" s="1"/>
  <c r="S82" i="16"/>
  <c r="H81" i="19" s="1"/>
  <c r="L77" i="8"/>
  <c r="I77" i="19" s="1"/>
  <c r="L77" i="19" s="1"/>
  <c r="L81" i="17"/>
  <c r="J81" i="19" s="1"/>
  <c r="S79" i="1"/>
  <c r="G78" i="19" s="1"/>
  <c r="K78" i="19" s="1"/>
  <c r="S83" i="16"/>
  <c r="H82" i="19" s="1"/>
  <c r="L78" i="8"/>
  <c r="I78" i="19" s="1"/>
  <c r="L82" i="17"/>
  <c r="J82" i="19" s="1"/>
  <c r="S80" i="1"/>
  <c r="G79" i="19" s="1"/>
  <c r="S84" i="16"/>
  <c r="H83" i="19" s="1"/>
  <c r="L79" i="8"/>
  <c r="I79" i="19" s="1"/>
  <c r="L79" i="19" s="1"/>
  <c r="L83" i="17"/>
  <c r="J83" i="19" s="1"/>
  <c r="S85" i="16"/>
  <c r="H84" i="19" s="1"/>
  <c r="L84" i="17"/>
  <c r="J84" i="19" s="1"/>
  <c r="S81" i="1"/>
  <c r="G80" i="19" s="1"/>
  <c r="K80" i="19" s="1"/>
  <c r="S86" i="16"/>
  <c r="H85" i="19" s="1"/>
  <c r="L80" i="8"/>
  <c r="I80" i="19" s="1"/>
  <c r="L85" i="17"/>
  <c r="J85" i="19" s="1"/>
  <c r="S82" i="1"/>
  <c r="G81" i="19" s="1"/>
  <c r="K81" i="19" s="1"/>
  <c r="S87" i="16"/>
  <c r="H86" i="19" s="1"/>
  <c r="L81" i="8"/>
  <c r="I81" i="19" s="1"/>
  <c r="L86" i="17"/>
  <c r="J86" i="19" s="1"/>
  <c r="S83" i="1"/>
  <c r="G82" i="19" s="1"/>
  <c r="K82" i="19" s="1"/>
  <c r="S88" i="16"/>
  <c r="H87" i="19" s="1"/>
  <c r="L82" i="8"/>
  <c r="I82" i="19" s="1"/>
  <c r="L87" i="17"/>
  <c r="J87" i="19" s="1"/>
  <c r="S84" i="1"/>
  <c r="G83" i="19" s="1"/>
  <c r="K83" i="19" s="1"/>
  <c r="S89" i="16"/>
  <c r="H88" i="19" s="1"/>
  <c r="L83" i="8"/>
  <c r="I83" i="19" s="1"/>
  <c r="L88" i="17"/>
  <c r="J88" i="19" s="1"/>
  <c r="S85" i="1"/>
  <c r="G84" i="19" s="1"/>
  <c r="K84" i="19" s="1"/>
  <c r="S90" i="16"/>
  <c r="H89" i="19" s="1"/>
  <c r="L84" i="8"/>
  <c r="I84" i="19" s="1"/>
  <c r="L89" i="17"/>
  <c r="J89" i="19" s="1"/>
  <c r="S86" i="1"/>
  <c r="G85" i="19" s="1"/>
  <c r="S91" i="16"/>
  <c r="H90" i="19" s="1"/>
  <c r="L85" i="8"/>
  <c r="I85" i="19" s="1"/>
  <c r="L90" i="17"/>
  <c r="J90" i="19" s="1"/>
  <c r="S87" i="1"/>
  <c r="G86" i="19" s="1"/>
  <c r="K86" i="19" s="1"/>
  <c r="S92" i="16"/>
  <c r="H91" i="19" s="1"/>
  <c r="L86" i="8"/>
  <c r="I86" i="19" s="1"/>
  <c r="L91" i="17"/>
  <c r="J91" i="19" s="1"/>
  <c r="S88" i="1"/>
  <c r="G87" i="19" s="1"/>
  <c r="S93" i="16"/>
  <c r="H92" i="19" s="1"/>
  <c r="L87" i="8"/>
  <c r="I87" i="19" s="1"/>
  <c r="L92" i="17"/>
  <c r="J92" i="19" s="1"/>
  <c r="S89" i="1"/>
  <c r="G88" i="19" s="1"/>
  <c r="K88" i="19" s="1"/>
  <c r="S94" i="16"/>
  <c r="H93" i="19" s="1"/>
  <c r="L88" i="8"/>
  <c r="I88" i="19" s="1"/>
  <c r="L93" i="17"/>
  <c r="J93" i="19" s="1"/>
  <c r="S90" i="1"/>
  <c r="G89" i="19" s="1"/>
  <c r="S95" i="16"/>
  <c r="H94" i="19" s="1"/>
  <c r="L89" i="8"/>
  <c r="I89" i="19" s="1"/>
  <c r="L94" i="17"/>
  <c r="J94" i="19" s="1"/>
  <c r="S91" i="1"/>
  <c r="G90" i="19" s="1"/>
  <c r="K90" i="19" s="1"/>
  <c r="S96" i="16"/>
  <c r="H95" i="19" s="1"/>
  <c r="L90" i="8"/>
  <c r="I90" i="19" s="1"/>
  <c r="L95" i="17"/>
  <c r="J95" i="19" s="1"/>
  <c r="S92" i="1"/>
  <c r="G91" i="19" s="1"/>
  <c r="S97" i="16"/>
  <c r="H96" i="19" s="1"/>
  <c r="L91" i="8"/>
  <c r="I91" i="19" s="1"/>
  <c r="L96" i="17"/>
  <c r="J96" i="19" s="1"/>
  <c r="S93" i="1"/>
  <c r="G92" i="19" s="1"/>
  <c r="K92" i="19" s="1"/>
  <c r="S98" i="16"/>
  <c r="H97" i="19" s="1"/>
  <c r="L92" i="8"/>
  <c r="I92" i="19" s="1"/>
  <c r="L97" i="17"/>
  <c r="J97" i="19" s="1"/>
  <c r="S94" i="1"/>
  <c r="G93" i="19" s="1"/>
  <c r="S99" i="16"/>
  <c r="H98" i="19" s="1"/>
  <c r="L93" i="8"/>
  <c r="I93" i="19" s="1"/>
  <c r="L98" i="17"/>
  <c r="J98" i="19" s="1"/>
  <c r="S95" i="1"/>
  <c r="G94" i="19" s="1"/>
  <c r="K94" i="19" s="1"/>
  <c r="S100" i="16"/>
  <c r="H99" i="19" s="1"/>
  <c r="L94" i="8"/>
  <c r="I94" i="19" s="1"/>
  <c r="L99" i="17"/>
  <c r="J99" i="19" s="1"/>
  <c r="S96" i="1"/>
  <c r="G95" i="19" s="1"/>
  <c r="S101" i="16"/>
  <c r="H100" i="19" s="1"/>
  <c r="L95" i="8"/>
  <c r="I95" i="19" s="1"/>
  <c r="L100" i="17"/>
  <c r="J100" i="19" s="1"/>
  <c r="S97" i="1"/>
  <c r="G96" i="19" s="1"/>
  <c r="K96" i="19" s="1"/>
  <c r="S102" i="16"/>
  <c r="H101" i="19" s="1"/>
  <c r="L96" i="8"/>
  <c r="I96" i="19" s="1"/>
  <c r="L101" i="17"/>
  <c r="J101" i="19" s="1"/>
  <c r="S98" i="1"/>
  <c r="G97" i="19" s="1"/>
  <c r="S103" i="16"/>
  <c r="H102" i="19" s="1"/>
  <c r="L97" i="8"/>
  <c r="I97" i="19" s="1"/>
  <c r="L102" i="17"/>
  <c r="J102" i="19" s="1"/>
  <c r="S99" i="1"/>
  <c r="G98" i="19" s="1"/>
  <c r="K98" i="19" s="1"/>
  <c r="S104" i="16"/>
  <c r="H103" i="19" s="1"/>
  <c r="L98" i="8"/>
  <c r="I98" i="19" s="1"/>
  <c r="L103" i="17"/>
  <c r="J103" i="19" s="1"/>
  <c r="S100" i="1"/>
  <c r="G99" i="19" s="1"/>
  <c r="S105" i="16"/>
  <c r="H104" i="19" s="1"/>
  <c r="L99" i="8"/>
  <c r="I99" i="19" s="1"/>
  <c r="L104" i="17"/>
  <c r="J104" i="19" s="1"/>
  <c r="S101" i="1"/>
  <c r="G100" i="19" s="1"/>
  <c r="K100" i="19" s="1"/>
  <c r="S106" i="16"/>
  <c r="H105" i="19" s="1"/>
  <c r="L100" i="8"/>
  <c r="I100" i="19" s="1"/>
  <c r="L105" i="17"/>
  <c r="J105" i="19" s="1"/>
  <c r="S102" i="1"/>
  <c r="G101" i="19" s="1"/>
  <c r="S107" i="16"/>
  <c r="H106" i="19" s="1"/>
  <c r="L101" i="8"/>
  <c r="I101" i="19" s="1"/>
  <c r="L106" i="17"/>
  <c r="J106" i="19" s="1"/>
  <c r="S103" i="1"/>
  <c r="G102" i="19" s="1"/>
  <c r="K102" i="19" s="1"/>
  <c r="S108" i="16"/>
  <c r="H107" i="19" s="1"/>
  <c r="L102" i="8"/>
  <c r="I102" i="19" s="1"/>
  <c r="L107" i="17"/>
  <c r="J107" i="19" s="1"/>
  <c r="S104" i="1"/>
  <c r="G103" i="19" s="1"/>
  <c r="S109" i="16"/>
  <c r="H108" i="19" s="1"/>
  <c r="L103" i="8"/>
  <c r="I103" i="19" s="1"/>
  <c r="L108" i="17"/>
  <c r="J108" i="19" s="1"/>
  <c r="S105" i="1"/>
  <c r="G104" i="19" s="1"/>
  <c r="K104" i="19" s="1"/>
  <c r="S110" i="16"/>
  <c r="H109" i="19" s="1"/>
  <c r="L104" i="8"/>
  <c r="I104" i="19" s="1"/>
  <c r="J109" i="19"/>
  <c r="S106" i="1"/>
  <c r="G105" i="19" s="1"/>
  <c r="S111" i="16"/>
  <c r="L105" i="8"/>
  <c r="I105" i="19" s="1"/>
  <c r="S107" i="1"/>
  <c r="G106" i="19" s="1"/>
  <c r="S112" i="16"/>
  <c r="L106" i="8"/>
  <c r="I106" i="19" s="1"/>
  <c r="S108" i="1"/>
  <c r="G107" i="19" s="1"/>
  <c r="S113" i="16"/>
  <c r="L107" i="8"/>
  <c r="I107" i="19" s="1"/>
  <c r="S109" i="1"/>
  <c r="G108" i="19" s="1"/>
  <c r="K108" i="19" s="1"/>
  <c r="S114" i="16"/>
  <c r="L108" i="8"/>
  <c r="I108" i="19" s="1"/>
  <c r="S110" i="1"/>
  <c r="G109" i="19" s="1"/>
  <c r="S115" i="16"/>
  <c r="L110" i="8"/>
  <c r="I109" i="19" s="1"/>
  <c r="S111" i="1"/>
  <c r="S116" i="16"/>
  <c r="L111" i="8"/>
  <c r="S112" i="1"/>
  <c r="S117" i="16"/>
  <c r="L112" i="8"/>
  <c r="S113" i="1"/>
  <c r="S118" i="16"/>
  <c r="L113" i="8"/>
  <c r="S114" i="1"/>
  <c r="S119" i="16"/>
  <c r="L114" i="8"/>
  <c r="S115" i="1"/>
  <c r="S120" i="16"/>
  <c r="L115" i="8"/>
  <c r="S116" i="1"/>
  <c r="S121" i="16"/>
  <c r="L116" i="8"/>
  <c r="S117" i="1"/>
  <c r="S122" i="16"/>
  <c r="L117" i="8"/>
  <c r="S118" i="1"/>
  <c r="S123" i="16"/>
  <c r="L118" i="8"/>
  <c r="S119" i="1"/>
  <c r="S124" i="16"/>
  <c r="L119" i="8"/>
  <c r="S120" i="1"/>
  <c r="S125" i="16"/>
  <c r="L120" i="8"/>
  <c r="S121" i="1"/>
  <c r="S126" i="16"/>
  <c r="L121" i="8"/>
  <c r="S122" i="1"/>
  <c r="S127" i="16"/>
  <c r="L122" i="8"/>
  <c r="S123" i="1"/>
  <c r="S128" i="16"/>
  <c r="L123" i="8"/>
  <c r="S124" i="1"/>
  <c r="S129" i="16"/>
  <c r="L124" i="8"/>
  <c r="S125" i="1"/>
  <c r="S130" i="16"/>
  <c r="L125" i="8"/>
  <c r="S126" i="1"/>
  <c r="S131" i="16"/>
  <c r="L126" i="8"/>
  <c r="S127" i="1"/>
  <c r="S132" i="16"/>
  <c r="L127" i="8"/>
  <c r="S128" i="1"/>
  <c r="S133" i="16"/>
  <c r="L128" i="8"/>
  <c r="S129" i="1"/>
  <c r="S134" i="16"/>
  <c r="L129" i="8"/>
  <c r="S130" i="1"/>
  <c r="S135" i="16"/>
  <c r="L130" i="8"/>
  <c r="S131" i="1"/>
  <c r="S136" i="16"/>
  <c r="L131" i="8"/>
  <c r="S132" i="1"/>
  <c r="S137" i="16"/>
  <c r="L132" i="8"/>
  <c r="S133" i="1"/>
  <c r="S138" i="16"/>
  <c r="L133" i="8"/>
  <c r="S134" i="1"/>
  <c r="S139" i="16"/>
  <c r="L134" i="8"/>
  <c r="S135" i="1"/>
  <c r="S140" i="16"/>
  <c r="L135" i="8"/>
  <c r="S136" i="1"/>
  <c r="S141" i="16"/>
  <c r="L136" i="8"/>
  <c r="S137" i="1"/>
  <c r="S142" i="16"/>
  <c r="L137" i="8"/>
  <c r="S138" i="1"/>
  <c r="S143" i="16"/>
  <c r="L138" i="8"/>
  <c r="S139" i="1"/>
  <c r="S144" i="16"/>
  <c r="L139" i="8"/>
  <c r="S140" i="1"/>
  <c r="S145" i="16"/>
  <c r="L140" i="8"/>
  <c r="S141" i="1"/>
  <c r="S146" i="16"/>
  <c r="L141" i="8"/>
  <c r="S142" i="1"/>
  <c r="L142" i="8"/>
  <c r="S143" i="1"/>
  <c r="L143" i="8"/>
  <c r="S144" i="1"/>
  <c r="L144" i="8"/>
  <c r="S145" i="1"/>
  <c r="L145" i="8"/>
  <c r="S146" i="1"/>
  <c r="L146" i="8"/>
  <c r="D12" i="19"/>
  <c r="D13" i="19"/>
  <c r="D14" i="19" s="1"/>
  <c r="D15" i="19" s="1"/>
  <c r="D16" i="19" s="1"/>
  <c r="D17" i="19" s="1"/>
  <c r="D18" i="19" s="1"/>
  <c r="D19" i="19" s="1"/>
  <c r="D20" i="19" s="1"/>
  <c r="D21" i="19" s="1"/>
  <c r="D22" i="19" s="1"/>
  <c r="D23" i="19" s="1"/>
  <c r="D24" i="19" s="1"/>
  <c r="D25" i="19" s="1"/>
  <c r="D26" i="19" s="1"/>
  <c r="D27" i="19" s="1"/>
  <c r="D28" i="19" s="1"/>
  <c r="D29" i="19" s="1"/>
  <c r="D30" i="19" s="1"/>
  <c r="D31" i="19" s="1"/>
  <c r="D32" i="19" s="1"/>
  <c r="D33" i="19" s="1"/>
  <c r="D34" i="19" s="1"/>
  <c r="D35" i="19" s="1"/>
  <c r="D36" i="19" s="1"/>
  <c r="D37" i="19" s="1"/>
  <c r="D38" i="19" s="1"/>
  <c r="D39" i="19" s="1"/>
  <c r="D40" i="19" s="1"/>
  <c r="D41" i="19" s="1"/>
  <c r="D42" i="19" s="1"/>
  <c r="D43" i="19" s="1"/>
  <c r="D44" i="19" s="1"/>
  <c r="D45" i="19" s="1"/>
  <c r="D46" i="19" s="1"/>
  <c r="D47" i="19" s="1"/>
  <c r="D48" i="19" s="1"/>
  <c r="D49" i="19" s="1"/>
  <c r="D50" i="19" s="1"/>
  <c r="D51" i="19" s="1"/>
  <c r="D52" i="19" s="1"/>
  <c r="D53" i="19" s="1"/>
  <c r="D54" i="19" s="1"/>
  <c r="D55" i="19" s="1"/>
  <c r="D56" i="19" s="1"/>
  <c r="D57" i="19" s="1"/>
  <c r="D58" i="19" s="1"/>
  <c r="D59" i="19" s="1"/>
  <c r="D60" i="19" s="1"/>
  <c r="D61" i="19" s="1"/>
  <c r="D62" i="19" s="1"/>
  <c r="D63" i="19" s="1"/>
  <c r="D64" i="19" s="1"/>
  <c r="D65" i="19" s="1"/>
  <c r="D66" i="19" s="1"/>
  <c r="D67" i="19" s="1"/>
  <c r="D68" i="19" s="1"/>
  <c r="D69" i="19" s="1"/>
  <c r="D70" i="19" s="1"/>
  <c r="D71" i="19" s="1"/>
  <c r="D72" i="19" s="1"/>
  <c r="D73" i="19" s="1"/>
  <c r="D74" i="19" s="1"/>
  <c r="D75" i="19" s="1"/>
  <c r="D76" i="19" s="1"/>
  <c r="D77" i="19" s="1"/>
  <c r="D78" i="19" s="1"/>
  <c r="D79" i="19" s="1"/>
  <c r="D80" i="19" s="1"/>
  <c r="D81" i="19" s="1"/>
  <c r="D82" i="19" s="1"/>
  <c r="D83" i="19" s="1"/>
  <c r="D84" i="19" s="1"/>
  <c r="D85" i="19" s="1"/>
  <c r="D86" i="19" s="1"/>
  <c r="D87" i="19" s="1"/>
  <c r="D88" i="19" s="1"/>
  <c r="D89" i="19" s="1"/>
  <c r="D90" i="19" s="1"/>
  <c r="D91" i="19" s="1"/>
  <c r="D92" i="19" s="1"/>
  <c r="D93" i="19" s="1"/>
  <c r="D94" i="19" s="1"/>
  <c r="D95" i="19" s="1"/>
  <c r="D96" i="19" s="1"/>
  <c r="D97" i="19" s="1"/>
  <c r="D98" i="19" s="1"/>
  <c r="D99" i="19" s="1"/>
  <c r="D100" i="19" s="1"/>
  <c r="D101" i="19" s="1"/>
  <c r="D102" i="19" s="1"/>
  <c r="D103" i="19" s="1"/>
  <c r="D104" i="19" s="1"/>
  <c r="D105" i="19" s="1"/>
  <c r="D106" i="19" s="1"/>
  <c r="D107" i="19" s="1"/>
  <c r="D108" i="19" s="1"/>
  <c r="D109" i="19" s="1"/>
  <c r="D110" i="19" s="1"/>
  <c r="D111" i="19" s="1"/>
  <c r="D112" i="19" s="1"/>
  <c r="D113" i="19" s="1"/>
  <c r="D114" i="19" s="1"/>
  <c r="D115" i="19" s="1"/>
  <c r="D116" i="19" s="1"/>
  <c r="D117" i="19" s="1"/>
  <c r="D118" i="19" s="1"/>
  <c r="D119" i="19" s="1"/>
  <c r="D120" i="19" s="1"/>
  <c r="D121" i="19" s="1"/>
  <c r="D122" i="19" s="1"/>
  <c r="D123" i="19" s="1"/>
  <c r="D124" i="19" s="1"/>
  <c r="D125" i="19" s="1"/>
  <c r="D126" i="19" s="1"/>
  <c r="D127" i="19" s="1"/>
  <c r="D128" i="19" s="1"/>
  <c r="D129" i="19" s="1"/>
  <c r="D130" i="19" s="1"/>
  <c r="D131" i="19" s="1"/>
  <c r="D132" i="19" s="1"/>
  <c r="D133" i="19" s="1"/>
  <c r="D134" i="19" s="1"/>
  <c r="D135" i="19" s="1"/>
  <c r="D136" i="19" s="1"/>
  <c r="D137" i="19" s="1"/>
  <c r="D138" i="19" s="1"/>
  <c r="D139" i="19" s="1"/>
  <c r="D140" i="19" s="1"/>
  <c r="D141" i="19" s="1"/>
  <c r="D142" i="19" s="1"/>
  <c r="D143" i="19" s="1"/>
  <c r="D144" i="19" s="1"/>
  <c r="D145" i="19" s="1"/>
  <c r="S93" i="27"/>
  <c r="R70" i="27"/>
  <c r="R71" i="27"/>
  <c r="R72" i="27"/>
  <c r="R73" i="27"/>
  <c r="R74" i="27"/>
  <c r="R75" i="27"/>
  <c r="R77" i="27"/>
  <c r="R78" i="27"/>
  <c r="R79" i="27"/>
  <c r="R80" i="27"/>
  <c r="R81" i="27"/>
  <c r="R83" i="27"/>
  <c r="R84" i="27"/>
  <c r="R85" i="27"/>
  <c r="R86" i="27"/>
  <c r="R87" i="27"/>
  <c r="R88" i="27"/>
  <c r="R89" i="27"/>
  <c r="R90" i="27"/>
  <c r="R91" i="27"/>
  <c r="R92" i="27"/>
  <c r="R93" i="27"/>
  <c r="Q93" i="27"/>
  <c r="P93" i="27"/>
  <c r="O93" i="27"/>
  <c r="N93" i="27"/>
  <c r="H93" i="27"/>
  <c r="T92" i="27"/>
  <c r="T91" i="27"/>
  <c r="T90" i="27"/>
  <c r="T89" i="27"/>
  <c r="T88" i="27"/>
  <c r="T87" i="27"/>
  <c r="T86" i="27"/>
  <c r="T85" i="27"/>
  <c r="T84" i="27"/>
  <c r="T83" i="27"/>
  <c r="T81" i="27"/>
  <c r="T80" i="27"/>
  <c r="T79" i="27"/>
  <c r="T78" i="27"/>
  <c r="T77" i="27"/>
  <c r="T75" i="27"/>
  <c r="T74" i="27"/>
  <c r="T73" i="27"/>
  <c r="T72" i="27"/>
  <c r="T71" i="27"/>
  <c r="T70" i="27"/>
  <c r="R12" i="27"/>
  <c r="R17" i="27"/>
  <c r="R22" i="27"/>
  <c r="R27" i="27"/>
  <c r="R32" i="27"/>
  <c r="R37" i="27"/>
  <c r="R42" i="27"/>
  <c r="R47" i="27"/>
  <c r="R52" i="27"/>
  <c r="R57" i="27"/>
  <c r="T61" i="27"/>
  <c r="D17" i="27"/>
  <c r="D22" i="27"/>
  <c r="D27" i="27"/>
  <c r="D32" i="27" s="1"/>
  <c r="D37" i="27" s="1"/>
  <c r="D42" i="27" s="1"/>
  <c r="D47" i="27" s="1"/>
  <c r="D52" i="27" s="1"/>
  <c r="D57" i="27" s="1"/>
  <c r="T56" i="27"/>
  <c r="T51" i="27"/>
  <c r="T46" i="27"/>
  <c r="T41" i="27"/>
  <c r="T36" i="27"/>
  <c r="T31" i="27"/>
  <c r="T26" i="27"/>
  <c r="T21" i="27"/>
  <c r="T16" i="27"/>
  <c r="B3" i="27"/>
  <c r="H152" i="26"/>
  <c r="I152" i="26"/>
  <c r="J152" i="26"/>
  <c r="L152" i="26"/>
  <c r="K152" i="26"/>
  <c r="L151" i="26"/>
  <c r="L150" i="26"/>
  <c r="D13" i="25"/>
  <c r="D14" i="25"/>
  <c r="L149" i="26"/>
  <c r="L148" i="26"/>
  <c r="L147" i="26"/>
  <c r="L146" i="26"/>
  <c r="L145" i="26"/>
  <c r="L144" i="26"/>
  <c r="L143" i="26"/>
  <c r="L142" i="26"/>
  <c r="L141" i="26"/>
  <c r="L140" i="26"/>
  <c r="L139" i="26"/>
  <c r="L138" i="26"/>
  <c r="L137" i="26"/>
  <c r="L136" i="26"/>
  <c r="L135" i="26"/>
  <c r="L134" i="26"/>
  <c r="L133" i="26"/>
  <c r="L132" i="26"/>
  <c r="L131" i="26"/>
  <c r="L130" i="26"/>
  <c r="L129" i="26"/>
  <c r="L128" i="26"/>
  <c r="L127" i="26"/>
  <c r="L126" i="26"/>
  <c r="L125" i="26"/>
  <c r="L124" i="26"/>
  <c r="L123" i="26"/>
  <c r="L122" i="26"/>
  <c r="L121" i="26"/>
  <c r="L120" i="26"/>
  <c r="L119" i="26"/>
  <c r="L118" i="26"/>
  <c r="L117" i="26"/>
  <c r="L116" i="26"/>
  <c r="L115" i="26"/>
  <c r="L114" i="26"/>
  <c r="L113" i="26"/>
  <c r="L112" i="26"/>
  <c r="L111" i="26"/>
  <c r="L110" i="26"/>
  <c r="L109" i="26"/>
  <c r="L108" i="26"/>
  <c r="L107" i="26"/>
  <c r="L106" i="26"/>
  <c r="L105" i="26"/>
  <c r="L104" i="26"/>
  <c r="L103" i="26"/>
  <c r="L102" i="26"/>
  <c r="L101" i="26"/>
  <c r="L100" i="26"/>
  <c r="L99" i="26"/>
  <c r="L98" i="26"/>
  <c r="L97" i="26"/>
  <c r="L96" i="26"/>
  <c r="L95" i="26"/>
  <c r="L94" i="26"/>
  <c r="L93" i="26"/>
  <c r="L92" i="26"/>
  <c r="L91" i="26"/>
  <c r="L90" i="26"/>
  <c r="L89" i="26"/>
  <c r="L88" i="26"/>
  <c r="L87" i="26"/>
  <c r="L86" i="26"/>
  <c r="L85" i="26"/>
  <c r="L84" i="26"/>
  <c r="L83" i="26"/>
  <c r="L82" i="26"/>
  <c r="L81" i="26"/>
  <c r="L80" i="26"/>
  <c r="L79" i="26"/>
  <c r="L78" i="26"/>
  <c r="L77" i="26"/>
  <c r="L76" i="26"/>
  <c r="L75" i="26"/>
  <c r="L74" i="26"/>
  <c r="L73" i="26"/>
  <c r="L72" i="26"/>
  <c r="L71" i="26"/>
  <c r="L70" i="26"/>
  <c r="L69" i="26"/>
  <c r="L68" i="26"/>
  <c r="L67" i="26"/>
  <c r="L66" i="26"/>
  <c r="L65" i="26"/>
  <c r="L64" i="26"/>
  <c r="L63" i="26"/>
  <c r="L62" i="26"/>
  <c r="L61" i="26"/>
  <c r="L60" i="26"/>
  <c r="L59" i="26"/>
  <c r="L58" i="26"/>
  <c r="L57" i="26"/>
  <c r="L56" i="26"/>
  <c r="L55" i="26"/>
  <c r="L54" i="26"/>
  <c r="L53" i="26"/>
  <c r="L52" i="26"/>
  <c r="L51" i="26"/>
  <c r="L50" i="26"/>
  <c r="L49" i="26"/>
  <c r="L48" i="26"/>
  <c r="L47" i="26"/>
  <c r="L46" i="26"/>
  <c r="L45" i="26"/>
  <c r="L44" i="26"/>
  <c r="L43" i="26"/>
  <c r="L42" i="26"/>
  <c r="L41" i="26"/>
  <c r="L40" i="26"/>
  <c r="L39" i="26"/>
  <c r="L38" i="26"/>
  <c r="L37" i="26"/>
  <c r="L36" i="26"/>
  <c r="L35" i="26"/>
  <c r="L34" i="26"/>
  <c r="L33" i="26"/>
  <c r="L32" i="26"/>
  <c r="L31" i="26"/>
  <c r="L30" i="26"/>
  <c r="L29" i="26"/>
  <c r="L28" i="26"/>
  <c r="L27" i="26"/>
  <c r="L26" i="26"/>
  <c r="L25" i="26"/>
  <c r="L24" i="26"/>
  <c r="L23" i="26"/>
  <c r="L22" i="26"/>
  <c r="L21" i="26"/>
  <c r="L20" i="26"/>
  <c r="L19" i="26"/>
  <c r="L18" i="26"/>
  <c r="L17" i="26"/>
  <c r="L16" i="26"/>
  <c r="L15" i="26"/>
  <c r="L14" i="26"/>
  <c r="L13" i="26"/>
  <c r="L12" i="26"/>
  <c r="L11" i="26"/>
  <c r="D11" i="26"/>
  <c r="H153" i="25"/>
  <c r="I153" i="25"/>
  <c r="J153" i="25"/>
  <c r="K153" i="25"/>
  <c r="L153" i="25"/>
  <c r="M153" i="25"/>
  <c r="N153" i="25"/>
  <c r="O153" i="25"/>
  <c r="P153" i="25"/>
  <c r="Q153" i="25"/>
  <c r="S152" i="25"/>
  <c r="S151" i="25"/>
  <c r="S150" i="25"/>
  <c r="S149" i="25"/>
  <c r="S148" i="25"/>
  <c r="S147" i="25"/>
  <c r="S146" i="25"/>
  <c r="S145" i="25"/>
  <c r="S144" i="25"/>
  <c r="S143" i="25"/>
  <c r="S142" i="25"/>
  <c r="S141" i="25"/>
  <c r="S140" i="25"/>
  <c r="S139" i="25"/>
  <c r="S138" i="25"/>
  <c r="S137" i="25"/>
  <c r="S136" i="25"/>
  <c r="S135" i="25"/>
  <c r="S134" i="25"/>
  <c r="S133" i="25"/>
  <c r="S132" i="25"/>
  <c r="S131" i="25"/>
  <c r="S130" i="25"/>
  <c r="S129" i="25"/>
  <c r="S128" i="25"/>
  <c r="S127" i="25"/>
  <c r="S126" i="25"/>
  <c r="S125" i="25"/>
  <c r="S124" i="25"/>
  <c r="S123" i="25"/>
  <c r="S122" i="25"/>
  <c r="S121" i="25"/>
  <c r="S120" i="25"/>
  <c r="S119" i="25"/>
  <c r="S118" i="25"/>
  <c r="S117" i="25"/>
  <c r="S116" i="25"/>
  <c r="S115" i="25"/>
  <c r="S114" i="25"/>
  <c r="S113" i="25"/>
  <c r="S112" i="25"/>
  <c r="S111" i="25"/>
  <c r="S110" i="25"/>
  <c r="S109" i="25"/>
  <c r="S108" i="25"/>
  <c r="S107" i="25"/>
  <c r="S106" i="25"/>
  <c r="S105" i="25"/>
  <c r="S104" i="25"/>
  <c r="S103" i="25"/>
  <c r="S102" i="25"/>
  <c r="S101" i="25"/>
  <c r="S100" i="25"/>
  <c r="S99" i="25"/>
  <c r="S98" i="25"/>
  <c r="S97" i="25"/>
  <c r="S96" i="25"/>
  <c r="S95" i="25"/>
  <c r="S94" i="25"/>
  <c r="S93" i="25"/>
  <c r="S92" i="25"/>
  <c r="S91" i="25"/>
  <c r="S90" i="25"/>
  <c r="S89" i="25"/>
  <c r="S88" i="25"/>
  <c r="S87" i="25"/>
  <c r="S86" i="25"/>
  <c r="S85" i="25"/>
  <c r="S84" i="25"/>
  <c r="S83" i="25"/>
  <c r="S82" i="25"/>
  <c r="S81" i="25"/>
  <c r="S80" i="25"/>
  <c r="S79" i="25"/>
  <c r="S78" i="25"/>
  <c r="S77" i="25"/>
  <c r="S76" i="25"/>
  <c r="S75" i="25"/>
  <c r="S74" i="25"/>
  <c r="S73" i="25"/>
  <c r="S72" i="25"/>
  <c r="S71" i="25"/>
  <c r="S70" i="25"/>
  <c r="S69" i="25"/>
  <c r="S68" i="25"/>
  <c r="S67" i="25"/>
  <c r="S66" i="25"/>
  <c r="S65" i="25"/>
  <c r="S64" i="25"/>
  <c r="S63" i="25"/>
  <c r="S62" i="25"/>
  <c r="S61" i="25"/>
  <c r="S60" i="25"/>
  <c r="S59" i="25"/>
  <c r="S58" i="25"/>
  <c r="S57" i="25"/>
  <c r="S56" i="25"/>
  <c r="S55" i="25"/>
  <c r="S54" i="25"/>
  <c r="S53" i="25"/>
  <c r="S52" i="25"/>
  <c r="S51" i="25"/>
  <c r="S50" i="25"/>
  <c r="S49" i="25"/>
  <c r="S48" i="25"/>
  <c r="S47" i="25"/>
  <c r="S46" i="25"/>
  <c r="S45" i="25"/>
  <c r="S44" i="25"/>
  <c r="S43" i="25"/>
  <c r="S42" i="25"/>
  <c r="S41" i="25"/>
  <c r="S40" i="25"/>
  <c r="S39" i="25"/>
  <c r="S38" i="25"/>
  <c r="S37" i="25"/>
  <c r="S36" i="25"/>
  <c r="S35" i="25"/>
  <c r="S34" i="25"/>
  <c r="S33" i="25"/>
  <c r="S32" i="25"/>
  <c r="S31" i="25"/>
  <c r="S30" i="25"/>
  <c r="S29" i="25"/>
  <c r="S28" i="25"/>
  <c r="S27" i="25"/>
  <c r="S26" i="25"/>
  <c r="S25" i="25"/>
  <c r="S24" i="25"/>
  <c r="S23" i="25"/>
  <c r="S22" i="25"/>
  <c r="S21" i="25"/>
  <c r="S20" i="25"/>
  <c r="S19" i="25"/>
  <c r="S18" i="25"/>
  <c r="S17" i="25"/>
  <c r="S16" i="25"/>
  <c r="S15" i="25"/>
  <c r="S14" i="25"/>
  <c r="S13" i="25"/>
  <c r="S12" i="25"/>
  <c r="R12" i="9"/>
  <c r="R17" i="9"/>
  <c r="R22" i="9"/>
  <c r="R27" i="9"/>
  <c r="R32" i="9"/>
  <c r="R37" i="9"/>
  <c r="R42" i="9"/>
  <c r="R47" i="9"/>
  <c r="R57" i="9"/>
  <c r="R121" i="9"/>
  <c r="R122" i="9"/>
  <c r="R123" i="9"/>
  <c r="R124" i="9"/>
  <c r="R125" i="9"/>
  <c r="R126" i="9"/>
  <c r="R128" i="9"/>
  <c r="R129" i="9"/>
  <c r="R130" i="9"/>
  <c r="R131" i="9"/>
  <c r="R132" i="9"/>
  <c r="R134" i="9"/>
  <c r="V25" i="19" s="1"/>
  <c r="R135" i="9"/>
  <c r="V26" i="19" s="1"/>
  <c r="AH26" i="19" s="1"/>
  <c r="R136" i="9"/>
  <c r="R137" i="9"/>
  <c r="R138" i="9"/>
  <c r="V29" i="19" s="1"/>
  <c r="AH29" i="19" s="1"/>
  <c r="R139" i="9"/>
  <c r="R141" i="9"/>
  <c r="R142" i="9"/>
  <c r="R143" i="9"/>
  <c r="V34" i="19" s="1"/>
  <c r="O11" i="20"/>
  <c r="O10" i="20"/>
  <c r="O19" i="20"/>
  <c r="R12" i="18"/>
  <c r="R17" i="18"/>
  <c r="R22" i="18"/>
  <c r="R27" i="18"/>
  <c r="R32" i="18"/>
  <c r="R37" i="18"/>
  <c r="R42" i="18"/>
  <c r="R47" i="18"/>
  <c r="R52" i="18"/>
  <c r="R57" i="18"/>
  <c r="R70" i="18"/>
  <c r="R71" i="18"/>
  <c r="R72" i="18"/>
  <c r="R73" i="18"/>
  <c r="R74" i="18"/>
  <c r="R75" i="18"/>
  <c r="R77" i="18"/>
  <c r="R78" i="18"/>
  <c r="R79" i="18"/>
  <c r="R80" i="18"/>
  <c r="R81" i="18"/>
  <c r="R83" i="18"/>
  <c r="R84" i="18"/>
  <c r="R85" i="18"/>
  <c r="R86" i="18"/>
  <c r="R87" i="18"/>
  <c r="R88" i="18"/>
  <c r="R89" i="18"/>
  <c r="R90" i="18"/>
  <c r="R91" i="18"/>
  <c r="R92" i="18"/>
  <c r="S147" i="1"/>
  <c r="F171" i="1" s="1"/>
  <c r="F172" i="1" s="1"/>
  <c r="F173" i="1" s="1"/>
  <c r="L147" i="8"/>
  <c r="E112" i="17"/>
  <c r="F112" i="17"/>
  <c r="E113" i="17"/>
  <c r="F113" i="17"/>
  <c r="E114" i="17"/>
  <c r="F114" i="17"/>
  <c r="E115" i="17"/>
  <c r="F115" i="17"/>
  <c r="E116" i="17"/>
  <c r="F116" i="17"/>
  <c r="E117" i="17"/>
  <c r="F117" i="17"/>
  <c r="E118" i="17"/>
  <c r="F118" i="17"/>
  <c r="E119" i="17"/>
  <c r="F119" i="17"/>
  <c r="E120" i="17"/>
  <c r="F120" i="17"/>
  <c r="E121" i="17"/>
  <c r="F121" i="17"/>
  <c r="E122" i="17"/>
  <c r="F122" i="17"/>
  <c r="E123" i="17"/>
  <c r="F123" i="17"/>
  <c r="E124" i="17"/>
  <c r="F124" i="17"/>
  <c r="E125" i="17"/>
  <c r="F125" i="17"/>
  <c r="E126" i="17"/>
  <c r="F126" i="17"/>
  <c r="E127" i="17"/>
  <c r="F127" i="17"/>
  <c r="E128" i="17"/>
  <c r="F128" i="17"/>
  <c r="E129" i="17"/>
  <c r="F129" i="17"/>
  <c r="E130" i="17"/>
  <c r="F130" i="17"/>
  <c r="E131" i="17"/>
  <c r="F131" i="17"/>
  <c r="E132" i="17"/>
  <c r="F132" i="17"/>
  <c r="E133" i="17"/>
  <c r="F133" i="17"/>
  <c r="E134" i="17"/>
  <c r="F134" i="17"/>
  <c r="E135" i="17"/>
  <c r="F135" i="17"/>
  <c r="E136" i="17"/>
  <c r="F136" i="17"/>
  <c r="E137" i="17"/>
  <c r="F137" i="17"/>
  <c r="E138" i="17"/>
  <c r="F138" i="17"/>
  <c r="E139" i="17"/>
  <c r="F139" i="17"/>
  <c r="E140" i="17"/>
  <c r="F140" i="17"/>
  <c r="E141" i="17"/>
  <c r="F141" i="17"/>
  <c r="E142" i="17"/>
  <c r="F142" i="17"/>
  <c r="E143" i="17"/>
  <c r="F143" i="17"/>
  <c r="E144" i="17"/>
  <c r="F144" i="17"/>
  <c r="E145" i="17"/>
  <c r="F145" i="17"/>
  <c r="E146" i="17"/>
  <c r="F146" i="17"/>
  <c r="D13" i="16"/>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59" i="17" s="1"/>
  <c r="D61" i="16"/>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98" i="17" s="1"/>
  <c r="E117" i="16"/>
  <c r="F117" i="16"/>
  <c r="E118" i="16"/>
  <c r="F118" i="16"/>
  <c r="E119" i="16"/>
  <c r="F119" i="16"/>
  <c r="E120" i="16"/>
  <c r="F120" i="16"/>
  <c r="E121" i="16"/>
  <c r="F121" i="16"/>
  <c r="E122" i="16"/>
  <c r="F122" i="16"/>
  <c r="E123" i="16"/>
  <c r="F123" i="16"/>
  <c r="E124" i="16"/>
  <c r="F124" i="16"/>
  <c r="E125" i="16"/>
  <c r="F125" i="16"/>
  <c r="E126" i="16"/>
  <c r="F126" i="16"/>
  <c r="E127" i="16"/>
  <c r="F127" i="16"/>
  <c r="E128" i="16"/>
  <c r="F128" i="16"/>
  <c r="E129" i="16"/>
  <c r="F129" i="16"/>
  <c r="E130" i="16"/>
  <c r="F130" i="16"/>
  <c r="E131" i="16"/>
  <c r="F131" i="16"/>
  <c r="E132" i="16"/>
  <c r="F132" i="16"/>
  <c r="E133" i="16"/>
  <c r="F133" i="16"/>
  <c r="E134" i="16"/>
  <c r="F134" i="16"/>
  <c r="E135" i="16"/>
  <c r="F135" i="16"/>
  <c r="E136" i="16"/>
  <c r="F136" i="16"/>
  <c r="E137" i="16"/>
  <c r="F137" i="16"/>
  <c r="E138" i="16"/>
  <c r="F138" i="16"/>
  <c r="E139" i="16"/>
  <c r="F139" i="16"/>
  <c r="E140" i="16"/>
  <c r="F140" i="16"/>
  <c r="E141" i="16"/>
  <c r="F141" i="16"/>
  <c r="E142" i="16"/>
  <c r="F142" i="16"/>
  <c r="E143" i="16"/>
  <c r="F143" i="16"/>
  <c r="E144" i="16"/>
  <c r="F144" i="16"/>
  <c r="E145" i="16"/>
  <c r="F145" i="16"/>
  <c r="E146" i="16"/>
  <c r="F146" i="16"/>
  <c r="E109" i="16"/>
  <c r="I324" i="18" s="1"/>
  <c r="F109" i="16"/>
  <c r="E110" i="16"/>
  <c r="I325" i="18" s="1"/>
  <c r="F110" i="16"/>
  <c r="E111" i="16"/>
  <c r="F111" i="16"/>
  <c r="E112" i="16"/>
  <c r="F112" i="16"/>
  <c r="E113" i="16"/>
  <c r="F113" i="16"/>
  <c r="E114" i="16"/>
  <c r="F114" i="16"/>
  <c r="E115" i="16"/>
  <c r="F115" i="16"/>
  <c r="E116" i="16"/>
  <c r="F116" i="16"/>
  <c r="D11" i="15"/>
  <c r="D11" i="13"/>
  <c r="D12" i="13"/>
  <c r="D13" i="13" s="1"/>
  <c r="D14" i="13" s="1"/>
  <c r="D15" i="13" s="1"/>
  <c r="D16" i="13" s="1"/>
  <c r="D17" i="13" s="1"/>
  <c r="D18" i="13" s="1"/>
  <c r="D19" i="13" s="1"/>
  <c r="D20" i="13" s="1"/>
  <c r="D21" i="13" s="1"/>
  <c r="D22" i="13" s="1"/>
  <c r="D23" i="13" s="1"/>
  <c r="D24" i="13" s="1"/>
  <c r="D25" i="13" s="1"/>
  <c r="D26" i="13" s="1"/>
  <c r="D27" i="13" s="1"/>
  <c r="D28" i="13" s="1"/>
  <c r="D29" i="13" s="1"/>
  <c r="D30" i="13" s="1"/>
  <c r="D31" i="13" s="1"/>
  <c r="D32" i="13" s="1"/>
  <c r="D33" i="13" s="1"/>
  <c r="D34" i="13" s="1"/>
  <c r="D35" i="13" s="1"/>
  <c r="D36" i="13" s="1"/>
  <c r="D37" i="13" s="1"/>
  <c r="D38" i="13" s="1"/>
  <c r="D39" i="13" s="1"/>
  <c r="D40" i="13" s="1"/>
  <c r="D41" i="13" s="1"/>
  <c r="D42" i="13" s="1"/>
  <c r="D43" i="13" s="1"/>
  <c r="D44" i="13" s="1"/>
  <c r="D45" i="13" s="1"/>
  <c r="D46" i="13" s="1"/>
  <c r="D47" i="13" s="1"/>
  <c r="D48" i="13" s="1"/>
  <c r="D49" i="13" s="1"/>
  <c r="D50" i="13" s="1"/>
  <c r="D51" i="13" s="1"/>
  <c r="D52" i="13" s="1"/>
  <c r="D53" i="13" s="1"/>
  <c r="D54" i="13" s="1"/>
  <c r="D55" i="13" s="1"/>
  <c r="D56" i="13" s="1"/>
  <c r="D57" i="13" s="1"/>
  <c r="D58" i="13" s="1"/>
  <c r="D59" i="13" s="1"/>
  <c r="D60" i="13" s="1"/>
  <c r="D61" i="13" s="1"/>
  <c r="D62" i="13" s="1"/>
  <c r="D63" i="13" s="1"/>
  <c r="D64" i="13" s="1"/>
  <c r="D65" i="13" s="1"/>
  <c r="D66" i="13" s="1"/>
  <c r="D67" i="13" s="1"/>
  <c r="D68" i="13" s="1"/>
  <c r="D69" i="13" s="1"/>
  <c r="D70" i="13" s="1"/>
  <c r="D71" i="13" s="1"/>
  <c r="D72" i="13" s="1"/>
  <c r="D73" i="13" s="1"/>
  <c r="D74" i="13" s="1"/>
  <c r="D75" i="13" s="1"/>
  <c r="D76" i="13" s="1"/>
  <c r="D77" i="13" s="1"/>
  <c r="D78" i="13" s="1"/>
  <c r="E10" i="22"/>
  <c r="E11" i="22" s="1"/>
  <c r="E12" i="22" s="1"/>
  <c r="E13" i="22" s="1"/>
  <c r="E14" i="22" s="1"/>
  <c r="E15" i="22" s="1"/>
  <c r="E16" i="22" s="1"/>
  <c r="E17" i="22" s="1"/>
  <c r="E18" i="22" s="1"/>
  <c r="E19" i="22" s="1"/>
  <c r="E12" i="8"/>
  <c r="F12" i="8"/>
  <c r="E13" i="8"/>
  <c r="F13" i="8"/>
  <c r="E14" i="8"/>
  <c r="F14" i="8"/>
  <c r="E15" i="8"/>
  <c r="F15" i="8"/>
  <c r="E16" i="8"/>
  <c r="F16" i="8"/>
  <c r="E17" i="8"/>
  <c r="F17" i="8"/>
  <c r="E18" i="8"/>
  <c r="F18" i="8"/>
  <c r="E19" i="8"/>
  <c r="F19" i="8"/>
  <c r="E20" i="8"/>
  <c r="F20" i="8"/>
  <c r="E21" i="8"/>
  <c r="F21" i="8"/>
  <c r="E22" i="8"/>
  <c r="F22" i="8"/>
  <c r="E23" i="8"/>
  <c r="F23" i="8"/>
  <c r="E24" i="8"/>
  <c r="F24" i="8"/>
  <c r="E25" i="8"/>
  <c r="F25" i="8"/>
  <c r="E26" i="8"/>
  <c r="F26" i="8"/>
  <c r="E27" i="8"/>
  <c r="F27" i="8"/>
  <c r="E28" i="8"/>
  <c r="F28" i="8"/>
  <c r="E29" i="8"/>
  <c r="F29" i="8"/>
  <c r="E30" i="8"/>
  <c r="F30" i="8"/>
  <c r="E31" i="8"/>
  <c r="F31" i="8"/>
  <c r="E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47" i="8"/>
  <c r="F47" i="8"/>
  <c r="E48" i="8"/>
  <c r="F48" i="8"/>
  <c r="E49" i="8"/>
  <c r="F49" i="8"/>
  <c r="E50" i="8"/>
  <c r="F50" i="8"/>
  <c r="E51" i="8"/>
  <c r="F51" i="8"/>
  <c r="E52" i="8"/>
  <c r="F52"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E67" i="8"/>
  <c r="F67" i="8"/>
  <c r="E68" i="8"/>
  <c r="F68" i="8"/>
  <c r="E69" i="8"/>
  <c r="F69" i="8"/>
  <c r="E70" i="8"/>
  <c r="F70" i="8"/>
  <c r="E71" i="8"/>
  <c r="F71" i="8"/>
  <c r="E72" i="8"/>
  <c r="F72" i="8"/>
  <c r="E73" i="8"/>
  <c r="F73" i="8"/>
  <c r="E74" i="8"/>
  <c r="F74" i="8"/>
  <c r="E75" i="8"/>
  <c r="F75" i="8"/>
  <c r="E76" i="8"/>
  <c r="F76" i="8"/>
  <c r="E77" i="8"/>
  <c r="F77" i="8"/>
  <c r="E78" i="8"/>
  <c r="F78" i="8"/>
  <c r="E79" i="8"/>
  <c r="F79" i="8"/>
  <c r="E80" i="8"/>
  <c r="F80" i="8"/>
  <c r="E81" i="8"/>
  <c r="F81" i="8"/>
  <c r="E82" i="8"/>
  <c r="F82" i="8"/>
  <c r="E83" i="8"/>
  <c r="F83" i="8"/>
  <c r="E84" i="8"/>
  <c r="F84" i="8"/>
  <c r="E85" i="8"/>
  <c r="F85" i="8"/>
  <c r="E86" i="8"/>
  <c r="F86" i="8"/>
  <c r="E87" i="8"/>
  <c r="F87" i="8"/>
  <c r="E88" i="8"/>
  <c r="F88" i="8"/>
  <c r="E89" i="8"/>
  <c r="F89" i="8"/>
  <c r="E90" i="8"/>
  <c r="F90" i="8"/>
  <c r="E91" i="8"/>
  <c r="F91" i="8"/>
  <c r="E92" i="8"/>
  <c r="F92" i="8"/>
  <c r="E93" i="8"/>
  <c r="F93" i="8"/>
  <c r="E94" i="8"/>
  <c r="F94" i="8"/>
  <c r="E95" i="8"/>
  <c r="F95" i="8"/>
  <c r="E96" i="8"/>
  <c r="F96" i="8"/>
  <c r="E97" i="8"/>
  <c r="F97" i="8"/>
  <c r="E98" i="8"/>
  <c r="F98" i="8"/>
  <c r="E99" i="8"/>
  <c r="F99" i="8"/>
  <c r="E100" i="8"/>
  <c r="F100" i="8"/>
  <c r="E101" i="8"/>
  <c r="F101" i="8"/>
  <c r="E102" i="8"/>
  <c r="F102" i="8"/>
  <c r="E103" i="8"/>
  <c r="F103" i="8"/>
  <c r="E104" i="8"/>
  <c r="F104" i="8"/>
  <c r="E105" i="8"/>
  <c r="F105" i="8"/>
  <c r="E106" i="8"/>
  <c r="F106" i="8"/>
  <c r="E107" i="8"/>
  <c r="F107" i="8"/>
  <c r="E108" i="8"/>
  <c r="F108" i="8"/>
  <c r="E110" i="8"/>
  <c r="F110" i="8"/>
  <c r="E111" i="8"/>
  <c r="F111" i="8"/>
  <c r="E112" i="8"/>
  <c r="F112" i="8"/>
  <c r="E113" i="8"/>
  <c r="F113" i="8"/>
  <c r="E114" i="8"/>
  <c r="F114" i="8"/>
  <c r="E115" i="8"/>
  <c r="F115" i="8"/>
  <c r="E116" i="8"/>
  <c r="F116" i="8"/>
  <c r="E117" i="8"/>
  <c r="F117" i="8"/>
  <c r="E118" i="8"/>
  <c r="F118" i="8"/>
  <c r="E119" i="8"/>
  <c r="F119" i="8"/>
  <c r="E120" i="8"/>
  <c r="F120" i="8"/>
  <c r="E121" i="8"/>
  <c r="F121" i="8"/>
  <c r="E122" i="8"/>
  <c r="F122" i="8"/>
  <c r="E123" i="8"/>
  <c r="F123" i="8"/>
  <c r="E124" i="8"/>
  <c r="F124" i="8"/>
  <c r="E125" i="8"/>
  <c r="F125" i="8"/>
  <c r="E126" i="8"/>
  <c r="F126" i="8"/>
  <c r="E127" i="8"/>
  <c r="F127" i="8"/>
  <c r="E128" i="8"/>
  <c r="F128" i="8"/>
  <c r="E129" i="8"/>
  <c r="F129" i="8"/>
  <c r="E130" i="8"/>
  <c r="F130" i="8"/>
  <c r="E131" i="8"/>
  <c r="F131" i="8"/>
  <c r="E132" i="8"/>
  <c r="F132" i="8"/>
  <c r="E133" i="8"/>
  <c r="F133" i="8"/>
  <c r="E134" i="8"/>
  <c r="F134" i="8"/>
  <c r="E135" i="8"/>
  <c r="F135" i="8"/>
  <c r="E136" i="8"/>
  <c r="F136" i="8"/>
  <c r="E137" i="8"/>
  <c r="F137" i="8"/>
  <c r="E138" i="8"/>
  <c r="F138" i="8"/>
  <c r="E139" i="8"/>
  <c r="F139" i="8"/>
  <c r="E140" i="8"/>
  <c r="F140" i="8"/>
  <c r="E141" i="8"/>
  <c r="F141" i="8"/>
  <c r="E142" i="8"/>
  <c r="F142" i="8"/>
  <c r="E143" i="8"/>
  <c r="F143" i="8"/>
  <c r="E144" i="8"/>
  <c r="F144" i="8"/>
  <c r="E145" i="8"/>
  <c r="F145" i="8"/>
  <c r="E146" i="8"/>
  <c r="F146" i="8"/>
  <c r="E13" i="1"/>
  <c r="I252" i="9" s="1"/>
  <c r="F13" i="1"/>
  <c r="E14" i="1"/>
  <c r="I253" i="9" s="1"/>
  <c r="F14" i="1"/>
  <c r="E15" i="1"/>
  <c r="I254" i="9" s="1"/>
  <c r="F15" i="1"/>
  <c r="E16" i="1"/>
  <c r="I204" i="18" s="1"/>
  <c r="F16" i="1"/>
  <c r="E17" i="1"/>
  <c r="I256" i="9" s="1"/>
  <c r="F17" i="1"/>
  <c r="E18" i="1"/>
  <c r="I206" i="18" s="1"/>
  <c r="F18" i="1"/>
  <c r="E19" i="1"/>
  <c r="I258" i="9" s="1"/>
  <c r="F19" i="1"/>
  <c r="E20" i="1"/>
  <c r="I259" i="9" s="1"/>
  <c r="F20" i="1"/>
  <c r="E21" i="1"/>
  <c r="I260" i="9" s="1"/>
  <c r="F21" i="1"/>
  <c r="E22" i="1"/>
  <c r="I261" i="9" s="1"/>
  <c r="F22" i="1"/>
  <c r="I262" i="9"/>
  <c r="E23" i="1"/>
  <c r="I263" i="9" s="1"/>
  <c r="F23" i="1"/>
  <c r="E24" i="1"/>
  <c r="I213" i="18" s="1"/>
  <c r="F24" i="1"/>
  <c r="E25" i="1"/>
  <c r="I265" i="9" s="1"/>
  <c r="F25" i="1"/>
  <c r="E26" i="1"/>
  <c r="I266" i="9" s="1"/>
  <c r="F26" i="1"/>
  <c r="E27" i="1"/>
  <c r="I216" i="18" s="1"/>
  <c r="F27" i="1"/>
  <c r="E28" i="1"/>
  <c r="I217" i="18" s="1"/>
  <c r="F28" i="1"/>
  <c r="E29" i="1"/>
  <c r="I269" i="9" s="1"/>
  <c r="F29" i="1"/>
  <c r="E30" i="1"/>
  <c r="I270" i="9" s="1"/>
  <c r="F30" i="1"/>
  <c r="E31" i="1"/>
  <c r="F31" i="1"/>
  <c r="E32" i="1"/>
  <c r="I272" i="9" s="1"/>
  <c r="F32" i="1"/>
  <c r="E33" i="1"/>
  <c r="I273" i="9" s="1"/>
  <c r="F33" i="1"/>
  <c r="E34" i="1"/>
  <c r="I274" i="9" s="1"/>
  <c r="F34" i="1"/>
  <c r="E35" i="1"/>
  <c r="I275" i="9" s="1"/>
  <c r="F35" i="1"/>
  <c r="E36" i="1"/>
  <c r="F36" i="1"/>
  <c r="E37" i="1"/>
  <c r="I277" i="9" s="1"/>
  <c r="F37" i="1"/>
  <c r="E38" i="1"/>
  <c r="I278" i="9" s="1"/>
  <c r="F38" i="1"/>
  <c r="E39" i="1"/>
  <c r="I279" i="9" s="1"/>
  <c r="F39" i="1"/>
  <c r="E40" i="1"/>
  <c r="I280" i="9" s="1"/>
  <c r="F40" i="1"/>
  <c r="E41" i="1"/>
  <c r="I281" i="9" s="1"/>
  <c r="F41" i="1"/>
  <c r="E42" i="1"/>
  <c r="I282" i="9" s="1"/>
  <c r="F42" i="1"/>
  <c r="E43" i="1"/>
  <c r="I283" i="9" s="1"/>
  <c r="F43" i="1"/>
  <c r="E44" i="1"/>
  <c r="I284" i="9" s="1"/>
  <c r="F44" i="1"/>
  <c r="E45" i="1"/>
  <c r="I285" i="9" s="1"/>
  <c r="F45" i="1"/>
  <c r="E46" i="1"/>
  <c r="I286" i="9" s="1"/>
  <c r="F46" i="1"/>
  <c r="E47" i="1"/>
  <c r="I287" i="9" s="1"/>
  <c r="F47" i="1"/>
  <c r="E48" i="1"/>
  <c r="I288" i="9" s="1"/>
  <c r="F48" i="1"/>
  <c r="E49" i="1"/>
  <c r="I289" i="9" s="1"/>
  <c r="F49" i="1"/>
  <c r="E50" i="1"/>
  <c r="I290" i="9" s="1"/>
  <c r="F50" i="1"/>
  <c r="E51" i="1"/>
  <c r="I291" i="9" s="1"/>
  <c r="F51" i="1"/>
  <c r="I292" i="9"/>
  <c r="I293" i="9"/>
  <c r="I294" i="9"/>
  <c r="E52" i="1"/>
  <c r="I295" i="9" s="1"/>
  <c r="F52" i="1"/>
  <c r="E53" i="1"/>
  <c r="I296" i="9" s="1"/>
  <c r="F53" i="1"/>
  <c r="E54" i="1"/>
  <c r="I297" i="9" s="1"/>
  <c r="F54" i="1"/>
  <c r="E55" i="1"/>
  <c r="I298" i="9" s="1"/>
  <c r="F55" i="1"/>
  <c r="E56" i="1"/>
  <c r="I299" i="9" s="1"/>
  <c r="F56" i="1"/>
  <c r="E57" i="1"/>
  <c r="I300" i="9" s="1"/>
  <c r="F57" i="1"/>
  <c r="E58" i="1"/>
  <c r="I301" i="9" s="1"/>
  <c r="F58" i="1"/>
  <c r="E59" i="1"/>
  <c r="I302" i="9" s="1"/>
  <c r="F59" i="1"/>
  <c r="E60" i="1"/>
  <c r="I303" i="9" s="1"/>
  <c r="F60" i="1"/>
  <c r="E61" i="1"/>
  <c r="I304" i="9" s="1"/>
  <c r="F61" i="1"/>
  <c r="E62" i="1"/>
  <c r="I305" i="9" s="1"/>
  <c r="F62" i="1"/>
  <c r="E63" i="1"/>
  <c r="I306" i="9" s="1"/>
  <c r="F63" i="1"/>
  <c r="E64" i="1"/>
  <c r="I307" i="9" s="1"/>
  <c r="F64" i="1"/>
  <c r="E65" i="1"/>
  <c r="I308" i="9" s="1"/>
  <c r="F65" i="1"/>
  <c r="E66" i="1"/>
  <c r="I309" i="9" s="1"/>
  <c r="F66" i="1"/>
  <c r="E67" i="1"/>
  <c r="I310" i="9" s="1"/>
  <c r="F67" i="1"/>
  <c r="E68" i="1"/>
  <c r="I311" i="9" s="1"/>
  <c r="F68" i="1"/>
  <c r="E69" i="1"/>
  <c r="I312" i="9" s="1"/>
  <c r="F69" i="1"/>
  <c r="E70" i="1"/>
  <c r="I313" i="9" s="1"/>
  <c r="F70" i="1"/>
  <c r="E71" i="1"/>
  <c r="I314" i="9" s="1"/>
  <c r="F71" i="1"/>
  <c r="E72" i="1"/>
  <c r="I315" i="9" s="1"/>
  <c r="F72" i="1"/>
  <c r="E73" i="1"/>
  <c r="I316" i="9" s="1"/>
  <c r="F73" i="1"/>
  <c r="E74" i="1"/>
  <c r="I317" i="9" s="1"/>
  <c r="F74" i="1"/>
  <c r="E75" i="1"/>
  <c r="I318" i="9" s="1"/>
  <c r="F75" i="1"/>
  <c r="E76" i="1"/>
  <c r="I319" i="9" s="1"/>
  <c r="F76" i="1"/>
  <c r="E77" i="1"/>
  <c r="F77" i="1"/>
  <c r="E78" i="1"/>
  <c r="I321" i="9" s="1"/>
  <c r="F78" i="1"/>
  <c r="E79" i="1"/>
  <c r="I322" i="9" s="1"/>
  <c r="F79" i="1"/>
  <c r="E80" i="1"/>
  <c r="I323" i="9" s="1"/>
  <c r="F80" i="1"/>
  <c r="I324" i="9"/>
  <c r="E81" i="1"/>
  <c r="I325" i="9" s="1"/>
  <c r="F81" i="1"/>
  <c r="E82" i="1"/>
  <c r="I326" i="9" s="1"/>
  <c r="F82" i="1"/>
  <c r="E83" i="1"/>
  <c r="I327" i="9" s="1"/>
  <c r="F83" i="1"/>
  <c r="E84" i="1"/>
  <c r="I328" i="9" s="1"/>
  <c r="F84" i="1"/>
  <c r="E85" i="1"/>
  <c r="I329" i="9" s="1"/>
  <c r="F85" i="1"/>
  <c r="E86" i="1"/>
  <c r="I330" i="9" s="1"/>
  <c r="F86" i="1"/>
  <c r="E87" i="1"/>
  <c r="I331" i="9" s="1"/>
  <c r="F87" i="1"/>
  <c r="E88" i="1"/>
  <c r="I332" i="9" s="1"/>
  <c r="F88" i="1"/>
  <c r="E89" i="1"/>
  <c r="I333" i="9" s="1"/>
  <c r="F89" i="1"/>
  <c r="E90" i="1"/>
  <c r="I334" i="9" s="1"/>
  <c r="F90" i="1"/>
  <c r="E91" i="1"/>
  <c r="I335" i="9" s="1"/>
  <c r="F91" i="1"/>
  <c r="E92" i="1"/>
  <c r="I336" i="9" s="1"/>
  <c r="F92" i="1"/>
  <c r="E93" i="1"/>
  <c r="I337" i="9" s="1"/>
  <c r="F93" i="1"/>
  <c r="E94" i="1"/>
  <c r="I338" i="9" s="1"/>
  <c r="F94" i="1"/>
  <c r="E95" i="1"/>
  <c r="I339" i="9" s="1"/>
  <c r="F95" i="1"/>
  <c r="E96" i="1"/>
  <c r="I340" i="9" s="1"/>
  <c r="F96" i="1"/>
  <c r="E97" i="1"/>
  <c r="I341" i="9" s="1"/>
  <c r="F97" i="1"/>
  <c r="E98" i="1"/>
  <c r="I342" i="9" s="1"/>
  <c r="F98" i="1"/>
  <c r="E99" i="1"/>
  <c r="I343" i="9" s="1"/>
  <c r="F99" i="1"/>
  <c r="E100" i="1"/>
  <c r="I344" i="9" s="1"/>
  <c r="F100" i="1"/>
  <c r="E101" i="1"/>
  <c r="I345" i="9" s="1"/>
  <c r="F101" i="1"/>
  <c r="E102" i="1"/>
  <c r="I346" i="9" s="1"/>
  <c r="F102" i="1"/>
  <c r="E103" i="1"/>
  <c r="I347" i="9" s="1"/>
  <c r="F103" i="1"/>
  <c r="E104" i="1"/>
  <c r="I348" i="9" s="1"/>
  <c r="F104" i="1"/>
  <c r="E105" i="1"/>
  <c r="I349" i="9" s="1"/>
  <c r="F105" i="1"/>
  <c r="E106" i="1"/>
  <c r="I350" i="9" s="1"/>
  <c r="F106" i="1"/>
  <c r="E107" i="1"/>
  <c r="I351" i="9" s="1"/>
  <c r="F107" i="1"/>
  <c r="E108" i="1"/>
  <c r="I352" i="9" s="1"/>
  <c r="F108" i="1"/>
  <c r="E109" i="1"/>
  <c r="I353" i="9" s="1"/>
  <c r="F109" i="1"/>
  <c r="E110" i="1"/>
  <c r="I354" i="9" s="1"/>
  <c r="F110" i="1"/>
  <c r="E111" i="1"/>
  <c r="I355" i="9" s="1"/>
  <c r="F111" i="1"/>
  <c r="E112" i="1"/>
  <c r="I356" i="9" s="1"/>
  <c r="F112" i="1"/>
  <c r="E113" i="1"/>
  <c r="I357" i="9" s="1"/>
  <c r="F113" i="1"/>
  <c r="E114" i="1"/>
  <c r="I358" i="9" s="1"/>
  <c r="F114" i="1"/>
  <c r="E115" i="1"/>
  <c r="I359" i="9" s="1"/>
  <c r="F115" i="1"/>
  <c r="E116" i="1"/>
  <c r="I360" i="9" s="1"/>
  <c r="F116" i="1"/>
  <c r="E117" i="1"/>
  <c r="I361" i="9" s="1"/>
  <c r="F117" i="1"/>
  <c r="E118" i="1"/>
  <c r="I362" i="9" s="1"/>
  <c r="F118" i="1"/>
  <c r="E119" i="1"/>
  <c r="I363" i="9" s="1"/>
  <c r="F119" i="1"/>
  <c r="E120" i="1"/>
  <c r="I364" i="9" s="1"/>
  <c r="F120" i="1"/>
  <c r="E121" i="1"/>
  <c r="I365" i="9" s="1"/>
  <c r="F121" i="1"/>
  <c r="E122" i="1"/>
  <c r="I366" i="9" s="1"/>
  <c r="F122" i="1"/>
  <c r="E123" i="1"/>
  <c r="I367" i="9" s="1"/>
  <c r="F123" i="1"/>
  <c r="E124" i="1"/>
  <c r="I368" i="9" s="1"/>
  <c r="F124" i="1"/>
  <c r="E125" i="1"/>
  <c r="I369" i="9" s="1"/>
  <c r="F125" i="1"/>
  <c r="E126" i="1"/>
  <c r="I370" i="9" s="1"/>
  <c r="F126" i="1"/>
  <c r="E127" i="1"/>
  <c r="I371" i="9" s="1"/>
  <c r="F127" i="1"/>
  <c r="E128" i="1"/>
  <c r="I372" i="9" s="1"/>
  <c r="F128" i="1"/>
  <c r="E129" i="1"/>
  <c r="I373" i="9" s="1"/>
  <c r="F129" i="1"/>
  <c r="E130" i="1"/>
  <c r="I374" i="9" s="1"/>
  <c r="F130" i="1"/>
  <c r="E131" i="1"/>
  <c r="I375" i="9" s="1"/>
  <c r="F131" i="1"/>
  <c r="E132" i="1"/>
  <c r="I376" i="9" s="1"/>
  <c r="F132" i="1"/>
  <c r="E133" i="1"/>
  <c r="I377" i="9" s="1"/>
  <c r="F133" i="1"/>
  <c r="E134" i="1"/>
  <c r="I378" i="9" s="1"/>
  <c r="F134" i="1"/>
  <c r="E135" i="1"/>
  <c r="F135" i="1"/>
  <c r="E136" i="1"/>
  <c r="I380" i="9" s="1"/>
  <c r="F136" i="1"/>
  <c r="E137" i="1"/>
  <c r="I381" i="9" s="1"/>
  <c r="F137" i="1"/>
  <c r="E138" i="1"/>
  <c r="I382" i="9" s="1"/>
  <c r="F138" i="1"/>
  <c r="E139" i="1"/>
  <c r="I383" i="9" s="1"/>
  <c r="F139" i="1"/>
  <c r="E140" i="1"/>
  <c r="I384" i="9" s="1"/>
  <c r="F140" i="1"/>
  <c r="E141" i="1"/>
  <c r="I385" i="9" s="1"/>
  <c r="F141" i="1"/>
  <c r="E142" i="1"/>
  <c r="I386" i="9" s="1"/>
  <c r="F142" i="1"/>
  <c r="E143" i="1"/>
  <c r="I387" i="9" s="1"/>
  <c r="F143" i="1"/>
  <c r="E144" i="1"/>
  <c r="I388" i="9" s="1"/>
  <c r="F144" i="1"/>
  <c r="E145" i="1"/>
  <c r="I389" i="9" s="1"/>
  <c r="F145" i="1"/>
  <c r="E146" i="1"/>
  <c r="I390" i="9" s="1"/>
  <c r="F146" i="1"/>
  <c r="I379" i="9"/>
  <c r="I320" i="9"/>
  <c r="I264" i="9"/>
  <c r="I271" i="9"/>
  <c r="I276" i="9"/>
  <c r="D13" i="1"/>
  <c r="D14" i="1" s="1"/>
  <c r="D15" i="1" s="1"/>
  <c r="D16" i="1" s="1"/>
  <c r="D17" i="1" s="1"/>
  <c r="D16" i="8" s="1"/>
  <c r="I148" i="8"/>
  <c r="K148" i="8"/>
  <c r="AG33" i="19"/>
  <c r="AH32" i="19"/>
  <c r="AF26" i="19"/>
  <c r="W18" i="19"/>
  <c r="AE21" i="19"/>
  <c r="AF20" i="19"/>
  <c r="Z18" i="19"/>
  <c r="Y11" i="19"/>
  <c r="AH16" i="19"/>
  <c r="Q11" i="19"/>
  <c r="AC11" i="19" s="1"/>
  <c r="L11" i="17"/>
  <c r="J11" i="19" s="1"/>
  <c r="L11" i="8"/>
  <c r="I11" i="19" s="1"/>
  <c r="L12" i="17"/>
  <c r="J12" i="19" s="1"/>
  <c r="L12" i="8"/>
  <c r="I12" i="19" s="1"/>
  <c r="L13" i="17"/>
  <c r="J13" i="19" s="1"/>
  <c r="L13" i="8"/>
  <c r="I13" i="19" s="1"/>
  <c r="L14" i="17"/>
  <c r="J14" i="19" s="1"/>
  <c r="L14" i="8"/>
  <c r="I14" i="19" s="1"/>
  <c r="L15" i="17"/>
  <c r="J15" i="19" s="1"/>
  <c r="L15" i="8"/>
  <c r="I15" i="19" s="1"/>
  <c r="L16" i="17"/>
  <c r="J16" i="19" s="1"/>
  <c r="L16" i="8"/>
  <c r="I16" i="19" s="1"/>
  <c r="L17" i="17"/>
  <c r="J17" i="19" s="1"/>
  <c r="L17" i="8"/>
  <c r="I17" i="19" s="1"/>
  <c r="L18" i="17"/>
  <c r="J18" i="19" s="1"/>
  <c r="L18" i="8"/>
  <c r="I18" i="19" s="1"/>
  <c r="L19" i="17"/>
  <c r="J19" i="19" s="1"/>
  <c r="L19" i="8"/>
  <c r="I19" i="19" s="1"/>
  <c r="L20" i="17"/>
  <c r="J20" i="19" s="1"/>
  <c r="L20" i="8"/>
  <c r="I20" i="19" s="1"/>
  <c r="L21" i="17"/>
  <c r="J21" i="19" s="1"/>
  <c r="L21" i="8"/>
  <c r="I21" i="19" s="1"/>
  <c r="L22" i="17"/>
  <c r="J22" i="19" s="1"/>
  <c r="L23" i="17"/>
  <c r="J23" i="19" s="1"/>
  <c r="L22" i="8"/>
  <c r="I22" i="19" s="1"/>
  <c r="L24" i="17"/>
  <c r="J24" i="19" s="1"/>
  <c r="L23" i="8"/>
  <c r="I23" i="19" s="1"/>
  <c r="L25" i="17"/>
  <c r="J25" i="19" s="1"/>
  <c r="L24" i="8"/>
  <c r="I24" i="19" s="1"/>
  <c r="L26" i="17"/>
  <c r="J26" i="19" s="1"/>
  <c r="L25" i="8"/>
  <c r="I25" i="19" s="1"/>
  <c r="L27" i="17"/>
  <c r="J27" i="19" s="1"/>
  <c r="L26" i="8"/>
  <c r="I26" i="19" s="1"/>
  <c r="L28" i="17"/>
  <c r="J28" i="19" s="1"/>
  <c r="L27" i="8"/>
  <c r="I27" i="19" s="1"/>
  <c r="L29" i="17"/>
  <c r="J29" i="19" s="1"/>
  <c r="L28" i="8"/>
  <c r="I28" i="19" s="1"/>
  <c r="L30" i="17"/>
  <c r="J30" i="19" s="1"/>
  <c r="L29" i="8"/>
  <c r="I29" i="19" s="1"/>
  <c r="L147" i="17"/>
  <c r="S12" i="16"/>
  <c r="H11" i="19" s="1"/>
  <c r="S12" i="1"/>
  <c r="G11" i="19" s="1"/>
  <c r="S13" i="16"/>
  <c r="H12" i="19"/>
  <c r="S13" i="1"/>
  <c r="G12" i="19" s="1"/>
  <c r="S14" i="16"/>
  <c r="H13" i="19" s="1"/>
  <c r="S14" i="1"/>
  <c r="G13" i="19" s="1"/>
  <c r="S15" i="16"/>
  <c r="H14" i="19" s="1"/>
  <c r="S15" i="1"/>
  <c r="G14" i="19" s="1"/>
  <c r="S16" i="16"/>
  <c r="H15" i="19" s="1"/>
  <c r="S16" i="1"/>
  <c r="G15" i="19" s="1"/>
  <c r="S17" i="16"/>
  <c r="H16" i="19" s="1"/>
  <c r="S17" i="1"/>
  <c r="G16" i="19" s="1"/>
  <c r="S18" i="16"/>
  <c r="H17" i="19" s="1"/>
  <c r="S18" i="1"/>
  <c r="G17" i="19" s="1"/>
  <c r="S19" i="16"/>
  <c r="H18" i="19" s="1"/>
  <c r="S19" i="1"/>
  <c r="G18" i="19" s="1"/>
  <c r="S20" i="16"/>
  <c r="H19" i="19" s="1"/>
  <c r="S20" i="1"/>
  <c r="G19" i="19" s="1"/>
  <c r="S21" i="16"/>
  <c r="H20" i="19" s="1"/>
  <c r="S21" i="1"/>
  <c r="G20" i="19" s="1"/>
  <c r="S22" i="16"/>
  <c r="H21" i="19" s="1"/>
  <c r="S22" i="1"/>
  <c r="G21" i="19" s="1"/>
  <c r="S23" i="16"/>
  <c r="H22" i="19" s="1"/>
  <c r="S24" i="16"/>
  <c r="H23" i="19" s="1"/>
  <c r="S23" i="1"/>
  <c r="G22" i="19" s="1"/>
  <c r="S25" i="16"/>
  <c r="H24" i="19" s="1"/>
  <c r="S24" i="1"/>
  <c r="G23" i="19" s="1"/>
  <c r="S26" i="16"/>
  <c r="H25" i="19" s="1"/>
  <c r="S25" i="1"/>
  <c r="G24" i="19" s="1"/>
  <c r="S27" i="16"/>
  <c r="H26" i="19" s="1"/>
  <c r="S26" i="1"/>
  <c r="G25" i="19" s="1"/>
  <c r="S28" i="16"/>
  <c r="H27" i="19" s="1"/>
  <c r="S27" i="1"/>
  <c r="G26" i="19" s="1"/>
  <c r="S29" i="16"/>
  <c r="H28" i="19" s="1"/>
  <c r="S28" i="1"/>
  <c r="G27" i="19" s="1"/>
  <c r="S30" i="16"/>
  <c r="H29" i="19" s="1"/>
  <c r="S29" i="1"/>
  <c r="G28" i="19" s="1"/>
  <c r="S31" i="16"/>
  <c r="H30" i="19" s="1"/>
  <c r="S30" i="1"/>
  <c r="G29" i="19" s="1"/>
  <c r="S147" i="16"/>
  <c r="F171" i="16" s="1"/>
  <c r="F172" i="16" s="1"/>
  <c r="F173" i="16" s="1"/>
  <c r="H147" i="19"/>
  <c r="K147" i="19" s="1"/>
  <c r="G147" i="19"/>
  <c r="F20" i="22"/>
  <c r="F21" i="22" s="1"/>
  <c r="F22" i="22" s="1"/>
  <c r="F23" i="22" s="1"/>
  <c r="F24" i="22" s="1"/>
  <c r="F25" i="22" s="1"/>
  <c r="F26" i="22" s="1"/>
  <c r="F27" i="22" s="1"/>
  <c r="F28" i="22" s="1"/>
  <c r="F29" i="22" s="1"/>
  <c r="E20" i="22"/>
  <c r="E21" i="22" s="1"/>
  <c r="E22" i="22" s="1"/>
  <c r="E23" i="22" s="1"/>
  <c r="E24" i="22" s="1"/>
  <c r="E25" i="22" s="1"/>
  <c r="E26" i="22" s="1"/>
  <c r="E27" i="22" s="1"/>
  <c r="E28" i="22" s="1"/>
  <c r="E29" i="22" s="1"/>
  <c r="F10" i="22"/>
  <c r="F11" i="22" s="1"/>
  <c r="F12" i="22" s="1"/>
  <c r="F13" i="22" s="1"/>
  <c r="F14" i="22" s="1"/>
  <c r="F15" i="22" s="1"/>
  <c r="F16" i="22" s="1"/>
  <c r="F17" i="22" s="1"/>
  <c r="F18" i="22" s="1"/>
  <c r="F19" i="22" s="1"/>
  <c r="F110" i="21"/>
  <c r="F111" i="21" s="1"/>
  <c r="F112" i="21" s="1"/>
  <c r="F113" i="21" s="1"/>
  <c r="F114" i="21" s="1"/>
  <c r="F115" i="21" s="1"/>
  <c r="F116" i="21" s="1"/>
  <c r="F117" i="21" s="1"/>
  <c r="F118" i="21" s="1"/>
  <c r="F119" i="21" s="1"/>
  <c r="E110" i="21"/>
  <c r="E111" i="21" s="1"/>
  <c r="E112" i="21" s="1"/>
  <c r="E113" i="21" s="1"/>
  <c r="E114" i="21" s="1"/>
  <c r="E115" i="21" s="1"/>
  <c r="E116" i="21" s="1"/>
  <c r="E117" i="21" s="1"/>
  <c r="E118" i="21" s="1"/>
  <c r="E119" i="21" s="1"/>
  <c r="F100" i="21"/>
  <c r="F101" i="21" s="1"/>
  <c r="F102" i="21" s="1"/>
  <c r="F103" i="21" s="1"/>
  <c r="F104" i="21" s="1"/>
  <c r="F105" i="21" s="1"/>
  <c r="F106" i="21" s="1"/>
  <c r="F107" i="21" s="1"/>
  <c r="F108" i="21" s="1"/>
  <c r="F109" i="21" s="1"/>
  <c r="E100" i="21"/>
  <c r="E101" i="21" s="1"/>
  <c r="E102" i="21" s="1"/>
  <c r="E103" i="21" s="1"/>
  <c r="E104" i="21" s="1"/>
  <c r="E105" i="21" s="1"/>
  <c r="E106" i="21" s="1"/>
  <c r="E107" i="21" s="1"/>
  <c r="E108" i="21" s="1"/>
  <c r="E109" i="21" s="1"/>
  <c r="F90" i="21"/>
  <c r="F91" i="21" s="1"/>
  <c r="F92" i="21" s="1"/>
  <c r="F93" i="21" s="1"/>
  <c r="F94" i="21" s="1"/>
  <c r="F95" i="21" s="1"/>
  <c r="F96" i="21" s="1"/>
  <c r="F97" i="21" s="1"/>
  <c r="F98" i="21" s="1"/>
  <c r="F99" i="21" s="1"/>
  <c r="E90" i="21"/>
  <c r="E91" i="21" s="1"/>
  <c r="E92" i="21" s="1"/>
  <c r="E93" i="21" s="1"/>
  <c r="E94" i="21" s="1"/>
  <c r="E95" i="21" s="1"/>
  <c r="E96" i="21" s="1"/>
  <c r="E97" i="21" s="1"/>
  <c r="E98" i="21" s="1"/>
  <c r="E99" i="21" s="1"/>
  <c r="F80" i="21"/>
  <c r="F81" i="21" s="1"/>
  <c r="F82" i="21" s="1"/>
  <c r="F83" i="21" s="1"/>
  <c r="F84" i="21" s="1"/>
  <c r="F85" i="21" s="1"/>
  <c r="F86" i="21" s="1"/>
  <c r="F87" i="21" s="1"/>
  <c r="F88" i="21" s="1"/>
  <c r="F89" i="21" s="1"/>
  <c r="E80" i="21"/>
  <c r="E81" i="21" s="1"/>
  <c r="E82" i="21" s="1"/>
  <c r="E83" i="21" s="1"/>
  <c r="E84" i="21" s="1"/>
  <c r="E85" i="21" s="1"/>
  <c r="E86" i="21" s="1"/>
  <c r="E87" i="21" s="1"/>
  <c r="E88" i="21" s="1"/>
  <c r="E89" i="21" s="1"/>
  <c r="F70" i="21"/>
  <c r="F71" i="21" s="1"/>
  <c r="F72" i="21" s="1"/>
  <c r="F73" i="21" s="1"/>
  <c r="F74" i="21" s="1"/>
  <c r="F75" i="21" s="1"/>
  <c r="F76" i="21" s="1"/>
  <c r="F77" i="21" s="1"/>
  <c r="F78" i="21" s="1"/>
  <c r="F79" i="21" s="1"/>
  <c r="E70" i="21"/>
  <c r="E71" i="21" s="1"/>
  <c r="E72" i="21" s="1"/>
  <c r="E73" i="21" s="1"/>
  <c r="E74" i="21" s="1"/>
  <c r="E75" i="21" s="1"/>
  <c r="E76" i="21" s="1"/>
  <c r="E77" i="21" s="1"/>
  <c r="E78" i="21" s="1"/>
  <c r="E79" i="21" s="1"/>
  <c r="F60" i="21"/>
  <c r="F61" i="21" s="1"/>
  <c r="F62" i="21" s="1"/>
  <c r="F63" i="21" s="1"/>
  <c r="F64" i="21" s="1"/>
  <c r="F65" i="21" s="1"/>
  <c r="F66" i="21" s="1"/>
  <c r="F67" i="21" s="1"/>
  <c r="F68" i="21" s="1"/>
  <c r="F69" i="21" s="1"/>
  <c r="E60" i="21"/>
  <c r="E61" i="21" s="1"/>
  <c r="E62" i="21" s="1"/>
  <c r="E63" i="21" s="1"/>
  <c r="E64" i="21" s="1"/>
  <c r="E65" i="21" s="1"/>
  <c r="E66" i="21" s="1"/>
  <c r="E67" i="21" s="1"/>
  <c r="E68" i="21" s="1"/>
  <c r="E69" i="21" s="1"/>
  <c r="F50" i="21"/>
  <c r="F51" i="21" s="1"/>
  <c r="F52" i="21" s="1"/>
  <c r="F53" i="21" s="1"/>
  <c r="F54" i="21" s="1"/>
  <c r="F55" i="21" s="1"/>
  <c r="F56" i="21" s="1"/>
  <c r="F57" i="21" s="1"/>
  <c r="F58" i="21" s="1"/>
  <c r="F59" i="21" s="1"/>
  <c r="E50" i="21"/>
  <c r="E51" i="21" s="1"/>
  <c r="E52" i="21" s="1"/>
  <c r="E53" i="21" s="1"/>
  <c r="E54" i="21" s="1"/>
  <c r="E55" i="21" s="1"/>
  <c r="E56" i="21" s="1"/>
  <c r="E57" i="21" s="1"/>
  <c r="E58" i="21" s="1"/>
  <c r="E59" i="21" s="1"/>
  <c r="F40" i="21"/>
  <c r="F41" i="21" s="1"/>
  <c r="F42" i="21" s="1"/>
  <c r="F43" i="21" s="1"/>
  <c r="F44" i="21" s="1"/>
  <c r="F45" i="21" s="1"/>
  <c r="F46" i="21" s="1"/>
  <c r="F47" i="21" s="1"/>
  <c r="F48" i="21" s="1"/>
  <c r="F49" i="21" s="1"/>
  <c r="E40" i="21"/>
  <c r="E41" i="21" s="1"/>
  <c r="E42" i="21" s="1"/>
  <c r="E43" i="21" s="1"/>
  <c r="E44" i="21" s="1"/>
  <c r="E45" i="21" s="1"/>
  <c r="E46" i="21" s="1"/>
  <c r="E47" i="21" s="1"/>
  <c r="E48" i="21" s="1"/>
  <c r="E49" i="21" s="1"/>
  <c r="F30" i="21"/>
  <c r="F31" i="21" s="1"/>
  <c r="F32" i="21" s="1"/>
  <c r="F33" i="21" s="1"/>
  <c r="F34" i="21" s="1"/>
  <c r="F35" i="21" s="1"/>
  <c r="F36" i="21" s="1"/>
  <c r="F37" i="21" s="1"/>
  <c r="F38" i="21" s="1"/>
  <c r="F39" i="21" s="1"/>
  <c r="E30" i="21"/>
  <c r="E31" i="21" s="1"/>
  <c r="E32" i="21" s="1"/>
  <c r="E33" i="21" s="1"/>
  <c r="E34" i="21" s="1"/>
  <c r="E35" i="21" s="1"/>
  <c r="E36" i="21" s="1"/>
  <c r="E37" i="21" s="1"/>
  <c r="E38" i="21" s="1"/>
  <c r="E39" i="21" s="1"/>
  <c r="F20" i="21"/>
  <c r="F21" i="21" s="1"/>
  <c r="F22" i="21" s="1"/>
  <c r="F23" i="21" s="1"/>
  <c r="F24" i="21" s="1"/>
  <c r="F25" i="21" s="1"/>
  <c r="F26" i="21" s="1"/>
  <c r="F27" i="21" s="1"/>
  <c r="F28" i="21" s="1"/>
  <c r="F29" i="21" s="1"/>
  <c r="E20" i="21"/>
  <c r="E21" i="21" s="1"/>
  <c r="E22" i="21" s="1"/>
  <c r="E23" i="21" s="1"/>
  <c r="E24" i="21" s="1"/>
  <c r="E25" i="21" s="1"/>
  <c r="E26" i="21" s="1"/>
  <c r="E27" i="21" s="1"/>
  <c r="E28" i="21" s="1"/>
  <c r="E29" i="21" s="1"/>
  <c r="F10" i="21"/>
  <c r="F11" i="21" s="1"/>
  <c r="F12" i="21" s="1"/>
  <c r="F13" i="21" s="1"/>
  <c r="F14" i="21" s="1"/>
  <c r="F15" i="21" s="1"/>
  <c r="F16" i="21" s="1"/>
  <c r="F17" i="21" s="1"/>
  <c r="F18" i="21" s="1"/>
  <c r="F19" i="21" s="1"/>
  <c r="E10" i="21"/>
  <c r="E11" i="21" s="1"/>
  <c r="E12" i="21" s="1"/>
  <c r="E13" i="21" s="1"/>
  <c r="E14" i="21" s="1"/>
  <c r="E15" i="21" s="1"/>
  <c r="E16" i="21" s="1"/>
  <c r="E17" i="21" s="1"/>
  <c r="E18" i="21" s="1"/>
  <c r="E19" i="21" s="1"/>
  <c r="H148" i="16"/>
  <c r="I148" i="16"/>
  <c r="J148" i="16"/>
  <c r="K148" i="16"/>
  <c r="L148" i="16"/>
  <c r="M148" i="16"/>
  <c r="N148" i="16"/>
  <c r="O148" i="16"/>
  <c r="P148" i="16"/>
  <c r="Q148" i="16"/>
  <c r="Q148" i="1"/>
  <c r="P148" i="1"/>
  <c r="O148" i="1"/>
  <c r="N148" i="1"/>
  <c r="M148" i="1"/>
  <c r="L148" i="1"/>
  <c r="K148" i="1"/>
  <c r="J148" i="1"/>
  <c r="I148" i="1"/>
  <c r="H148" i="1"/>
  <c r="N11" i="20"/>
  <c r="O9" i="20"/>
  <c r="S93" i="18"/>
  <c r="Q93" i="18"/>
  <c r="P93" i="18"/>
  <c r="O93" i="18"/>
  <c r="N93" i="18"/>
  <c r="H93" i="18"/>
  <c r="T92" i="18"/>
  <c r="T91" i="18"/>
  <c r="T90" i="18"/>
  <c r="T89" i="18"/>
  <c r="T88" i="18"/>
  <c r="T87" i="18"/>
  <c r="T86" i="18"/>
  <c r="T85" i="18"/>
  <c r="T84" i="18"/>
  <c r="T83" i="18"/>
  <c r="T81" i="18"/>
  <c r="T80" i="18"/>
  <c r="T79" i="18"/>
  <c r="T78" i="18"/>
  <c r="T77" i="18"/>
  <c r="T75" i="18"/>
  <c r="T74" i="18"/>
  <c r="T73" i="18"/>
  <c r="T72" i="18"/>
  <c r="T71" i="18"/>
  <c r="T70" i="18"/>
  <c r="T61" i="18"/>
  <c r="T56" i="18"/>
  <c r="T51" i="18"/>
  <c r="T46" i="18"/>
  <c r="T41" i="18"/>
  <c r="T36" i="18"/>
  <c r="T31" i="18"/>
  <c r="T26" i="18"/>
  <c r="T21" i="18"/>
  <c r="D17" i="18"/>
  <c r="D22" i="18" s="1"/>
  <c r="D27" i="18" s="1"/>
  <c r="D32" i="18" s="1"/>
  <c r="D37" i="18" s="1"/>
  <c r="D42" i="18" s="1"/>
  <c r="D47" i="18" s="1"/>
  <c r="D52" i="18" s="1"/>
  <c r="D57" i="18" s="1"/>
  <c r="T16" i="18"/>
  <c r="D17" i="9"/>
  <c r="D22" i="9"/>
  <c r="D27" i="9" s="1"/>
  <c r="D32" i="9"/>
  <c r="D37" i="9"/>
  <c r="D42" i="9" s="1"/>
  <c r="D47" i="9" s="1"/>
  <c r="D52" i="9" s="1"/>
  <c r="D57" i="9" s="1"/>
  <c r="T41" i="9"/>
  <c r="T36" i="9"/>
  <c r="B3" i="22"/>
  <c r="B3" i="21"/>
  <c r="T126" i="9"/>
  <c r="T125" i="9"/>
  <c r="T124" i="9"/>
  <c r="T122" i="9"/>
  <c r="E146" i="19"/>
  <c r="T143" i="9"/>
  <c r="T142" i="9"/>
  <c r="T141" i="9"/>
  <c r="T139" i="9"/>
  <c r="T138" i="9"/>
  <c r="T137" i="9"/>
  <c r="T136" i="9"/>
  <c r="T135" i="9"/>
  <c r="T132" i="9"/>
  <c r="T128" i="9"/>
  <c r="T121" i="9"/>
  <c r="V33" i="19"/>
  <c r="AH33" i="19" s="1"/>
  <c r="V32" i="19"/>
  <c r="V31" i="19"/>
  <c r="AH31" i="19" s="1"/>
  <c r="V30" i="19"/>
  <c r="AH30" i="19" s="1"/>
  <c r="V28" i="19"/>
  <c r="AH28" i="19" s="1"/>
  <c r="V27" i="19"/>
  <c r="V23" i="19"/>
  <c r="AH23" i="19" s="1"/>
  <c r="V22" i="19"/>
  <c r="V21" i="19"/>
  <c r="V20" i="19"/>
  <c r="V19" i="19"/>
  <c r="V17" i="19"/>
  <c r="AH17" i="19" s="1"/>
  <c r="V16" i="19"/>
  <c r="V15" i="19"/>
  <c r="V14" i="19"/>
  <c r="AH14" i="19" s="1"/>
  <c r="V13" i="19"/>
  <c r="V12" i="19"/>
  <c r="AH12" i="19" s="1"/>
  <c r="U34" i="19"/>
  <c r="AG34" i="19" s="1"/>
  <c r="T34" i="19"/>
  <c r="AF34" i="19"/>
  <c r="S34" i="19"/>
  <c r="R34" i="19"/>
  <c r="AD34" i="19" s="1"/>
  <c r="U33" i="19"/>
  <c r="T33" i="19"/>
  <c r="AF33" i="19" s="1"/>
  <c r="S33" i="19"/>
  <c r="AE33" i="19" s="1"/>
  <c r="R33" i="19"/>
  <c r="AD33" i="19" s="1"/>
  <c r="U32" i="19"/>
  <c r="T32" i="19"/>
  <c r="AF32" i="19" s="1"/>
  <c r="S32" i="19"/>
  <c r="AE32" i="19" s="1"/>
  <c r="R32" i="19"/>
  <c r="U31" i="19"/>
  <c r="T31" i="19"/>
  <c r="AF31" i="19" s="1"/>
  <c r="S31" i="19"/>
  <c r="AE31" i="19" s="1"/>
  <c r="R31" i="19"/>
  <c r="U30" i="19"/>
  <c r="T30" i="19"/>
  <c r="S30" i="19"/>
  <c r="AE30" i="19" s="1"/>
  <c r="R30" i="19"/>
  <c r="U29" i="19"/>
  <c r="T29" i="19"/>
  <c r="S29" i="19"/>
  <c r="AE29" i="19" s="1"/>
  <c r="R29" i="19"/>
  <c r="AD29" i="19" s="1"/>
  <c r="U28" i="19"/>
  <c r="AG28" i="19" s="1"/>
  <c r="T28" i="19"/>
  <c r="AF28" i="19"/>
  <c r="S28" i="19"/>
  <c r="AE28" i="19" s="1"/>
  <c r="R28" i="19"/>
  <c r="U27" i="19"/>
  <c r="AG27" i="19" s="1"/>
  <c r="T27" i="19"/>
  <c r="AF27" i="19" s="1"/>
  <c r="S27" i="19"/>
  <c r="R27" i="19"/>
  <c r="U26" i="19"/>
  <c r="T26" i="19"/>
  <c r="S26" i="19"/>
  <c r="R26" i="19"/>
  <c r="AD26" i="19" s="1"/>
  <c r="U25" i="19"/>
  <c r="T25" i="19"/>
  <c r="AF25" i="19" s="1"/>
  <c r="S25" i="19"/>
  <c r="R25" i="19"/>
  <c r="U23" i="19"/>
  <c r="AG23" i="19" s="1"/>
  <c r="T23" i="19"/>
  <c r="S23" i="19"/>
  <c r="AE23" i="19" s="1"/>
  <c r="R23" i="19"/>
  <c r="U22" i="19"/>
  <c r="AG22" i="19" s="1"/>
  <c r="T22" i="19"/>
  <c r="AF22" i="19" s="1"/>
  <c r="S22" i="19"/>
  <c r="AE22" i="19" s="1"/>
  <c r="R22" i="19"/>
  <c r="AD22" i="19" s="1"/>
  <c r="U21" i="19"/>
  <c r="T21" i="19"/>
  <c r="S21" i="19"/>
  <c r="R21" i="19"/>
  <c r="AD21" i="19" s="1"/>
  <c r="U20" i="19"/>
  <c r="AG20" i="19" s="1"/>
  <c r="T20" i="19"/>
  <c r="S20" i="19"/>
  <c r="R20" i="19"/>
  <c r="AD20" i="19" s="1"/>
  <c r="U19" i="19"/>
  <c r="T19" i="19"/>
  <c r="AF19" i="19" s="1"/>
  <c r="S19" i="19"/>
  <c r="AE19" i="19"/>
  <c r="R19" i="19"/>
  <c r="U17" i="19"/>
  <c r="AG17" i="19" s="1"/>
  <c r="T17" i="19"/>
  <c r="AF17" i="19" s="1"/>
  <c r="S17" i="19"/>
  <c r="AE17" i="19" s="1"/>
  <c r="R17" i="19"/>
  <c r="U16" i="19"/>
  <c r="AG16" i="19" s="1"/>
  <c r="T16" i="19"/>
  <c r="AF16" i="19"/>
  <c r="S16" i="19"/>
  <c r="AE16" i="19" s="1"/>
  <c r="R16" i="19"/>
  <c r="U15" i="19"/>
  <c r="AG15" i="19" s="1"/>
  <c r="T15" i="19"/>
  <c r="S15" i="19"/>
  <c r="R15" i="19"/>
  <c r="AD15" i="19" s="1"/>
  <c r="U14" i="19"/>
  <c r="AG14" i="19" s="1"/>
  <c r="T14" i="19"/>
  <c r="S14" i="19"/>
  <c r="R14" i="19"/>
  <c r="AD14" i="19" s="1"/>
  <c r="U13" i="19"/>
  <c r="AG13" i="19" s="1"/>
  <c r="T13" i="19"/>
  <c r="AF13" i="19" s="1"/>
  <c r="S13" i="19"/>
  <c r="AE13" i="19" s="1"/>
  <c r="R13" i="19"/>
  <c r="AD13" i="19" s="1"/>
  <c r="U12" i="19"/>
  <c r="T12" i="19"/>
  <c r="AF12" i="19" s="1"/>
  <c r="S12" i="19"/>
  <c r="AE12" i="19"/>
  <c r="R12" i="19"/>
  <c r="F111" i="17"/>
  <c r="E108" i="17"/>
  <c r="E107" i="17"/>
  <c r="F106" i="16"/>
  <c r="E106" i="16"/>
  <c r="I321" i="18" s="1"/>
  <c r="E105" i="16"/>
  <c r="I320" i="18" s="1"/>
  <c r="E103" i="17"/>
  <c r="F103" i="16"/>
  <c r="F101" i="17"/>
  <c r="F100" i="17"/>
  <c r="E101" i="16"/>
  <c r="I316" i="18" s="1"/>
  <c r="E99" i="17"/>
  <c r="F97" i="17"/>
  <c r="E97" i="17"/>
  <c r="E97" i="16"/>
  <c r="I312" i="18" s="1"/>
  <c r="E95" i="17"/>
  <c r="F94" i="17"/>
  <c r="F93" i="17"/>
  <c r="F93" i="16"/>
  <c r="E92" i="17"/>
  <c r="E91" i="17"/>
  <c r="F90" i="16"/>
  <c r="E90" i="16"/>
  <c r="I305" i="18" s="1"/>
  <c r="E89" i="16"/>
  <c r="I304" i="18" s="1"/>
  <c r="E87" i="17"/>
  <c r="F87" i="16"/>
  <c r="F86" i="16"/>
  <c r="F84" i="17"/>
  <c r="E85" i="16"/>
  <c r="I300" i="18" s="1"/>
  <c r="E83" i="17"/>
  <c r="F81" i="17"/>
  <c r="E81" i="17"/>
  <c r="E81" i="16"/>
  <c r="I296" i="18" s="1"/>
  <c r="E79" i="17"/>
  <c r="F78" i="17"/>
  <c r="F77" i="17"/>
  <c r="F77" i="16"/>
  <c r="E76" i="17"/>
  <c r="E75" i="17"/>
  <c r="F74" i="16"/>
  <c r="E74" i="16"/>
  <c r="I289" i="18" s="1"/>
  <c r="E73" i="16"/>
  <c r="I288" i="18" s="1"/>
  <c r="E71" i="17"/>
  <c r="F71" i="16"/>
  <c r="F69" i="17"/>
  <c r="F68" i="17"/>
  <c r="E69" i="16"/>
  <c r="I284" i="18" s="1"/>
  <c r="E67" i="17"/>
  <c r="F65" i="17"/>
  <c r="E65" i="17"/>
  <c r="E65" i="16"/>
  <c r="I280" i="18" s="1"/>
  <c r="E63" i="17"/>
  <c r="F62" i="17"/>
  <c r="F61" i="17"/>
  <c r="F61" i="16"/>
  <c r="E60" i="17"/>
  <c r="E59" i="17"/>
  <c r="F58" i="16"/>
  <c r="E58" i="16"/>
  <c r="I273" i="18" s="1"/>
  <c r="E57" i="16"/>
  <c r="I272" i="18" s="1"/>
  <c r="E55" i="17"/>
  <c r="F55" i="16"/>
  <c r="F54" i="16"/>
  <c r="F52" i="17"/>
  <c r="E53" i="16"/>
  <c r="I268" i="18" s="1"/>
  <c r="E51" i="17"/>
  <c r="F50" i="16"/>
  <c r="E49" i="17"/>
  <c r="F49" i="16"/>
  <c r="E49" i="16"/>
  <c r="I264" i="18" s="1"/>
  <c r="E47" i="17"/>
  <c r="F46" i="17"/>
  <c r="F45" i="17"/>
  <c r="E45" i="16"/>
  <c r="I260" i="18" s="1"/>
  <c r="E43" i="17"/>
  <c r="F42" i="16"/>
  <c r="E42" i="16"/>
  <c r="I257" i="18" s="1"/>
  <c r="F41" i="16"/>
  <c r="E41" i="16"/>
  <c r="I256" i="18" s="1"/>
  <c r="E40" i="16"/>
  <c r="I255" i="18" s="1"/>
  <c r="F38" i="17"/>
  <c r="F37" i="17"/>
  <c r="F36" i="17"/>
  <c r="E37" i="16"/>
  <c r="I252" i="18" s="1"/>
  <c r="E35" i="17"/>
  <c r="F34" i="16"/>
  <c r="E33" i="17"/>
  <c r="F33" i="16"/>
  <c r="E33" i="16"/>
  <c r="I248" i="18" s="1"/>
  <c r="E31" i="17"/>
  <c r="F30" i="17"/>
  <c r="F29" i="17"/>
  <c r="F29" i="16"/>
  <c r="E29" i="16"/>
  <c r="I244" i="18" s="1"/>
  <c r="E28" i="16"/>
  <c r="I243" i="18" s="1"/>
  <c r="F25" i="17"/>
  <c r="E25" i="17"/>
  <c r="E25" i="16"/>
  <c r="I240" i="18" s="1"/>
  <c r="E23" i="17"/>
  <c r="F22" i="17"/>
  <c r="F21" i="17"/>
  <c r="F20" i="17"/>
  <c r="E20" i="17"/>
  <c r="E19" i="17"/>
  <c r="F18" i="16"/>
  <c r="E18" i="16"/>
  <c r="I233" i="18" s="1"/>
  <c r="E17" i="16"/>
  <c r="I232" i="18" s="1"/>
  <c r="E15" i="17"/>
  <c r="F15" i="16"/>
  <c r="F14" i="16"/>
  <c r="F13" i="16"/>
  <c r="E12" i="17"/>
  <c r="E11" i="17"/>
  <c r="Q12" i="19"/>
  <c r="AC12" i="19" s="1"/>
  <c r="Q13" i="19"/>
  <c r="AC13" i="19"/>
  <c r="Q14" i="19"/>
  <c r="AC14" i="19" s="1"/>
  <c r="Q15" i="19"/>
  <c r="AC15" i="19" s="1"/>
  <c r="Q16" i="19"/>
  <c r="AC16" i="19" s="1"/>
  <c r="Q17" i="19"/>
  <c r="AC17" i="19" s="1"/>
  <c r="Q18" i="19"/>
  <c r="AC18" i="19" s="1"/>
  <c r="Q19" i="19"/>
  <c r="AC19" i="19" s="1"/>
  <c r="Q20" i="19"/>
  <c r="AC20" i="19" s="1"/>
  <c r="Q21" i="19"/>
  <c r="AC21" i="19" s="1"/>
  <c r="Q22" i="19"/>
  <c r="AC22" i="19" s="1"/>
  <c r="Q23" i="19"/>
  <c r="AC23" i="19" s="1"/>
  <c r="Q24" i="19"/>
  <c r="AC24" i="19" s="1"/>
  <c r="Q25" i="19"/>
  <c r="AC25" i="19" s="1"/>
  <c r="Q26" i="19"/>
  <c r="AC26" i="19" s="1"/>
  <c r="Q27" i="19"/>
  <c r="AC27" i="19" s="1"/>
  <c r="Q28" i="19"/>
  <c r="AC28" i="19" s="1"/>
  <c r="Q29" i="19"/>
  <c r="AC29" i="19" s="1"/>
  <c r="Q30" i="19"/>
  <c r="AC30" i="19"/>
  <c r="Q31" i="19"/>
  <c r="AC31" i="19" s="1"/>
  <c r="Q32" i="19"/>
  <c r="AC32" i="19" s="1"/>
  <c r="Q33" i="19"/>
  <c r="AC33" i="19" s="1"/>
  <c r="Q34" i="19"/>
  <c r="AC34" i="19" s="1"/>
  <c r="F12" i="19"/>
  <c r="E12" i="19"/>
  <c r="F11" i="19"/>
  <c r="E11" i="19"/>
  <c r="B3" i="15"/>
  <c r="B3" i="8"/>
  <c r="I327" i="18"/>
  <c r="K148" i="17"/>
  <c r="J148" i="17"/>
  <c r="I148" i="17"/>
  <c r="H148" i="17"/>
  <c r="E111" i="17"/>
  <c r="E110" i="17"/>
  <c r="F108" i="17"/>
  <c r="F107" i="17"/>
  <c r="F106" i="17"/>
  <c r="E106" i="17"/>
  <c r="F104" i="17"/>
  <c r="E104" i="17"/>
  <c r="F103" i="17"/>
  <c r="E102" i="17"/>
  <c r="E101" i="17"/>
  <c r="F99" i="17"/>
  <c r="F98" i="17"/>
  <c r="E98" i="17"/>
  <c r="F96" i="17"/>
  <c r="E96" i="17"/>
  <c r="F95" i="17"/>
  <c r="E94" i="17"/>
  <c r="E93" i="17"/>
  <c r="F92" i="17"/>
  <c r="F91" i="17"/>
  <c r="F90" i="17"/>
  <c r="E90" i="17"/>
  <c r="F88" i="17"/>
  <c r="E88" i="17"/>
  <c r="F87" i="17"/>
  <c r="E86" i="17"/>
  <c r="E85" i="17"/>
  <c r="F83" i="17"/>
  <c r="F82" i="17"/>
  <c r="E82" i="17"/>
  <c r="F80" i="17"/>
  <c r="E80" i="17"/>
  <c r="F79" i="17"/>
  <c r="E78" i="17"/>
  <c r="E77" i="17"/>
  <c r="F76" i="17"/>
  <c r="F75" i="17"/>
  <c r="F74" i="17"/>
  <c r="E74" i="17"/>
  <c r="F72" i="17"/>
  <c r="E72" i="17"/>
  <c r="F71" i="17"/>
  <c r="E70" i="17"/>
  <c r="E69" i="17"/>
  <c r="F67" i="17"/>
  <c r="F66" i="17"/>
  <c r="E66" i="17"/>
  <c r="F64" i="17"/>
  <c r="E64" i="17"/>
  <c r="F63" i="17"/>
  <c r="E62" i="17"/>
  <c r="E61" i="17"/>
  <c r="F60" i="17"/>
  <c r="F59" i="17"/>
  <c r="F58" i="17"/>
  <c r="E58" i="17"/>
  <c r="F56" i="17"/>
  <c r="E56" i="17"/>
  <c r="F55" i="17"/>
  <c r="E54" i="17"/>
  <c r="E53" i="17"/>
  <c r="F51" i="17"/>
  <c r="F50" i="17"/>
  <c r="E50" i="17"/>
  <c r="F48" i="17"/>
  <c r="E48" i="17"/>
  <c r="F47" i="17"/>
  <c r="E46" i="17"/>
  <c r="E45" i="17"/>
  <c r="F44" i="17"/>
  <c r="F43" i="17"/>
  <c r="F42" i="17"/>
  <c r="E42" i="17"/>
  <c r="F40" i="17"/>
  <c r="E40" i="17"/>
  <c r="F39" i="17"/>
  <c r="E38" i="17"/>
  <c r="E37" i="17"/>
  <c r="F35" i="17"/>
  <c r="F34" i="17"/>
  <c r="E34" i="17"/>
  <c r="F32" i="17"/>
  <c r="E32" i="17"/>
  <c r="F31" i="17"/>
  <c r="E30" i="17"/>
  <c r="E29" i="17"/>
  <c r="F28" i="17"/>
  <c r="F27" i="17"/>
  <c r="F26" i="17"/>
  <c r="E26" i="17"/>
  <c r="F24" i="17"/>
  <c r="E24" i="17"/>
  <c r="F23" i="17"/>
  <c r="E22" i="17"/>
  <c r="E21" i="17"/>
  <c r="F19" i="17"/>
  <c r="F18" i="17"/>
  <c r="E18" i="17"/>
  <c r="F16" i="17"/>
  <c r="E16" i="17"/>
  <c r="F15" i="17"/>
  <c r="E14" i="17"/>
  <c r="E13" i="17"/>
  <c r="F12" i="17"/>
  <c r="F11" i="17"/>
  <c r="D11" i="17"/>
  <c r="I326" i="18"/>
  <c r="F108" i="16"/>
  <c r="F107" i="16"/>
  <c r="E107" i="16"/>
  <c r="I322" i="18" s="1"/>
  <c r="F105" i="16"/>
  <c r="F104" i="16"/>
  <c r="E104" i="16"/>
  <c r="I319" i="18" s="1"/>
  <c r="E103" i="16"/>
  <c r="I318" i="18" s="1"/>
  <c r="E102" i="16"/>
  <c r="I317" i="18" s="1"/>
  <c r="F101" i="16"/>
  <c r="F100" i="16"/>
  <c r="F99" i="16"/>
  <c r="E99" i="16"/>
  <c r="I314" i="18" s="1"/>
  <c r="F98" i="16"/>
  <c r="F97" i="16"/>
  <c r="F96" i="16"/>
  <c r="E96" i="16"/>
  <c r="I311" i="18" s="1"/>
  <c r="E95" i="16"/>
  <c r="I310" i="18" s="1"/>
  <c r="F94" i="16"/>
  <c r="E94" i="16"/>
  <c r="I309" i="18" s="1"/>
  <c r="F92" i="16"/>
  <c r="F91" i="16"/>
  <c r="E91" i="16"/>
  <c r="I306" i="18" s="1"/>
  <c r="F89" i="16"/>
  <c r="F88" i="16"/>
  <c r="E88" i="16"/>
  <c r="I303" i="18" s="1"/>
  <c r="E87" i="16"/>
  <c r="I302" i="18" s="1"/>
  <c r="E86" i="16"/>
  <c r="I301" i="18" s="1"/>
  <c r="F85" i="16"/>
  <c r="F84" i="16"/>
  <c r="F83" i="16"/>
  <c r="E83" i="16"/>
  <c r="I298" i="18" s="1"/>
  <c r="F82" i="16"/>
  <c r="F81" i="16"/>
  <c r="F80" i="16"/>
  <c r="E80" i="16"/>
  <c r="I295" i="18" s="1"/>
  <c r="E79" i="16"/>
  <c r="I294" i="18" s="1"/>
  <c r="F78" i="16"/>
  <c r="E78" i="16"/>
  <c r="I293" i="18" s="1"/>
  <c r="F76" i="16"/>
  <c r="F75" i="16"/>
  <c r="E75" i="16"/>
  <c r="I290" i="18" s="1"/>
  <c r="F73" i="16"/>
  <c r="F72" i="16"/>
  <c r="E72" i="16"/>
  <c r="I287" i="18" s="1"/>
  <c r="E71" i="16"/>
  <c r="I286" i="18" s="1"/>
  <c r="E70" i="16"/>
  <c r="I285" i="18" s="1"/>
  <c r="F69" i="16"/>
  <c r="F68" i="16"/>
  <c r="F67" i="16"/>
  <c r="E67" i="16"/>
  <c r="I282" i="18" s="1"/>
  <c r="F66" i="16"/>
  <c r="F65" i="16"/>
  <c r="F64" i="16"/>
  <c r="E64" i="16"/>
  <c r="I279" i="18" s="1"/>
  <c r="E63" i="16"/>
  <c r="I278" i="18" s="1"/>
  <c r="F62" i="16"/>
  <c r="E62" i="16"/>
  <c r="I277" i="18" s="1"/>
  <c r="F60" i="16"/>
  <c r="F59" i="16"/>
  <c r="E59" i="16"/>
  <c r="I274" i="18" s="1"/>
  <c r="F57" i="16"/>
  <c r="F56" i="16"/>
  <c r="E56" i="16"/>
  <c r="I271" i="18" s="1"/>
  <c r="E55" i="16"/>
  <c r="I270" i="18" s="1"/>
  <c r="E54" i="16"/>
  <c r="I269" i="18" s="1"/>
  <c r="F52" i="16"/>
  <c r="F51" i="16"/>
  <c r="E51" i="16"/>
  <c r="I266" i="18" s="1"/>
  <c r="F48" i="16"/>
  <c r="E47" i="16"/>
  <c r="I262" i="18" s="1"/>
  <c r="E46" i="16"/>
  <c r="I261" i="18" s="1"/>
  <c r="F45" i="16"/>
  <c r="F44" i="16"/>
  <c r="E44" i="16"/>
  <c r="I259" i="18" s="1"/>
  <c r="F43" i="16"/>
  <c r="E43" i="16"/>
  <c r="I258" i="18" s="1"/>
  <c r="F40" i="16"/>
  <c r="E39" i="16"/>
  <c r="I254" i="18" s="1"/>
  <c r="E38" i="16"/>
  <c r="I253" i="18" s="1"/>
  <c r="F37" i="16"/>
  <c r="F36" i="16"/>
  <c r="E36" i="16"/>
  <c r="I251" i="18" s="1"/>
  <c r="F35" i="16"/>
  <c r="E35" i="16"/>
  <c r="I250" i="18" s="1"/>
  <c r="F32" i="16"/>
  <c r="E32" i="16"/>
  <c r="I247" i="18" s="1"/>
  <c r="E31" i="16"/>
  <c r="I246" i="18" s="1"/>
  <c r="E30" i="16"/>
  <c r="I245" i="18" s="1"/>
  <c r="F28" i="16"/>
  <c r="F27" i="16"/>
  <c r="E27" i="16"/>
  <c r="I242" i="18" s="1"/>
  <c r="F25" i="16"/>
  <c r="F24" i="16"/>
  <c r="E24" i="16"/>
  <c r="I239" i="18" s="1"/>
  <c r="E23" i="16"/>
  <c r="I238" i="18" s="1"/>
  <c r="E22" i="16"/>
  <c r="I237" i="18" s="1"/>
  <c r="F21" i="16"/>
  <c r="E21" i="16"/>
  <c r="I236" i="18" s="1"/>
  <c r="F20" i="16"/>
  <c r="F19" i="16"/>
  <c r="E19" i="16"/>
  <c r="I234" i="18" s="1"/>
  <c r="F17" i="16"/>
  <c r="F16" i="16"/>
  <c r="E15" i="16"/>
  <c r="I230" i="18" s="1"/>
  <c r="E14" i="16"/>
  <c r="I229" i="18" s="1"/>
  <c r="F12" i="16"/>
  <c r="Q144" i="9"/>
  <c r="P144" i="9"/>
  <c r="O144" i="9"/>
  <c r="H144" i="9"/>
  <c r="N144" i="9"/>
  <c r="T61" i="9"/>
  <c r="T56" i="9"/>
  <c r="T51" i="9"/>
  <c r="T46" i="9"/>
  <c r="I205" i="18"/>
  <c r="T31" i="9"/>
  <c r="T26" i="9"/>
  <c r="T21" i="9"/>
  <c r="T16" i="9"/>
  <c r="F11" i="8"/>
  <c r="E11" i="8"/>
  <c r="F12" i="1"/>
  <c r="D11" i="8"/>
  <c r="E13" i="16"/>
  <c r="I228" i="18" s="1"/>
  <c r="E77" i="16"/>
  <c r="I292" i="18" s="1"/>
  <c r="E93" i="16"/>
  <c r="I308" i="18" s="1"/>
  <c r="E26" i="16"/>
  <c r="I241" i="18" s="1"/>
  <c r="F26" i="16"/>
  <c r="E48" i="16"/>
  <c r="I263" i="18" s="1"/>
  <c r="E61" i="16"/>
  <c r="I276" i="18" s="1"/>
  <c r="F23" i="16"/>
  <c r="F31" i="16"/>
  <c r="F17" i="17"/>
  <c r="E28" i="17"/>
  <c r="F33" i="17"/>
  <c r="E39" i="17"/>
  <c r="E44" i="17"/>
  <c r="F49" i="17"/>
  <c r="E16" i="16"/>
  <c r="I231" i="18" s="1"/>
  <c r="E34" i="16"/>
  <c r="I249" i="18" s="1"/>
  <c r="F53" i="16"/>
  <c r="E36" i="17"/>
  <c r="F41" i="17"/>
  <c r="E52" i="17"/>
  <c r="F57" i="17"/>
  <c r="E68" i="17"/>
  <c r="F73" i="17"/>
  <c r="E84" i="17"/>
  <c r="F89" i="17"/>
  <c r="E100" i="17"/>
  <c r="F105" i="17"/>
  <c r="F22" i="16"/>
  <c r="F63" i="16"/>
  <c r="F79" i="16"/>
  <c r="F95" i="16"/>
  <c r="F38" i="16"/>
  <c r="F47" i="16"/>
  <c r="E50" i="16"/>
  <c r="I265" i="18" s="1"/>
  <c r="E20" i="16"/>
  <c r="I235" i="18" s="1"/>
  <c r="E60" i="16"/>
  <c r="I275" i="18" s="1"/>
  <c r="E66" i="16"/>
  <c r="I281" i="18" s="1"/>
  <c r="E76" i="16"/>
  <c r="I291" i="18" s="1"/>
  <c r="E82" i="16"/>
  <c r="I297" i="18" s="1"/>
  <c r="E92" i="16"/>
  <c r="I307" i="18" s="1"/>
  <c r="E98" i="16"/>
  <c r="I313" i="18" s="1"/>
  <c r="E108" i="16"/>
  <c r="I323" i="18" s="1"/>
  <c r="E17" i="17"/>
  <c r="E41" i="17"/>
  <c r="E57" i="17"/>
  <c r="E73" i="17"/>
  <c r="E89" i="17"/>
  <c r="E105" i="17"/>
  <c r="F13" i="17"/>
  <c r="F53" i="17"/>
  <c r="F85" i="17"/>
  <c r="F39" i="16"/>
  <c r="F70" i="16"/>
  <c r="F102" i="16"/>
  <c r="E12" i="16"/>
  <c r="I227" i="18" s="1"/>
  <c r="F30" i="16"/>
  <c r="E52" i="16"/>
  <c r="I267" i="18" s="1"/>
  <c r="F14" i="17"/>
  <c r="F54" i="17"/>
  <c r="F70" i="17"/>
  <c r="F86" i="17"/>
  <c r="F102" i="17"/>
  <c r="F46" i="16"/>
  <c r="E68" i="16"/>
  <c r="I283" i="18" s="1"/>
  <c r="E84" i="16"/>
  <c r="I299" i="18" s="1"/>
  <c r="E100" i="16"/>
  <c r="I315" i="18" s="1"/>
  <c r="E27" i="17"/>
  <c r="I220" i="18"/>
  <c r="F110" i="17"/>
  <c r="I201" i="18"/>
  <c r="AD16" i="19"/>
  <c r="AD19" i="19"/>
  <c r="B3" i="18"/>
  <c r="B3" i="17"/>
  <c r="B3" i="13"/>
  <c r="B3" i="9"/>
  <c r="AD27" i="19"/>
  <c r="AG21" i="19"/>
  <c r="AG31" i="19"/>
  <c r="W11" i="19"/>
  <c r="D13" i="8"/>
  <c r="D15" i="17"/>
  <c r="D19" i="17"/>
  <c r="D22" i="17"/>
  <c r="D23" i="17"/>
  <c r="D31" i="17"/>
  <c r="D35" i="17"/>
  <c r="D38" i="17"/>
  <c r="D39" i="17"/>
  <c r="D47" i="17"/>
  <c r="D51" i="17"/>
  <c r="D54" i="17"/>
  <c r="D55" i="17"/>
  <c r="D71" i="17"/>
  <c r="D84" i="17"/>
  <c r="D13" i="26"/>
  <c r="D15" i="25"/>
  <c r="D12" i="26"/>
  <c r="E98" i="20" l="1"/>
  <c r="E103" i="20" s="1"/>
  <c r="F143" i="20" s="1"/>
  <c r="F122" i="20"/>
  <c r="AD25" i="19"/>
  <c r="AF30" i="19"/>
  <c r="AE25" i="19"/>
  <c r="AG30" i="19"/>
  <c r="AH19" i="19"/>
  <c r="L27" i="19"/>
  <c r="L23" i="19"/>
  <c r="AH34" i="19"/>
  <c r="AH25" i="19"/>
  <c r="Z11" i="19"/>
  <c r="AA24" i="19"/>
  <c r="Z24" i="19"/>
  <c r="U11" i="19"/>
  <c r="AG25" i="19"/>
  <c r="AD23" i="19"/>
  <c r="AD18" i="19" s="1"/>
  <c r="AH13" i="19"/>
  <c r="AH22" i="19"/>
  <c r="K29" i="19"/>
  <c r="K25" i="19"/>
  <c r="L18" i="19"/>
  <c r="L14" i="19"/>
  <c r="AD28" i="19"/>
  <c r="AE27" i="19"/>
  <c r="AE15" i="19"/>
  <c r="AE11" i="19" s="1"/>
  <c r="AD17" i="19"/>
  <c r="AG29" i="19"/>
  <c r="AF15" i="19"/>
  <c r="AG19" i="19"/>
  <c r="AG18" i="19" s="1"/>
  <c r="AF21" i="19"/>
  <c r="AD30" i="19"/>
  <c r="AD32" i="19"/>
  <c r="K105" i="19"/>
  <c r="K103" i="19"/>
  <c r="K101" i="19"/>
  <c r="K99" i="19"/>
  <c r="K97" i="19"/>
  <c r="K95" i="19"/>
  <c r="K93" i="19"/>
  <c r="K91" i="19"/>
  <c r="K89" i="19"/>
  <c r="K87" i="19"/>
  <c r="K85" i="19"/>
  <c r="K49" i="19"/>
  <c r="K47" i="19"/>
  <c r="K45" i="19"/>
  <c r="K43" i="19"/>
  <c r="K41" i="19"/>
  <c r="K39" i="19"/>
  <c r="K37" i="19"/>
  <c r="K35" i="19"/>
  <c r="K33" i="19"/>
  <c r="K31" i="19"/>
  <c r="D79" i="17"/>
  <c r="D76" i="17"/>
  <c r="D52" i="17"/>
  <c r="D36" i="17"/>
  <c r="D20" i="17"/>
  <c r="H146" i="19"/>
  <c r="H148" i="19" s="1"/>
  <c r="D95" i="17"/>
  <c r="D63" i="17"/>
  <c r="D46" i="17"/>
  <c r="D30" i="17"/>
  <c r="K24" i="19"/>
  <c r="D68" i="17"/>
  <c r="D92" i="17"/>
  <c r="D60" i="17"/>
  <c r="D44" i="17"/>
  <c r="D28" i="17"/>
  <c r="K28" i="19"/>
  <c r="D87" i="17"/>
  <c r="D43" i="17"/>
  <c r="D27" i="17"/>
  <c r="D94" i="17"/>
  <c r="D86" i="17"/>
  <c r="D78" i="17"/>
  <c r="D70" i="17"/>
  <c r="D62" i="17"/>
  <c r="D93" i="17"/>
  <c r="D85" i="17"/>
  <c r="D77" i="17"/>
  <c r="D69" i="17"/>
  <c r="D61" i="17"/>
  <c r="D53" i="17"/>
  <c r="D45" i="17"/>
  <c r="D37" i="17"/>
  <c r="D29" i="17"/>
  <c r="D21" i="17"/>
  <c r="D14" i="17"/>
  <c r="D12" i="17"/>
  <c r="D100" i="16"/>
  <c r="K107" i="19"/>
  <c r="K53" i="19"/>
  <c r="K51" i="19"/>
  <c r="D75" i="17"/>
  <c r="K109" i="19"/>
  <c r="K30" i="19"/>
  <c r="D90" i="17"/>
  <c r="D82" i="17"/>
  <c r="D74" i="17"/>
  <c r="D66" i="17"/>
  <c r="D58" i="17"/>
  <c r="D50" i="17"/>
  <c r="D42" i="17"/>
  <c r="D34" i="17"/>
  <c r="D26" i="17"/>
  <c r="D18" i="17"/>
  <c r="D13" i="17"/>
  <c r="K106" i="19"/>
  <c r="D49" i="17"/>
  <c r="K26" i="19"/>
  <c r="K22" i="19"/>
  <c r="D91" i="17"/>
  <c r="D83" i="17"/>
  <c r="D67" i="17"/>
  <c r="D97" i="17"/>
  <c r="D89" i="17"/>
  <c r="D81" i="17"/>
  <c r="D73" i="17"/>
  <c r="D65" i="17"/>
  <c r="D57" i="17"/>
  <c r="D41" i="17"/>
  <c r="D33" i="17"/>
  <c r="D25" i="17"/>
  <c r="D17" i="17"/>
  <c r="D96" i="17"/>
  <c r="D88" i="17"/>
  <c r="D80" i="17"/>
  <c r="D72" i="17"/>
  <c r="D64" i="17"/>
  <c r="D56" i="17"/>
  <c r="D48" i="17"/>
  <c r="D40" i="17"/>
  <c r="D32" i="17"/>
  <c r="D24" i="17"/>
  <c r="D16" i="17"/>
  <c r="K18" i="19"/>
  <c r="K14" i="19"/>
  <c r="L26" i="19"/>
  <c r="L19" i="19"/>
  <c r="L15" i="19"/>
  <c r="L29" i="19"/>
  <c r="L25" i="19"/>
  <c r="L22" i="19"/>
  <c r="L108" i="19"/>
  <c r="L106" i="19"/>
  <c r="L104" i="19"/>
  <c r="L102" i="19"/>
  <c r="L100" i="19"/>
  <c r="L98" i="19"/>
  <c r="L96" i="19"/>
  <c r="L94" i="19"/>
  <c r="L92" i="19"/>
  <c r="L90" i="19"/>
  <c r="L88" i="19"/>
  <c r="L86" i="19"/>
  <c r="L84" i="19"/>
  <c r="L82" i="19"/>
  <c r="L80" i="19"/>
  <c r="L50" i="19"/>
  <c r="L48" i="19"/>
  <c r="L46" i="19"/>
  <c r="L44" i="19"/>
  <c r="L42" i="19"/>
  <c r="L40" i="19"/>
  <c r="L38" i="19"/>
  <c r="L36" i="19"/>
  <c r="L34" i="19"/>
  <c r="L32" i="19"/>
  <c r="L30" i="19"/>
  <c r="L78" i="19"/>
  <c r="L76" i="19"/>
  <c r="L74" i="19"/>
  <c r="L72" i="19"/>
  <c r="L70" i="19"/>
  <c r="L68" i="19"/>
  <c r="L66" i="19"/>
  <c r="L64" i="19"/>
  <c r="L62" i="19"/>
  <c r="L58" i="19"/>
  <c r="L56" i="19"/>
  <c r="L54" i="19"/>
  <c r="L21" i="19"/>
  <c r="L17" i="19"/>
  <c r="L13" i="19"/>
  <c r="L28" i="19"/>
  <c r="L24" i="19"/>
  <c r="L109" i="19"/>
  <c r="L107" i="19"/>
  <c r="L105" i="19"/>
  <c r="L103" i="19"/>
  <c r="L101" i="19"/>
  <c r="L99" i="19"/>
  <c r="L97" i="19"/>
  <c r="L95" i="19"/>
  <c r="L93" i="19"/>
  <c r="L91" i="19"/>
  <c r="L89" i="19"/>
  <c r="L87" i="19"/>
  <c r="L85" i="19"/>
  <c r="L83" i="19"/>
  <c r="L81" i="19"/>
  <c r="L49" i="19"/>
  <c r="L47" i="19"/>
  <c r="L45" i="19"/>
  <c r="L43" i="19"/>
  <c r="L41" i="19"/>
  <c r="L39" i="19"/>
  <c r="L37" i="19"/>
  <c r="L35" i="19"/>
  <c r="L33" i="19"/>
  <c r="L31" i="19"/>
  <c r="L60" i="19"/>
  <c r="L20" i="19"/>
  <c r="L16" i="19"/>
  <c r="L12" i="19"/>
  <c r="K79" i="19"/>
  <c r="K77" i="19"/>
  <c r="K75" i="19"/>
  <c r="K73" i="19"/>
  <c r="K71" i="19"/>
  <c r="K69" i="19"/>
  <c r="K67" i="19"/>
  <c r="K65" i="19"/>
  <c r="K63" i="19"/>
  <c r="K61" i="19"/>
  <c r="K59" i="19"/>
  <c r="K57" i="19"/>
  <c r="K55" i="19"/>
  <c r="K21" i="19"/>
  <c r="K17" i="19"/>
  <c r="K13" i="19"/>
  <c r="K20" i="19"/>
  <c r="K16" i="19"/>
  <c r="K27" i="19"/>
  <c r="K54" i="19"/>
  <c r="K52" i="19"/>
  <c r="K23" i="19"/>
  <c r="K19" i="19"/>
  <c r="K15" i="19"/>
  <c r="S18" i="19"/>
  <c r="S24" i="19"/>
  <c r="S11" i="19"/>
  <c r="T24" i="19"/>
  <c r="V24" i="19"/>
  <c r="T18" i="19"/>
  <c r="AE20" i="19"/>
  <c r="AE18" i="19" s="1"/>
  <c r="AH21" i="19"/>
  <c r="AE26" i="19"/>
  <c r="AF29" i="19"/>
  <c r="AD31" i="19"/>
  <c r="AE34" i="19"/>
  <c r="D12" i="8"/>
  <c r="I209" i="18"/>
  <c r="D18" i="1"/>
  <c r="L11" i="19"/>
  <c r="I257" i="9"/>
  <c r="D15" i="8"/>
  <c r="G146" i="19"/>
  <c r="K146" i="19" s="1"/>
  <c r="I200" i="18"/>
  <c r="I222" i="18"/>
  <c r="I218" i="18"/>
  <c r="I210" i="18"/>
  <c r="I268" i="9"/>
  <c r="D14" i="8"/>
  <c r="I221" i="18"/>
  <c r="K12" i="19"/>
  <c r="I211" i="18"/>
  <c r="I203" i="18"/>
  <c r="I202" i="18"/>
  <c r="I214" i="18"/>
  <c r="I212" i="18"/>
  <c r="I267" i="9"/>
  <c r="I255" i="9"/>
  <c r="I208" i="18"/>
  <c r="I224" i="18"/>
  <c r="I215" i="18"/>
  <c r="I219" i="18"/>
  <c r="I223" i="18"/>
  <c r="I207" i="18"/>
  <c r="V18" i="19"/>
  <c r="AH20" i="19"/>
  <c r="X24" i="19"/>
  <c r="V11" i="19"/>
  <c r="X18" i="19"/>
  <c r="AH15" i="19"/>
  <c r="S148" i="16"/>
  <c r="X11" i="19"/>
  <c r="AD12" i="19"/>
  <c r="AD11" i="19" s="1"/>
  <c r="R11" i="19"/>
  <c r="D16" i="25"/>
  <c r="D14" i="26"/>
  <c r="AH27" i="19"/>
  <c r="W35" i="19"/>
  <c r="Y24" i="19"/>
  <c r="R18" i="19"/>
  <c r="R24" i="19"/>
  <c r="AG12" i="19"/>
  <c r="AG11" i="19" s="1"/>
  <c r="L148" i="17"/>
  <c r="U24" i="19"/>
  <c r="AG26" i="19"/>
  <c r="AA18" i="19"/>
  <c r="AA35" i="19" s="1"/>
  <c r="AF14" i="19"/>
  <c r="T11" i="19"/>
  <c r="U18" i="19"/>
  <c r="AF24" i="19"/>
  <c r="AF23" i="19"/>
  <c r="Y18" i="19"/>
  <c r="Z35" i="19"/>
  <c r="AG32" i="19"/>
  <c r="S148" i="1"/>
  <c r="F171" i="17"/>
  <c r="F172" i="17" s="1"/>
  <c r="F173" i="17" s="1"/>
  <c r="J146" i="19"/>
  <c r="J148" i="19" s="1"/>
  <c r="L148" i="8"/>
  <c r="R93" i="18"/>
  <c r="R62" i="18" s="1"/>
  <c r="D12" i="15"/>
  <c r="R144" i="9"/>
  <c r="I146" i="19"/>
  <c r="F171" i="8"/>
  <c r="F172" i="8" s="1"/>
  <c r="F173" i="8" s="1"/>
  <c r="R62" i="27"/>
  <c r="F176" i="26"/>
  <c r="F177" i="26" s="1"/>
  <c r="F140" i="20" l="1"/>
  <c r="AF18" i="19"/>
  <c r="AF11" i="19"/>
  <c r="AD24" i="19"/>
  <c r="AD35" i="19" s="1"/>
  <c r="Y35" i="19"/>
  <c r="AH11" i="19"/>
  <c r="AH24" i="19"/>
  <c r="D101" i="16"/>
  <c r="D99" i="17"/>
  <c r="L146" i="19"/>
  <c r="L148" i="19" s="1"/>
  <c r="I148" i="19"/>
  <c r="T35" i="19"/>
  <c r="AH18" i="19"/>
  <c r="S35" i="19"/>
  <c r="V35" i="19"/>
  <c r="AE24" i="19"/>
  <c r="AE35" i="19" s="1"/>
  <c r="U35" i="19"/>
  <c r="AG24" i="19"/>
  <c r="AG35" i="19" s="1"/>
  <c r="G148" i="19"/>
  <c r="D19" i="1"/>
  <c r="D17" i="8"/>
  <c r="D17" i="25"/>
  <c r="D15" i="26"/>
  <c r="X35" i="19"/>
  <c r="D13" i="15"/>
  <c r="E30" i="22"/>
  <c r="E31" i="22" s="1"/>
  <c r="E32" i="22" s="1"/>
  <c r="E33" i="22" s="1"/>
  <c r="E34" i="22" s="1"/>
  <c r="E35" i="22" s="1"/>
  <c r="E36" i="22" s="1"/>
  <c r="E37" i="22" s="1"/>
  <c r="E38" i="22" s="1"/>
  <c r="E39" i="22" s="1"/>
  <c r="E40" i="22"/>
  <c r="E41" i="22" s="1"/>
  <c r="E42" i="22" s="1"/>
  <c r="E43" i="22" s="1"/>
  <c r="E44" i="22" s="1"/>
  <c r="E45" i="22" s="1"/>
  <c r="E46" i="22" s="1"/>
  <c r="E47" i="22" s="1"/>
  <c r="E48" i="22" s="1"/>
  <c r="E49" i="22" s="1"/>
  <c r="F30" i="22"/>
  <c r="F31" i="22" s="1"/>
  <c r="F32" i="22" s="1"/>
  <c r="F33" i="22" s="1"/>
  <c r="F34" i="22" s="1"/>
  <c r="F35" i="22" s="1"/>
  <c r="F36" i="22" s="1"/>
  <c r="F37" i="22" s="1"/>
  <c r="F38" i="22" s="1"/>
  <c r="F39" i="22" s="1"/>
  <c r="F40" i="22"/>
  <c r="F41" i="22" s="1"/>
  <c r="F42" i="22" s="1"/>
  <c r="F43" i="22" s="1"/>
  <c r="F44" i="22" s="1"/>
  <c r="F45" i="22" s="1"/>
  <c r="F46" i="22" s="1"/>
  <c r="F47" i="22" s="1"/>
  <c r="F48" i="22" s="1"/>
  <c r="F49" i="22" s="1"/>
  <c r="R35" i="19"/>
  <c r="AF35" i="19"/>
  <c r="K148" i="19"/>
  <c r="AH35" i="19" l="1"/>
  <c r="D102" i="16"/>
  <c r="D100" i="17"/>
  <c r="D20" i="1"/>
  <c r="D18" i="8"/>
  <c r="D14" i="15"/>
  <c r="D16" i="26"/>
  <c r="D18" i="25"/>
  <c r="E50" i="22"/>
  <c r="E51" i="22" s="1"/>
  <c r="E52" i="22" s="1"/>
  <c r="E53" i="22" s="1"/>
  <c r="E54" i="22" s="1"/>
  <c r="E55" i="22" s="1"/>
  <c r="E56" i="22" s="1"/>
  <c r="E57" i="22" s="1"/>
  <c r="E58" i="22" s="1"/>
  <c r="E59" i="22" s="1"/>
  <c r="D103" i="16" l="1"/>
  <c r="D101" i="17"/>
  <c r="D19" i="8"/>
  <c r="D21" i="1"/>
  <c r="D15" i="15"/>
  <c r="F50" i="22"/>
  <c r="F51" i="22" s="1"/>
  <c r="F52" i="22" s="1"/>
  <c r="F53" i="22" s="1"/>
  <c r="F54" i="22" s="1"/>
  <c r="F55" i="22" s="1"/>
  <c r="F56" i="22" s="1"/>
  <c r="F57" i="22" s="1"/>
  <c r="F58" i="22" s="1"/>
  <c r="F59" i="22" s="1"/>
  <c r="F60" i="22"/>
  <c r="F61" i="22" s="1"/>
  <c r="F62" i="22" s="1"/>
  <c r="F63" i="22" s="1"/>
  <c r="F64" i="22" s="1"/>
  <c r="F65" i="22" s="1"/>
  <c r="F66" i="22" s="1"/>
  <c r="F67" i="22" s="1"/>
  <c r="F68" i="22" s="1"/>
  <c r="F69" i="22" s="1"/>
  <c r="D17" i="26"/>
  <c r="D19" i="25"/>
  <c r="D104" i="16" l="1"/>
  <c r="D102" i="17"/>
  <c r="D22" i="1"/>
  <c r="D20" i="8"/>
  <c r="E60" i="22"/>
  <c r="E61" i="22" s="1"/>
  <c r="E62" i="22" s="1"/>
  <c r="E63" i="22" s="1"/>
  <c r="E64" i="22" s="1"/>
  <c r="E65" i="22" s="1"/>
  <c r="E66" i="22" s="1"/>
  <c r="E67" i="22" s="1"/>
  <c r="E68" i="22" s="1"/>
  <c r="E69" i="22" s="1"/>
  <c r="D16" i="15"/>
  <c r="D20" i="25"/>
  <c r="D18" i="26"/>
  <c r="D105" i="16" l="1"/>
  <c r="D103" i="17"/>
  <c r="D23" i="1"/>
  <c r="D21" i="8"/>
  <c r="D21" i="25"/>
  <c r="D19" i="26"/>
  <c r="D17" i="15"/>
  <c r="F70" i="22"/>
  <c r="F71" i="22" s="1"/>
  <c r="F72" i="22" s="1"/>
  <c r="F73" i="22" s="1"/>
  <c r="F74" i="22" s="1"/>
  <c r="F75" i="22" s="1"/>
  <c r="F76" i="22" s="1"/>
  <c r="F77" i="22" s="1"/>
  <c r="F78" i="22" s="1"/>
  <c r="F79" i="22" s="1"/>
  <c r="F80" i="22"/>
  <c r="F81" i="22" s="1"/>
  <c r="F82" i="22" s="1"/>
  <c r="F83" i="22" s="1"/>
  <c r="F84" i="22" s="1"/>
  <c r="F85" i="22" s="1"/>
  <c r="F86" i="22" s="1"/>
  <c r="F87" i="22" s="1"/>
  <c r="F88" i="22" s="1"/>
  <c r="F89" i="22" s="1"/>
  <c r="E70" i="22"/>
  <c r="E71" i="22" s="1"/>
  <c r="E72" i="22" s="1"/>
  <c r="E73" i="22" s="1"/>
  <c r="E74" i="22" s="1"/>
  <c r="E75" i="22" s="1"/>
  <c r="E76" i="22" s="1"/>
  <c r="E77" i="22" s="1"/>
  <c r="E78" i="22" s="1"/>
  <c r="E79" i="22" s="1"/>
  <c r="E80" i="22"/>
  <c r="E81" i="22" s="1"/>
  <c r="E82" i="22" s="1"/>
  <c r="E83" i="22" s="1"/>
  <c r="E84" i="22" s="1"/>
  <c r="E85" i="22" s="1"/>
  <c r="E86" i="22" s="1"/>
  <c r="E87" i="22" s="1"/>
  <c r="E88" i="22" s="1"/>
  <c r="E89" i="22" s="1"/>
  <c r="D106" i="16" l="1"/>
  <c r="D104" i="17"/>
  <c r="D24" i="1"/>
  <c r="D22" i="8"/>
  <c r="D22" i="25"/>
  <c r="D20" i="26"/>
  <c r="D18" i="15"/>
  <c r="E90" i="22"/>
  <c r="E91" i="22" s="1"/>
  <c r="E92" i="22" s="1"/>
  <c r="E93" i="22" s="1"/>
  <c r="E94" i="22" s="1"/>
  <c r="E95" i="22" s="1"/>
  <c r="E96" i="22" s="1"/>
  <c r="E97" i="22" s="1"/>
  <c r="E98" i="22" s="1"/>
  <c r="E99" i="22" s="1"/>
  <c r="F90" i="22"/>
  <c r="F91" i="22" s="1"/>
  <c r="F92" i="22" s="1"/>
  <c r="F93" i="22" s="1"/>
  <c r="F94" i="22" s="1"/>
  <c r="F95" i="22" s="1"/>
  <c r="F96" i="22" s="1"/>
  <c r="F97" i="22" s="1"/>
  <c r="F98" i="22" s="1"/>
  <c r="F99" i="22" s="1"/>
  <c r="D107" i="16" l="1"/>
  <c r="D105" i="17"/>
  <c r="D25" i="1"/>
  <c r="D23" i="8"/>
  <c r="E100" i="22"/>
  <c r="E101" i="22" s="1"/>
  <c r="E102" i="22" s="1"/>
  <c r="E103" i="22" s="1"/>
  <c r="E104" i="22" s="1"/>
  <c r="E105" i="22" s="1"/>
  <c r="E106" i="22" s="1"/>
  <c r="E107" i="22" s="1"/>
  <c r="E108" i="22" s="1"/>
  <c r="E109" i="22" s="1"/>
  <c r="D19" i="15"/>
  <c r="D23" i="25"/>
  <c r="D21" i="26"/>
  <c r="D108" i="16" l="1"/>
  <c r="D106" i="17"/>
  <c r="D26" i="1"/>
  <c r="D24" i="8"/>
  <c r="D24" i="25"/>
  <c r="D22" i="26"/>
  <c r="D20" i="15"/>
  <c r="D109" i="16" l="1"/>
  <c r="D107" i="17"/>
  <c r="D27" i="1"/>
  <c r="D25" i="8"/>
  <c r="D25" i="25"/>
  <c r="D23" i="26"/>
  <c r="D21" i="15"/>
  <c r="D22" i="15" s="1"/>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63" i="15" s="1"/>
  <c r="D64" i="15" s="1"/>
  <c r="D65" i="15" s="1"/>
  <c r="D66" i="15" s="1"/>
  <c r="D67" i="15" s="1"/>
  <c r="D68" i="15" s="1"/>
  <c r="D69" i="15" s="1"/>
  <c r="D70" i="15" s="1"/>
  <c r="D71" i="15" s="1"/>
  <c r="D72" i="15" s="1"/>
  <c r="D73" i="15" s="1"/>
  <c r="D74" i="15" s="1"/>
  <c r="D75" i="15" s="1"/>
  <c r="D76" i="15" s="1"/>
  <c r="D77" i="15" s="1"/>
  <c r="D78" i="15" s="1"/>
  <c r="D79" i="15" s="1"/>
  <c r="D80" i="15" s="1"/>
  <c r="D81" i="15" s="1"/>
  <c r="D82" i="15" s="1"/>
  <c r="D83" i="15" s="1"/>
  <c r="D84" i="15" s="1"/>
  <c r="D85" i="15" s="1"/>
  <c r="D86" i="15" s="1"/>
  <c r="D87" i="15" s="1"/>
  <c r="D88" i="15" s="1"/>
  <c r="D89" i="15" s="1"/>
  <c r="D90" i="15" s="1"/>
  <c r="D91" i="15" s="1"/>
  <c r="D92" i="15" s="1"/>
  <c r="D93" i="15" s="1"/>
  <c r="D94" i="15" s="1"/>
  <c r="D95" i="15" s="1"/>
  <c r="D96" i="15" s="1"/>
  <c r="D97" i="15" s="1"/>
  <c r="D98" i="15" s="1"/>
  <c r="D99" i="15" s="1"/>
  <c r="D100" i="15" s="1"/>
  <c r="D101" i="15" s="1"/>
  <c r="D102" i="15" s="1"/>
  <c r="D103" i="15" s="1"/>
  <c r="D104" i="15" s="1"/>
  <c r="D105" i="15" s="1"/>
  <c r="D106" i="15" s="1"/>
  <c r="D107" i="15" s="1"/>
  <c r="D108" i="15" s="1"/>
  <c r="D109" i="15" s="1"/>
  <c r="E320" i="22" s="1"/>
  <c r="E321" i="22" s="1"/>
  <c r="E322" i="22" s="1"/>
  <c r="E323" i="22" s="1"/>
  <c r="E324" i="22" s="1"/>
  <c r="E325" i="22" s="1"/>
  <c r="E326" i="22" s="1"/>
  <c r="E327" i="22" s="1"/>
  <c r="E328" i="22" s="1"/>
  <c r="E329" i="22" s="1"/>
  <c r="F180" i="22"/>
  <c r="F181" i="22" s="1"/>
  <c r="F182" i="22" s="1"/>
  <c r="F183" i="22" s="1"/>
  <c r="F184" i="22" s="1"/>
  <c r="F185" i="22" s="1"/>
  <c r="F186" i="22" s="1"/>
  <c r="F187" i="22" s="1"/>
  <c r="F188" i="22" s="1"/>
  <c r="F189" i="22" s="1"/>
  <c r="F960" i="22"/>
  <c r="F961" i="22" s="1"/>
  <c r="F962" i="22" s="1"/>
  <c r="F963" i="22" s="1"/>
  <c r="F964" i="22" s="1"/>
  <c r="F965" i="22" s="1"/>
  <c r="F966" i="22" s="1"/>
  <c r="F967" i="22" s="1"/>
  <c r="F968" i="22" s="1"/>
  <c r="F969" i="22" s="1"/>
  <c r="F660" i="22"/>
  <c r="F661" i="22" s="1"/>
  <c r="F662" i="22" s="1"/>
  <c r="F663" i="22" s="1"/>
  <c r="F664" i="22" s="1"/>
  <c r="F665" i="22" s="1"/>
  <c r="F666" i="22" s="1"/>
  <c r="F667" i="22" s="1"/>
  <c r="F668" i="22" s="1"/>
  <c r="F669" i="22" s="1"/>
  <c r="E110" i="22"/>
  <c r="E111" i="22" s="1"/>
  <c r="E112" i="22" s="1"/>
  <c r="E113" i="22" s="1"/>
  <c r="E114" i="22" s="1"/>
  <c r="E115" i="22" s="1"/>
  <c r="E116" i="22" s="1"/>
  <c r="E117" i="22" s="1"/>
  <c r="E118" i="22" s="1"/>
  <c r="E119" i="22" s="1"/>
  <c r="E260" i="22"/>
  <c r="E261" i="22" s="1"/>
  <c r="E262" i="22" s="1"/>
  <c r="E263" i="22" s="1"/>
  <c r="E264" i="22" s="1"/>
  <c r="E265" i="22" s="1"/>
  <c r="E266" i="22" s="1"/>
  <c r="E267" i="22" s="1"/>
  <c r="E268" i="22" s="1"/>
  <c r="E269" i="22" s="1"/>
  <c r="F230" i="22"/>
  <c r="F231" i="22" s="1"/>
  <c r="F232" i="22" s="1"/>
  <c r="F233" i="22" s="1"/>
  <c r="F234" i="22" s="1"/>
  <c r="F235" i="22" s="1"/>
  <c r="F236" i="22" s="1"/>
  <c r="F237" i="22" s="1"/>
  <c r="F238" i="22" s="1"/>
  <c r="F239" i="22" s="1"/>
  <c r="E200" i="22"/>
  <c r="E201" i="22" s="1"/>
  <c r="E202" i="22" s="1"/>
  <c r="E203" i="22" s="1"/>
  <c r="E204" i="22" s="1"/>
  <c r="E205" i="22" s="1"/>
  <c r="E206" i="22" s="1"/>
  <c r="E207" i="22" s="1"/>
  <c r="E208" i="22" s="1"/>
  <c r="E209" i="22" s="1"/>
  <c r="F530" i="22"/>
  <c r="F531" i="22" s="1"/>
  <c r="F532" i="22" s="1"/>
  <c r="F533" i="22" s="1"/>
  <c r="F534" i="22" s="1"/>
  <c r="F535" i="22" s="1"/>
  <c r="F536" i="22" s="1"/>
  <c r="F537" i="22" s="1"/>
  <c r="F538" i="22" s="1"/>
  <c r="F539" i="22" s="1"/>
  <c r="E940" i="22"/>
  <c r="E941" i="22" s="1"/>
  <c r="E942" i="22" s="1"/>
  <c r="E943" i="22" s="1"/>
  <c r="E944" i="22" s="1"/>
  <c r="E945" i="22" s="1"/>
  <c r="E946" i="22" s="1"/>
  <c r="E947" i="22" s="1"/>
  <c r="E948" i="22" s="1"/>
  <c r="E949" i="22" s="1"/>
  <c r="F800" i="22"/>
  <c r="F801" i="22" s="1"/>
  <c r="F802" i="22" s="1"/>
  <c r="F803" i="22" s="1"/>
  <c r="F804" i="22" s="1"/>
  <c r="F805" i="22" s="1"/>
  <c r="F806" i="22" s="1"/>
  <c r="F807" i="22" s="1"/>
  <c r="F808" i="22" s="1"/>
  <c r="F809" i="22" s="1"/>
  <c r="F390" i="22"/>
  <c r="F391" i="22" s="1"/>
  <c r="F392" i="22" s="1"/>
  <c r="F393" i="22" s="1"/>
  <c r="F394" i="22" s="1"/>
  <c r="F395" i="22" s="1"/>
  <c r="F396" i="22" s="1"/>
  <c r="F397" i="22" s="1"/>
  <c r="F398" i="22" s="1"/>
  <c r="F399" i="22" s="1"/>
  <c r="F600" i="22"/>
  <c r="F601" i="22" s="1"/>
  <c r="F602" i="22" s="1"/>
  <c r="F603" i="22" s="1"/>
  <c r="F604" i="22" s="1"/>
  <c r="F605" i="22" s="1"/>
  <c r="F606" i="22" s="1"/>
  <c r="F607" i="22" s="1"/>
  <c r="F608" i="22" s="1"/>
  <c r="F609" i="22" s="1"/>
  <c r="F160" i="22"/>
  <c r="F161" i="22" s="1"/>
  <c r="F162" i="22" s="1"/>
  <c r="F163" i="22" s="1"/>
  <c r="F164" i="22" s="1"/>
  <c r="F165" i="22" s="1"/>
  <c r="F166" i="22" s="1"/>
  <c r="F167" i="22" s="1"/>
  <c r="F168" i="22" s="1"/>
  <c r="F169" i="22" s="1"/>
  <c r="E280" i="22"/>
  <c r="E281" i="22" s="1"/>
  <c r="E282" i="22" s="1"/>
  <c r="E283" i="22" s="1"/>
  <c r="E284" i="22" s="1"/>
  <c r="E285" i="22" s="1"/>
  <c r="E286" i="22" s="1"/>
  <c r="E287" i="22" s="1"/>
  <c r="E288" i="22" s="1"/>
  <c r="E289" i="22" s="1"/>
  <c r="F220" i="22"/>
  <c r="F221" i="22" s="1"/>
  <c r="F222" i="22" s="1"/>
  <c r="F223" i="22" s="1"/>
  <c r="F224" i="22" s="1"/>
  <c r="F225" i="22" s="1"/>
  <c r="F226" i="22" s="1"/>
  <c r="F227" i="22" s="1"/>
  <c r="F228" i="22" s="1"/>
  <c r="F229" i="22" s="1"/>
  <c r="F190" i="22"/>
  <c r="F191" i="22" s="1"/>
  <c r="F192" i="22" s="1"/>
  <c r="F193" i="22" s="1"/>
  <c r="F194" i="22" s="1"/>
  <c r="F195" i="22" s="1"/>
  <c r="F196" i="22" s="1"/>
  <c r="F197" i="22" s="1"/>
  <c r="F198" i="22" s="1"/>
  <c r="F199" i="22" s="1"/>
  <c r="E300" i="22"/>
  <c r="E301" i="22" s="1"/>
  <c r="E302" i="22" s="1"/>
  <c r="E303" i="22" s="1"/>
  <c r="E304" i="22" s="1"/>
  <c r="E305" i="22" s="1"/>
  <c r="E306" i="22" s="1"/>
  <c r="E307" i="22" s="1"/>
  <c r="E308" i="22" s="1"/>
  <c r="E309" i="22" s="1"/>
  <c r="E240" i="22"/>
  <c r="E241" i="22" s="1"/>
  <c r="E242" i="22" s="1"/>
  <c r="E243" i="22" s="1"/>
  <c r="E244" i="22" s="1"/>
  <c r="E245" i="22" s="1"/>
  <c r="E246" i="22" s="1"/>
  <c r="E247" i="22" s="1"/>
  <c r="E248" i="22" s="1"/>
  <c r="E249" i="22" s="1"/>
  <c r="E770" i="22"/>
  <c r="E771" i="22" s="1"/>
  <c r="E772" i="22" s="1"/>
  <c r="E773" i="22" s="1"/>
  <c r="E774" i="22" s="1"/>
  <c r="E775" i="22" s="1"/>
  <c r="E776" i="22" s="1"/>
  <c r="E777" i="22" s="1"/>
  <c r="E778" i="22" s="1"/>
  <c r="E779" i="22" s="1"/>
  <c r="F450" i="22"/>
  <c r="F451" i="22" s="1"/>
  <c r="F452" i="22" s="1"/>
  <c r="F453" i="22" s="1"/>
  <c r="F454" i="22" s="1"/>
  <c r="F455" i="22" s="1"/>
  <c r="F456" i="22" s="1"/>
  <c r="F457" i="22" s="1"/>
  <c r="F458" i="22" s="1"/>
  <c r="F459" i="22" s="1"/>
  <c r="E270" i="22"/>
  <c r="E271" i="22" s="1"/>
  <c r="E272" i="22" s="1"/>
  <c r="E273" i="22" s="1"/>
  <c r="E274" i="22" s="1"/>
  <c r="E275" i="22" s="1"/>
  <c r="E276" i="22" s="1"/>
  <c r="E277" i="22" s="1"/>
  <c r="E278" i="22" s="1"/>
  <c r="E279" i="22" s="1"/>
  <c r="F520" i="22"/>
  <c r="F521" i="22" s="1"/>
  <c r="F522" i="22" s="1"/>
  <c r="F523" i="22" s="1"/>
  <c r="F524" i="22" s="1"/>
  <c r="F525" i="22" s="1"/>
  <c r="F526" i="22" s="1"/>
  <c r="F527" i="22" s="1"/>
  <c r="F528" i="22" s="1"/>
  <c r="F529" i="22" s="1"/>
  <c r="D110" i="16" l="1"/>
  <c r="D108" i="17"/>
  <c r="D28" i="1"/>
  <c r="D26" i="8"/>
  <c r="F640" i="22"/>
  <c r="F641" i="22" s="1"/>
  <c r="F642" i="22" s="1"/>
  <c r="F643" i="22" s="1"/>
  <c r="F644" i="22" s="1"/>
  <c r="F645" i="22" s="1"/>
  <c r="F646" i="22" s="1"/>
  <c r="F647" i="22" s="1"/>
  <c r="F648" i="22" s="1"/>
  <c r="F649" i="22" s="1"/>
  <c r="E610" i="22"/>
  <c r="E611" i="22" s="1"/>
  <c r="E612" i="22" s="1"/>
  <c r="E613" i="22" s="1"/>
  <c r="E614" i="22" s="1"/>
  <c r="E615" i="22" s="1"/>
  <c r="E616" i="22" s="1"/>
  <c r="E617" i="22" s="1"/>
  <c r="E618" i="22" s="1"/>
  <c r="E619" i="22" s="1"/>
  <c r="E750" i="22"/>
  <c r="E751" i="22" s="1"/>
  <c r="E752" i="22" s="1"/>
  <c r="E753" i="22" s="1"/>
  <c r="E754" i="22" s="1"/>
  <c r="E755" i="22" s="1"/>
  <c r="E756" i="22" s="1"/>
  <c r="E757" i="22" s="1"/>
  <c r="E758" i="22" s="1"/>
  <c r="E759" i="22" s="1"/>
  <c r="E600" i="22"/>
  <c r="E601" i="22" s="1"/>
  <c r="E602" i="22" s="1"/>
  <c r="E603" i="22" s="1"/>
  <c r="E604" i="22" s="1"/>
  <c r="E605" i="22" s="1"/>
  <c r="E606" i="22" s="1"/>
  <c r="E607" i="22" s="1"/>
  <c r="E608" i="22" s="1"/>
  <c r="E609" i="22" s="1"/>
  <c r="E960" i="22"/>
  <c r="E961" i="22" s="1"/>
  <c r="E962" i="22" s="1"/>
  <c r="E963" i="22" s="1"/>
  <c r="E964" i="22" s="1"/>
  <c r="E965" i="22" s="1"/>
  <c r="E966" i="22" s="1"/>
  <c r="E967" i="22" s="1"/>
  <c r="E968" i="22" s="1"/>
  <c r="E969" i="22" s="1"/>
  <c r="E790" i="22"/>
  <c r="E791" i="22" s="1"/>
  <c r="E792" i="22" s="1"/>
  <c r="E793" i="22" s="1"/>
  <c r="E794" i="22" s="1"/>
  <c r="E795" i="22" s="1"/>
  <c r="E796" i="22" s="1"/>
  <c r="E797" i="22" s="1"/>
  <c r="E798" i="22" s="1"/>
  <c r="E799" i="22" s="1"/>
  <c r="F870" i="22"/>
  <c r="F871" i="22" s="1"/>
  <c r="F872" i="22" s="1"/>
  <c r="F873" i="22" s="1"/>
  <c r="F874" i="22" s="1"/>
  <c r="F875" i="22" s="1"/>
  <c r="F876" i="22" s="1"/>
  <c r="F877" i="22" s="1"/>
  <c r="F878" i="22" s="1"/>
  <c r="F879" i="22" s="1"/>
  <c r="E420" i="22"/>
  <c r="E421" i="22" s="1"/>
  <c r="E422" i="22" s="1"/>
  <c r="E423" i="22" s="1"/>
  <c r="E424" i="22" s="1"/>
  <c r="E425" i="22" s="1"/>
  <c r="E426" i="22" s="1"/>
  <c r="E427" i="22" s="1"/>
  <c r="E428" i="22" s="1"/>
  <c r="E429" i="22" s="1"/>
  <c r="E800" i="22"/>
  <c r="E801" i="22" s="1"/>
  <c r="E802" i="22" s="1"/>
  <c r="E803" i="22" s="1"/>
  <c r="E804" i="22" s="1"/>
  <c r="E805" i="22" s="1"/>
  <c r="E806" i="22" s="1"/>
  <c r="E807" i="22" s="1"/>
  <c r="E808" i="22" s="1"/>
  <c r="E809" i="22" s="1"/>
  <c r="F430" i="22"/>
  <c r="F431" i="22" s="1"/>
  <c r="F432" i="22" s="1"/>
  <c r="F433" i="22" s="1"/>
  <c r="F434" i="22" s="1"/>
  <c r="F435" i="22" s="1"/>
  <c r="F436" i="22" s="1"/>
  <c r="F437" i="22" s="1"/>
  <c r="F438" i="22" s="1"/>
  <c r="F439" i="22" s="1"/>
  <c r="D24" i="26"/>
  <c r="D26" i="25"/>
  <c r="D110" i="15"/>
  <c r="D111" i="15" s="1"/>
  <c r="E340" i="22"/>
  <c r="E341" i="22" s="1"/>
  <c r="E342" i="22" s="1"/>
  <c r="E343" i="22" s="1"/>
  <c r="E344" i="22" s="1"/>
  <c r="E345" i="22" s="1"/>
  <c r="E346" i="22" s="1"/>
  <c r="E347" i="22" s="1"/>
  <c r="E348" i="22" s="1"/>
  <c r="E349" i="22" s="1"/>
  <c r="E220" i="22"/>
  <c r="E221" i="22" s="1"/>
  <c r="E222" i="22" s="1"/>
  <c r="E223" i="22" s="1"/>
  <c r="E224" i="22" s="1"/>
  <c r="E225" i="22" s="1"/>
  <c r="E226" i="22" s="1"/>
  <c r="E227" i="22" s="1"/>
  <c r="E228" i="22" s="1"/>
  <c r="E229" i="22" s="1"/>
  <c r="E980" i="22"/>
  <c r="F890" i="22"/>
  <c r="F891" i="22" s="1"/>
  <c r="F892" i="22" s="1"/>
  <c r="F893" i="22" s="1"/>
  <c r="F894" i="22" s="1"/>
  <c r="F895" i="22" s="1"/>
  <c r="F896" i="22" s="1"/>
  <c r="F897" i="22" s="1"/>
  <c r="F898" i="22" s="1"/>
  <c r="F899" i="22" s="1"/>
  <c r="E930" i="22"/>
  <c r="E931" i="22" s="1"/>
  <c r="E932" i="22" s="1"/>
  <c r="E933" i="22" s="1"/>
  <c r="E934" i="22" s="1"/>
  <c r="E935" i="22" s="1"/>
  <c r="E936" i="22" s="1"/>
  <c r="E937" i="22" s="1"/>
  <c r="E938" i="22" s="1"/>
  <c r="E939" i="22" s="1"/>
  <c r="F920" i="22"/>
  <c r="F921" i="22" s="1"/>
  <c r="F922" i="22" s="1"/>
  <c r="F923" i="22" s="1"/>
  <c r="F924" i="22" s="1"/>
  <c r="F925" i="22" s="1"/>
  <c r="F926" i="22" s="1"/>
  <c r="F927" i="22" s="1"/>
  <c r="F928" i="22" s="1"/>
  <c r="F929" i="22" s="1"/>
  <c r="F420" i="22"/>
  <c r="F421" i="22" s="1"/>
  <c r="F422" i="22" s="1"/>
  <c r="F423" i="22" s="1"/>
  <c r="F424" i="22" s="1"/>
  <c r="F425" i="22" s="1"/>
  <c r="F426" i="22" s="1"/>
  <c r="F427" i="22" s="1"/>
  <c r="F428" i="22" s="1"/>
  <c r="F429" i="22" s="1"/>
  <c r="F400" i="22"/>
  <c r="F401" i="22" s="1"/>
  <c r="F402" i="22" s="1"/>
  <c r="F403" i="22" s="1"/>
  <c r="F404" i="22" s="1"/>
  <c r="F405" i="22" s="1"/>
  <c r="F406" i="22" s="1"/>
  <c r="F407" i="22" s="1"/>
  <c r="F408" i="22" s="1"/>
  <c r="F409" i="22" s="1"/>
  <c r="F380" i="22"/>
  <c r="F381" i="22" s="1"/>
  <c r="F382" i="22" s="1"/>
  <c r="F383" i="22" s="1"/>
  <c r="F384" i="22" s="1"/>
  <c r="F385" i="22" s="1"/>
  <c r="F386" i="22" s="1"/>
  <c r="F387" i="22" s="1"/>
  <c r="F388" i="22" s="1"/>
  <c r="F389" i="22" s="1"/>
  <c r="E330" i="22"/>
  <c r="E331" i="22" s="1"/>
  <c r="E332" i="22" s="1"/>
  <c r="E333" i="22" s="1"/>
  <c r="E334" i="22" s="1"/>
  <c r="E335" i="22" s="1"/>
  <c r="E336" i="22" s="1"/>
  <c r="E337" i="22" s="1"/>
  <c r="E338" i="22" s="1"/>
  <c r="E339" i="22" s="1"/>
  <c r="F860" i="22"/>
  <c r="F861" i="22" s="1"/>
  <c r="F862" i="22" s="1"/>
  <c r="F863" i="22" s="1"/>
  <c r="F864" i="22" s="1"/>
  <c r="F865" i="22" s="1"/>
  <c r="F866" i="22" s="1"/>
  <c r="F867" i="22" s="1"/>
  <c r="F868" i="22" s="1"/>
  <c r="F869" i="22" s="1"/>
  <c r="F900" i="22"/>
  <c r="F901" i="22" s="1"/>
  <c r="F902" i="22" s="1"/>
  <c r="F903" i="22" s="1"/>
  <c r="F904" i="22" s="1"/>
  <c r="F905" i="22" s="1"/>
  <c r="F906" i="22" s="1"/>
  <c r="F907" i="22" s="1"/>
  <c r="F908" i="22" s="1"/>
  <c r="F909" i="22" s="1"/>
  <c r="F100" i="22"/>
  <c r="F101" i="22" s="1"/>
  <c r="F102" i="22" s="1"/>
  <c r="F103" i="22" s="1"/>
  <c r="F104" i="22" s="1"/>
  <c r="F105" i="22" s="1"/>
  <c r="F106" i="22" s="1"/>
  <c r="F107" i="22" s="1"/>
  <c r="F108" i="22" s="1"/>
  <c r="F109" i="22" s="1"/>
  <c r="F150" i="22"/>
  <c r="F151" i="22" s="1"/>
  <c r="F152" i="22" s="1"/>
  <c r="F153" i="22" s="1"/>
  <c r="F154" i="22" s="1"/>
  <c r="F155" i="22" s="1"/>
  <c r="F156" i="22" s="1"/>
  <c r="F157" i="22" s="1"/>
  <c r="F158" i="22" s="1"/>
  <c r="F159" i="22" s="1"/>
  <c r="E730" i="22"/>
  <c r="E731" i="22" s="1"/>
  <c r="E732" i="22" s="1"/>
  <c r="E733" i="22" s="1"/>
  <c r="E734" i="22" s="1"/>
  <c r="E735" i="22" s="1"/>
  <c r="E736" i="22" s="1"/>
  <c r="E737" i="22" s="1"/>
  <c r="E738" i="22" s="1"/>
  <c r="E739" i="22" s="1"/>
  <c r="E910" i="22"/>
  <c r="E911" i="22" s="1"/>
  <c r="E912" i="22" s="1"/>
  <c r="E913" i="22" s="1"/>
  <c r="E914" i="22" s="1"/>
  <c r="E915" i="22" s="1"/>
  <c r="E916" i="22" s="1"/>
  <c r="E917" i="22" s="1"/>
  <c r="E918" i="22" s="1"/>
  <c r="E919" i="22" s="1"/>
  <c r="F880" i="22"/>
  <c r="F881" i="22" s="1"/>
  <c r="F882" i="22" s="1"/>
  <c r="F883" i="22" s="1"/>
  <c r="F884" i="22" s="1"/>
  <c r="F885" i="22" s="1"/>
  <c r="F886" i="22" s="1"/>
  <c r="F887" i="22" s="1"/>
  <c r="F888" i="22" s="1"/>
  <c r="F889" i="22" s="1"/>
  <c r="F620" i="22"/>
  <c r="F621" i="22" s="1"/>
  <c r="F622" i="22" s="1"/>
  <c r="F623" i="22" s="1"/>
  <c r="F624" i="22" s="1"/>
  <c r="F625" i="22" s="1"/>
  <c r="F626" i="22" s="1"/>
  <c r="F627" i="22" s="1"/>
  <c r="F628" i="22" s="1"/>
  <c r="F629" i="22" s="1"/>
  <c r="E990" i="22"/>
  <c r="E830" i="22"/>
  <c r="E831" i="22" s="1"/>
  <c r="E832" i="22" s="1"/>
  <c r="E833" i="22" s="1"/>
  <c r="E834" i="22" s="1"/>
  <c r="E835" i="22" s="1"/>
  <c r="E836" i="22" s="1"/>
  <c r="E837" i="22" s="1"/>
  <c r="E838" i="22" s="1"/>
  <c r="E839" i="22" s="1"/>
  <c r="E710" i="22"/>
  <c r="E711" i="22" s="1"/>
  <c r="E712" i="22" s="1"/>
  <c r="E713" i="22" s="1"/>
  <c r="E714" i="22" s="1"/>
  <c r="E715" i="22" s="1"/>
  <c r="E716" i="22" s="1"/>
  <c r="E717" i="22" s="1"/>
  <c r="E718" i="22" s="1"/>
  <c r="E719" i="22" s="1"/>
  <c r="F350" i="22"/>
  <c r="F351" i="22" s="1"/>
  <c r="F352" i="22" s="1"/>
  <c r="F353" i="22" s="1"/>
  <c r="F354" i="22" s="1"/>
  <c r="F355" i="22" s="1"/>
  <c r="F356" i="22" s="1"/>
  <c r="F357" i="22" s="1"/>
  <c r="F358" i="22" s="1"/>
  <c r="F359" i="22" s="1"/>
  <c r="F910" i="22"/>
  <c r="F911" i="22" s="1"/>
  <c r="F912" i="22" s="1"/>
  <c r="F913" i="22" s="1"/>
  <c r="F914" i="22" s="1"/>
  <c r="F915" i="22" s="1"/>
  <c r="F916" i="22" s="1"/>
  <c r="F917" i="22" s="1"/>
  <c r="F918" i="22" s="1"/>
  <c r="F919" i="22" s="1"/>
  <c r="F720" i="22"/>
  <c r="F721" i="22" s="1"/>
  <c r="F722" i="22" s="1"/>
  <c r="F723" i="22" s="1"/>
  <c r="F724" i="22" s="1"/>
  <c r="F725" i="22" s="1"/>
  <c r="F726" i="22" s="1"/>
  <c r="F727" i="22" s="1"/>
  <c r="F728" i="22" s="1"/>
  <c r="F729" i="22" s="1"/>
  <c r="F740" i="22"/>
  <c r="F741" i="22" s="1"/>
  <c r="F742" i="22" s="1"/>
  <c r="F743" i="22" s="1"/>
  <c r="F744" i="22" s="1"/>
  <c r="F745" i="22" s="1"/>
  <c r="F746" i="22" s="1"/>
  <c r="F747" i="22" s="1"/>
  <c r="F748" i="22" s="1"/>
  <c r="F749" i="22" s="1"/>
  <c r="F690" i="22"/>
  <c r="F691" i="22" s="1"/>
  <c r="F692" i="22" s="1"/>
  <c r="F693" i="22" s="1"/>
  <c r="F694" i="22" s="1"/>
  <c r="F695" i="22" s="1"/>
  <c r="F696" i="22" s="1"/>
  <c r="F697" i="22" s="1"/>
  <c r="F698" i="22" s="1"/>
  <c r="F699" i="22" s="1"/>
  <c r="E570" i="22"/>
  <c r="E571" i="22" s="1"/>
  <c r="E572" i="22" s="1"/>
  <c r="E573" i="22" s="1"/>
  <c r="E574" i="22" s="1"/>
  <c r="E575" i="22" s="1"/>
  <c r="E576" i="22" s="1"/>
  <c r="E577" i="22" s="1"/>
  <c r="E578" i="22" s="1"/>
  <c r="E579" i="22" s="1"/>
  <c r="E970" i="22"/>
  <c r="E971" i="22" s="1"/>
  <c r="E972" i="22" s="1"/>
  <c r="E973" i="22" s="1"/>
  <c r="E974" i="22" s="1"/>
  <c r="E975" i="22" s="1"/>
  <c r="E976" i="22" s="1"/>
  <c r="E977" i="22" s="1"/>
  <c r="E978" i="22" s="1"/>
  <c r="E979" i="22" s="1"/>
  <c r="F120" i="22"/>
  <c r="F121" i="22" s="1"/>
  <c r="F122" i="22" s="1"/>
  <c r="F123" i="22" s="1"/>
  <c r="F124" i="22" s="1"/>
  <c r="F125" i="22" s="1"/>
  <c r="F126" i="22" s="1"/>
  <c r="F127" i="22" s="1"/>
  <c r="F128" i="22" s="1"/>
  <c r="F129" i="22" s="1"/>
  <c r="E860" i="22"/>
  <c r="E861" i="22" s="1"/>
  <c r="E862" i="22" s="1"/>
  <c r="E863" i="22" s="1"/>
  <c r="E864" i="22" s="1"/>
  <c r="E865" i="22" s="1"/>
  <c r="E866" i="22" s="1"/>
  <c r="E867" i="22" s="1"/>
  <c r="E868" i="22" s="1"/>
  <c r="E869" i="22" s="1"/>
  <c r="E700" i="22"/>
  <c r="E701" i="22" s="1"/>
  <c r="E702" i="22" s="1"/>
  <c r="E703" i="22" s="1"/>
  <c r="E704" i="22" s="1"/>
  <c r="E705" i="22" s="1"/>
  <c r="E706" i="22" s="1"/>
  <c r="E707" i="22" s="1"/>
  <c r="E708" i="22" s="1"/>
  <c r="E709" i="22" s="1"/>
  <c r="F510" i="22"/>
  <c r="F511" i="22" s="1"/>
  <c r="F512" i="22" s="1"/>
  <c r="F513" i="22" s="1"/>
  <c r="F514" i="22" s="1"/>
  <c r="F515" i="22" s="1"/>
  <c r="F516" i="22" s="1"/>
  <c r="F517" i="22" s="1"/>
  <c r="F518" i="22" s="1"/>
  <c r="F519" i="22" s="1"/>
  <c r="E780" i="22"/>
  <c r="E781" i="22" s="1"/>
  <c r="E782" i="22" s="1"/>
  <c r="E783" i="22" s="1"/>
  <c r="E784" i="22" s="1"/>
  <c r="E785" i="22" s="1"/>
  <c r="E786" i="22" s="1"/>
  <c r="E787" i="22" s="1"/>
  <c r="E788" i="22" s="1"/>
  <c r="E789" i="22" s="1"/>
  <c r="E380" i="22"/>
  <c r="E381" i="22" s="1"/>
  <c r="E382" i="22" s="1"/>
  <c r="E383" i="22" s="1"/>
  <c r="E384" i="22" s="1"/>
  <c r="E385" i="22" s="1"/>
  <c r="E386" i="22" s="1"/>
  <c r="E387" i="22" s="1"/>
  <c r="E388" i="22" s="1"/>
  <c r="E389" i="22" s="1"/>
  <c r="F730" i="22"/>
  <c r="F731" i="22" s="1"/>
  <c r="F732" i="22" s="1"/>
  <c r="F733" i="22" s="1"/>
  <c r="F734" i="22" s="1"/>
  <c r="F735" i="22" s="1"/>
  <c r="F736" i="22" s="1"/>
  <c r="F737" i="22" s="1"/>
  <c r="F738" i="22" s="1"/>
  <c r="F739" i="22" s="1"/>
  <c r="E350" i="22"/>
  <c r="E351" i="22" s="1"/>
  <c r="E352" i="22" s="1"/>
  <c r="E353" i="22" s="1"/>
  <c r="E354" i="22" s="1"/>
  <c r="E355" i="22" s="1"/>
  <c r="E356" i="22" s="1"/>
  <c r="E357" i="22" s="1"/>
  <c r="E358" i="22" s="1"/>
  <c r="E359" i="22" s="1"/>
  <c r="F770" i="22"/>
  <c r="F771" i="22" s="1"/>
  <c r="F772" i="22" s="1"/>
  <c r="F773" i="22" s="1"/>
  <c r="F774" i="22" s="1"/>
  <c r="F775" i="22" s="1"/>
  <c r="F776" i="22" s="1"/>
  <c r="F777" i="22" s="1"/>
  <c r="F778" i="22" s="1"/>
  <c r="F779" i="22" s="1"/>
  <c r="E450" i="22"/>
  <c r="E451" i="22" s="1"/>
  <c r="E452" i="22" s="1"/>
  <c r="E453" i="22" s="1"/>
  <c r="E454" i="22" s="1"/>
  <c r="E455" i="22" s="1"/>
  <c r="E456" i="22" s="1"/>
  <c r="E457" i="22" s="1"/>
  <c r="E458" i="22" s="1"/>
  <c r="E459" i="22" s="1"/>
  <c r="E210" i="22"/>
  <c r="E211" i="22" s="1"/>
  <c r="E212" i="22" s="1"/>
  <c r="E213" i="22" s="1"/>
  <c r="E214" i="22" s="1"/>
  <c r="E215" i="22" s="1"/>
  <c r="E216" i="22" s="1"/>
  <c r="E217" i="22" s="1"/>
  <c r="E218" i="22" s="1"/>
  <c r="E219" i="22" s="1"/>
  <c r="F650" i="22"/>
  <c r="F651" i="22" s="1"/>
  <c r="F652" i="22" s="1"/>
  <c r="F653" i="22" s="1"/>
  <c r="F654" i="22" s="1"/>
  <c r="F655" i="22" s="1"/>
  <c r="F656" i="22" s="1"/>
  <c r="F657" i="22" s="1"/>
  <c r="F658" i="22" s="1"/>
  <c r="F659" i="22" s="1"/>
  <c r="F950" i="22"/>
  <c r="F951" i="22" s="1"/>
  <c r="F952" i="22" s="1"/>
  <c r="F953" i="22" s="1"/>
  <c r="F954" i="22" s="1"/>
  <c r="F955" i="22" s="1"/>
  <c r="F956" i="22" s="1"/>
  <c r="F957" i="22" s="1"/>
  <c r="F958" i="22" s="1"/>
  <c r="F959" i="22" s="1"/>
  <c r="E1000" i="22"/>
  <c r="F550" i="22"/>
  <c r="F551" i="22" s="1"/>
  <c r="F552" i="22" s="1"/>
  <c r="F553" i="22" s="1"/>
  <c r="F554" i="22" s="1"/>
  <c r="F555" i="22" s="1"/>
  <c r="F556" i="22" s="1"/>
  <c r="F557" i="22" s="1"/>
  <c r="F558" i="22" s="1"/>
  <c r="F559" i="22" s="1"/>
  <c r="F480" i="22"/>
  <c r="F481" i="22" s="1"/>
  <c r="F482" i="22" s="1"/>
  <c r="F483" i="22" s="1"/>
  <c r="F484" i="22" s="1"/>
  <c r="F485" i="22" s="1"/>
  <c r="F486" i="22" s="1"/>
  <c r="F487" i="22" s="1"/>
  <c r="F488" i="22" s="1"/>
  <c r="F489" i="22" s="1"/>
  <c r="F540" i="22"/>
  <c r="F541" i="22" s="1"/>
  <c r="F542" i="22" s="1"/>
  <c r="F543" i="22" s="1"/>
  <c r="F544" i="22" s="1"/>
  <c r="F545" i="22" s="1"/>
  <c r="F546" i="22" s="1"/>
  <c r="F547" i="22" s="1"/>
  <c r="F548" i="22" s="1"/>
  <c r="F549" i="22" s="1"/>
  <c r="F340" i="22"/>
  <c r="F341" i="22" s="1"/>
  <c r="F342" i="22" s="1"/>
  <c r="F343" i="22" s="1"/>
  <c r="F344" i="22" s="1"/>
  <c r="F345" i="22" s="1"/>
  <c r="F346" i="22" s="1"/>
  <c r="F347" i="22" s="1"/>
  <c r="F348" i="22" s="1"/>
  <c r="F349" i="22" s="1"/>
  <c r="F610" i="22"/>
  <c r="F611" i="22" s="1"/>
  <c r="F612" i="22" s="1"/>
  <c r="F613" i="22" s="1"/>
  <c r="F614" i="22" s="1"/>
  <c r="F615" i="22" s="1"/>
  <c r="F616" i="22" s="1"/>
  <c r="F617" i="22" s="1"/>
  <c r="F618" i="22" s="1"/>
  <c r="F619" i="22" s="1"/>
  <c r="E370" i="22"/>
  <c r="E371" i="22" s="1"/>
  <c r="E372" i="22" s="1"/>
  <c r="E373" i="22" s="1"/>
  <c r="E374" i="22" s="1"/>
  <c r="E375" i="22" s="1"/>
  <c r="E376" i="22" s="1"/>
  <c r="E377" i="22" s="1"/>
  <c r="E378" i="22" s="1"/>
  <c r="E379" i="22" s="1"/>
  <c r="F560" i="22"/>
  <c r="F561" i="22" s="1"/>
  <c r="F562" i="22" s="1"/>
  <c r="F563" i="22" s="1"/>
  <c r="F564" i="22" s="1"/>
  <c r="F565" i="22" s="1"/>
  <c r="F566" i="22" s="1"/>
  <c r="F567" i="22" s="1"/>
  <c r="F568" i="22" s="1"/>
  <c r="F569" i="22" s="1"/>
  <c r="F410" i="22"/>
  <c r="F411" i="22" s="1"/>
  <c r="F412" i="22" s="1"/>
  <c r="F413" i="22" s="1"/>
  <c r="F414" i="22" s="1"/>
  <c r="F415" i="22" s="1"/>
  <c r="F416" i="22" s="1"/>
  <c r="F417" i="22" s="1"/>
  <c r="F418" i="22" s="1"/>
  <c r="F419" i="22" s="1"/>
  <c r="F330" i="22"/>
  <c r="F331" i="22" s="1"/>
  <c r="F332" i="22" s="1"/>
  <c r="F333" i="22" s="1"/>
  <c r="F334" i="22" s="1"/>
  <c r="F335" i="22" s="1"/>
  <c r="F336" i="22" s="1"/>
  <c r="F337" i="22" s="1"/>
  <c r="F338" i="22" s="1"/>
  <c r="F339" i="22" s="1"/>
  <c r="E510" i="22"/>
  <c r="E511" i="22" s="1"/>
  <c r="E512" i="22" s="1"/>
  <c r="E513" i="22" s="1"/>
  <c r="E514" i="22" s="1"/>
  <c r="E515" i="22" s="1"/>
  <c r="E516" i="22" s="1"/>
  <c r="E517" i="22" s="1"/>
  <c r="E518" i="22" s="1"/>
  <c r="E519" i="22" s="1"/>
  <c r="E470" i="22"/>
  <c r="E471" i="22" s="1"/>
  <c r="E472" i="22" s="1"/>
  <c r="E473" i="22" s="1"/>
  <c r="E474" i="22" s="1"/>
  <c r="E475" i="22" s="1"/>
  <c r="E476" i="22" s="1"/>
  <c r="E477" i="22" s="1"/>
  <c r="E478" i="22" s="1"/>
  <c r="E479" i="22" s="1"/>
  <c r="F700" i="22"/>
  <c r="F701" i="22" s="1"/>
  <c r="F702" i="22" s="1"/>
  <c r="F703" i="22" s="1"/>
  <c r="F704" i="22" s="1"/>
  <c r="F705" i="22" s="1"/>
  <c r="F706" i="22" s="1"/>
  <c r="F707" i="22" s="1"/>
  <c r="F708" i="22" s="1"/>
  <c r="F709" i="22" s="1"/>
  <c r="E190" i="22"/>
  <c r="E191" i="22" s="1"/>
  <c r="E192" i="22" s="1"/>
  <c r="E193" i="22" s="1"/>
  <c r="E194" i="22" s="1"/>
  <c r="E195" i="22" s="1"/>
  <c r="E196" i="22" s="1"/>
  <c r="E197" i="22" s="1"/>
  <c r="E198" i="22" s="1"/>
  <c r="E199" i="22" s="1"/>
  <c r="E170" i="22"/>
  <c r="E171" i="22" s="1"/>
  <c r="E172" i="22" s="1"/>
  <c r="E173" i="22" s="1"/>
  <c r="E174" i="22" s="1"/>
  <c r="E175" i="22" s="1"/>
  <c r="E176" i="22" s="1"/>
  <c r="E177" i="22" s="1"/>
  <c r="E178" i="22" s="1"/>
  <c r="E179" i="22" s="1"/>
  <c r="E250" i="22"/>
  <c r="E251" i="22" s="1"/>
  <c r="E252" i="22" s="1"/>
  <c r="E253" i="22" s="1"/>
  <c r="E254" i="22" s="1"/>
  <c r="E255" i="22" s="1"/>
  <c r="E256" i="22" s="1"/>
  <c r="E257" i="22" s="1"/>
  <c r="E258" i="22" s="1"/>
  <c r="E259" i="22" s="1"/>
  <c r="E550" i="22"/>
  <c r="E551" i="22" s="1"/>
  <c r="E552" i="22" s="1"/>
  <c r="E553" i="22" s="1"/>
  <c r="E554" i="22" s="1"/>
  <c r="E555" i="22" s="1"/>
  <c r="E556" i="22" s="1"/>
  <c r="E557" i="22" s="1"/>
  <c r="E558" i="22" s="1"/>
  <c r="E559" i="22" s="1"/>
  <c r="E360" i="22"/>
  <c r="E361" i="22" s="1"/>
  <c r="E362" i="22" s="1"/>
  <c r="E363" i="22" s="1"/>
  <c r="E364" i="22" s="1"/>
  <c r="E365" i="22" s="1"/>
  <c r="E366" i="22" s="1"/>
  <c r="E367" i="22" s="1"/>
  <c r="E368" i="22" s="1"/>
  <c r="E369" i="22" s="1"/>
  <c r="F240" i="22"/>
  <c r="F241" i="22" s="1"/>
  <c r="F242" i="22" s="1"/>
  <c r="F243" i="22" s="1"/>
  <c r="F244" i="22" s="1"/>
  <c r="F245" i="22" s="1"/>
  <c r="F246" i="22" s="1"/>
  <c r="F247" i="22" s="1"/>
  <c r="F248" i="22" s="1"/>
  <c r="F249" i="22" s="1"/>
  <c r="F460" i="22"/>
  <c r="F461" i="22" s="1"/>
  <c r="F462" i="22" s="1"/>
  <c r="F463" i="22" s="1"/>
  <c r="F464" i="22" s="1"/>
  <c r="F465" i="22" s="1"/>
  <c r="F466" i="22" s="1"/>
  <c r="F467" i="22" s="1"/>
  <c r="F468" i="22" s="1"/>
  <c r="F469" i="22" s="1"/>
  <c r="F270" i="22"/>
  <c r="F271" i="22" s="1"/>
  <c r="F272" i="22" s="1"/>
  <c r="F273" i="22" s="1"/>
  <c r="F274" i="22" s="1"/>
  <c r="F275" i="22" s="1"/>
  <c r="F276" i="22" s="1"/>
  <c r="F277" i="22" s="1"/>
  <c r="F278" i="22" s="1"/>
  <c r="F279" i="22" s="1"/>
  <c r="E480" i="22"/>
  <c r="E481" i="22" s="1"/>
  <c r="E482" i="22" s="1"/>
  <c r="E483" i="22" s="1"/>
  <c r="E484" i="22" s="1"/>
  <c r="E485" i="22" s="1"/>
  <c r="E486" i="22" s="1"/>
  <c r="E487" i="22" s="1"/>
  <c r="E488" i="22" s="1"/>
  <c r="E489" i="22" s="1"/>
  <c r="F820" i="22"/>
  <c r="F821" i="22" s="1"/>
  <c r="F822" i="22" s="1"/>
  <c r="F823" i="22" s="1"/>
  <c r="F824" i="22" s="1"/>
  <c r="F825" i="22" s="1"/>
  <c r="F826" i="22" s="1"/>
  <c r="F827" i="22" s="1"/>
  <c r="F828" i="22" s="1"/>
  <c r="F829" i="22" s="1"/>
  <c r="F940" i="22"/>
  <c r="F941" i="22" s="1"/>
  <c r="F942" i="22" s="1"/>
  <c r="F943" i="22" s="1"/>
  <c r="F944" i="22" s="1"/>
  <c r="F945" i="22" s="1"/>
  <c r="F946" i="22" s="1"/>
  <c r="F947" i="22" s="1"/>
  <c r="F948" i="22" s="1"/>
  <c r="F949" i="22" s="1"/>
  <c r="F570" i="22"/>
  <c r="F571" i="22" s="1"/>
  <c r="F572" i="22" s="1"/>
  <c r="F573" i="22" s="1"/>
  <c r="F574" i="22" s="1"/>
  <c r="F575" i="22" s="1"/>
  <c r="F576" i="22" s="1"/>
  <c r="F577" i="22" s="1"/>
  <c r="F578" i="22" s="1"/>
  <c r="F579" i="22" s="1"/>
  <c r="F670" i="22"/>
  <c r="F671" i="22" s="1"/>
  <c r="F672" i="22" s="1"/>
  <c r="F673" i="22" s="1"/>
  <c r="F674" i="22" s="1"/>
  <c r="F675" i="22" s="1"/>
  <c r="F676" i="22" s="1"/>
  <c r="F677" i="22" s="1"/>
  <c r="F678" i="22" s="1"/>
  <c r="F679" i="22" s="1"/>
  <c r="F470" i="22"/>
  <c r="F471" i="22" s="1"/>
  <c r="F472" i="22" s="1"/>
  <c r="F473" i="22" s="1"/>
  <c r="F474" i="22" s="1"/>
  <c r="F475" i="22" s="1"/>
  <c r="F476" i="22" s="1"/>
  <c r="F477" i="22" s="1"/>
  <c r="F478" i="22" s="1"/>
  <c r="F479" i="22" s="1"/>
  <c r="F790" i="22"/>
  <c r="F791" i="22" s="1"/>
  <c r="F792" i="22" s="1"/>
  <c r="F793" i="22" s="1"/>
  <c r="F794" i="22" s="1"/>
  <c r="F795" i="22" s="1"/>
  <c r="F796" i="22" s="1"/>
  <c r="F797" i="22" s="1"/>
  <c r="F798" i="22" s="1"/>
  <c r="F799" i="22" s="1"/>
  <c r="F590" i="22"/>
  <c r="F591" i="22" s="1"/>
  <c r="F592" i="22" s="1"/>
  <c r="F593" i="22" s="1"/>
  <c r="F594" i="22" s="1"/>
  <c r="F595" i="22" s="1"/>
  <c r="F596" i="22" s="1"/>
  <c r="F597" i="22" s="1"/>
  <c r="F598" i="22" s="1"/>
  <c r="F599" i="22" s="1"/>
  <c r="E740" i="22"/>
  <c r="E741" i="22" s="1"/>
  <c r="E742" i="22" s="1"/>
  <c r="E743" i="22" s="1"/>
  <c r="E744" i="22" s="1"/>
  <c r="E745" i="22" s="1"/>
  <c r="E746" i="22" s="1"/>
  <c r="E747" i="22" s="1"/>
  <c r="E748" i="22" s="1"/>
  <c r="E749" i="22" s="1"/>
  <c r="F250" i="22"/>
  <c r="F251" i="22" s="1"/>
  <c r="F252" i="22" s="1"/>
  <c r="F253" i="22" s="1"/>
  <c r="F254" i="22" s="1"/>
  <c r="F255" i="22" s="1"/>
  <c r="F256" i="22" s="1"/>
  <c r="F257" i="22" s="1"/>
  <c r="F258" i="22" s="1"/>
  <c r="F259" i="22" s="1"/>
  <c r="F500" i="22"/>
  <c r="F501" i="22" s="1"/>
  <c r="F502" i="22" s="1"/>
  <c r="F503" i="22" s="1"/>
  <c r="F504" i="22" s="1"/>
  <c r="F505" i="22" s="1"/>
  <c r="F506" i="22" s="1"/>
  <c r="F507" i="22" s="1"/>
  <c r="F508" i="22" s="1"/>
  <c r="F509" i="22" s="1"/>
  <c r="F370" i="22"/>
  <c r="F371" i="22" s="1"/>
  <c r="F372" i="22" s="1"/>
  <c r="F373" i="22" s="1"/>
  <c r="F374" i="22" s="1"/>
  <c r="F375" i="22" s="1"/>
  <c r="F376" i="22" s="1"/>
  <c r="F377" i="22" s="1"/>
  <c r="F378" i="22" s="1"/>
  <c r="F379" i="22" s="1"/>
  <c r="E820" i="22"/>
  <c r="E821" i="22" s="1"/>
  <c r="E822" i="22" s="1"/>
  <c r="E823" i="22" s="1"/>
  <c r="E824" i="22" s="1"/>
  <c r="E825" i="22" s="1"/>
  <c r="E826" i="22" s="1"/>
  <c r="E827" i="22" s="1"/>
  <c r="E828" i="22" s="1"/>
  <c r="E829" i="22" s="1"/>
  <c r="F780" i="22"/>
  <c r="F781" i="22" s="1"/>
  <c r="F782" i="22" s="1"/>
  <c r="F783" i="22" s="1"/>
  <c r="F784" i="22" s="1"/>
  <c r="F785" i="22" s="1"/>
  <c r="F786" i="22" s="1"/>
  <c r="F787" i="22" s="1"/>
  <c r="F788" i="22" s="1"/>
  <c r="F789" i="22" s="1"/>
  <c r="E140" i="22"/>
  <c r="E141" i="22" s="1"/>
  <c r="E142" i="22" s="1"/>
  <c r="E143" i="22" s="1"/>
  <c r="E144" i="22" s="1"/>
  <c r="E145" i="22" s="1"/>
  <c r="E146" i="22" s="1"/>
  <c r="E147" i="22" s="1"/>
  <c r="E148" i="22" s="1"/>
  <c r="E149" i="22" s="1"/>
  <c r="F630" i="22"/>
  <c r="F631" i="22" s="1"/>
  <c r="F632" i="22" s="1"/>
  <c r="F633" i="22" s="1"/>
  <c r="F634" i="22" s="1"/>
  <c r="F635" i="22" s="1"/>
  <c r="F636" i="22" s="1"/>
  <c r="F637" i="22" s="1"/>
  <c r="F638" i="22" s="1"/>
  <c r="F639" i="22" s="1"/>
  <c r="F710" i="22"/>
  <c r="F711" i="22" s="1"/>
  <c r="F712" i="22" s="1"/>
  <c r="F713" i="22" s="1"/>
  <c r="F714" i="22" s="1"/>
  <c r="F715" i="22" s="1"/>
  <c r="F716" i="22" s="1"/>
  <c r="F717" i="22" s="1"/>
  <c r="F718" i="22" s="1"/>
  <c r="F719" i="22" s="1"/>
  <c r="E460" i="22"/>
  <c r="E461" i="22" s="1"/>
  <c r="E462" i="22" s="1"/>
  <c r="E463" i="22" s="1"/>
  <c r="E464" i="22" s="1"/>
  <c r="E465" i="22" s="1"/>
  <c r="E466" i="22" s="1"/>
  <c r="E467" i="22" s="1"/>
  <c r="E468" i="22" s="1"/>
  <c r="E469" i="22" s="1"/>
  <c r="F140" i="22"/>
  <c r="F141" i="22" s="1"/>
  <c r="F142" i="22" s="1"/>
  <c r="F143" i="22" s="1"/>
  <c r="F144" i="22" s="1"/>
  <c r="F145" i="22" s="1"/>
  <c r="F146" i="22" s="1"/>
  <c r="F147" i="22" s="1"/>
  <c r="F148" i="22" s="1"/>
  <c r="F149" i="22" s="1"/>
  <c r="F830" i="22"/>
  <c r="F831" i="22" s="1"/>
  <c r="F832" i="22" s="1"/>
  <c r="F833" i="22" s="1"/>
  <c r="F834" i="22" s="1"/>
  <c r="F835" i="22" s="1"/>
  <c r="F836" i="22" s="1"/>
  <c r="F837" i="22" s="1"/>
  <c r="F838" i="22" s="1"/>
  <c r="F839" i="22" s="1"/>
  <c r="F210" i="22"/>
  <c r="F211" i="22" s="1"/>
  <c r="F212" i="22" s="1"/>
  <c r="F213" i="22" s="1"/>
  <c r="F214" i="22" s="1"/>
  <c r="F215" i="22" s="1"/>
  <c r="F216" i="22" s="1"/>
  <c r="F217" i="22" s="1"/>
  <c r="F218" i="22" s="1"/>
  <c r="F219" i="22" s="1"/>
  <c r="E650" i="22"/>
  <c r="E651" i="22" s="1"/>
  <c r="E652" i="22" s="1"/>
  <c r="E653" i="22" s="1"/>
  <c r="E654" i="22" s="1"/>
  <c r="E655" i="22" s="1"/>
  <c r="E656" i="22" s="1"/>
  <c r="E657" i="22" s="1"/>
  <c r="E658" i="22" s="1"/>
  <c r="E659" i="22" s="1"/>
  <c r="E590" i="22"/>
  <c r="E591" i="22" s="1"/>
  <c r="E592" i="22" s="1"/>
  <c r="E593" i="22" s="1"/>
  <c r="E594" i="22" s="1"/>
  <c r="E595" i="22" s="1"/>
  <c r="E596" i="22" s="1"/>
  <c r="E597" i="22" s="1"/>
  <c r="E598" i="22" s="1"/>
  <c r="E599" i="22" s="1"/>
  <c r="F290" i="22"/>
  <c r="F291" i="22" s="1"/>
  <c r="F292" i="22" s="1"/>
  <c r="F293" i="22" s="1"/>
  <c r="F294" i="22" s="1"/>
  <c r="F295" i="22" s="1"/>
  <c r="F296" i="22" s="1"/>
  <c r="F297" i="22" s="1"/>
  <c r="F298" i="22" s="1"/>
  <c r="F299" i="22" s="1"/>
  <c r="F750" i="22"/>
  <c r="F751" i="22" s="1"/>
  <c r="F752" i="22" s="1"/>
  <c r="F753" i="22" s="1"/>
  <c r="F754" i="22" s="1"/>
  <c r="F755" i="22" s="1"/>
  <c r="F756" i="22" s="1"/>
  <c r="F757" i="22" s="1"/>
  <c r="F758" i="22" s="1"/>
  <c r="F759" i="22" s="1"/>
  <c r="E760" i="22"/>
  <c r="E761" i="22" s="1"/>
  <c r="E762" i="22" s="1"/>
  <c r="E763" i="22" s="1"/>
  <c r="E764" i="22" s="1"/>
  <c r="E765" i="22" s="1"/>
  <c r="E766" i="22" s="1"/>
  <c r="E767" i="22" s="1"/>
  <c r="E768" i="22" s="1"/>
  <c r="E769" i="22" s="1"/>
  <c r="F850" i="22"/>
  <c r="F851" i="22" s="1"/>
  <c r="F852" i="22" s="1"/>
  <c r="F853" i="22" s="1"/>
  <c r="F854" i="22" s="1"/>
  <c r="F855" i="22" s="1"/>
  <c r="F856" i="22" s="1"/>
  <c r="F857" i="22" s="1"/>
  <c r="F858" i="22" s="1"/>
  <c r="F859" i="22" s="1"/>
  <c r="E290" i="22"/>
  <c r="E291" i="22" s="1"/>
  <c r="E292" i="22" s="1"/>
  <c r="E293" i="22" s="1"/>
  <c r="E294" i="22" s="1"/>
  <c r="E295" i="22" s="1"/>
  <c r="E296" i="22" s="1"/>
  <c r="E297" i="22" s="1"/>
  <c r="E298" i="22" s="1"/>
  <c r="E299" i="22" s="1"/>
  <c r="E150" i="22"/>
  <c r="E151" i="22" s="1"/>
  <c r="E152" i="22" s="1"/>
  <c r="E153" i="22" s="1"/>
  <c r="E154" i="22" s="1"/>
  <c r="E155" i="22" s="1"/>
  <c r="E156" i="22" s="1"/>
  <c r="E157" i="22" s="1"/>
  <c r="E158" i="22" s="1"/>
  <c r="E159" i="22" s="1"/>
  <c r="E390" i="22"/>
  <c r="E391" i="22" s="1"/>
  <c r="E392" i="22" s="1"/>
  <c r="E393" i="22" s="1"/>
  <c r="E394" i="22" s="1"/>
  <c r="E395" i="22" s="1"/>
  <c r="E396" i="22" s="1"/>
  <c r="E397" i="22" s="1"/>
  <c r="E398" i="22" s="1"/>
  <c r="E399" i="22" s="1"/>
  <c r="E500" i="22"/>
  <c r="E501" i="22" s="1"/>
  <c r="E502" i="22" s="1"/>
  <c r="E503" i="22" s="1"/>
  <c r="E504" i="22" s="1"/>
  <c r="E505" i="22" s="1"/>
  <c r="E506" i="22" s="1"/>
  <c r="E507" i="22" s="1"/>
  <c r="E508" i="22" s="1"/>
  <c r="E509" i="22" s="1"/>
  <c r="F170" i="22"/>
  <c r="F171" i="22" s="1"/>
  <c r="F172" i="22" s="1"/>
  <c r="F173" i="22" s="1"/>
  <c r="F174" i="22" s="1"/>
  <c r="F175" i="22" s="1"/>
  <c r="F176" i="22" s="1"/>
  <c r="F177" i="22" s="1"/>
  <c r="F178" i="22" s="1"/>
  <c r="F179" i="22" s="1"/>
  <c r="F280" i="22"/>
  <c r="F281" i="22" s="1"/>
  <c r="F282" i="22" s="1"/>
  <c r="F283" i="22" s="1"/>
  <c r="F284" i="22" s="1"/>
  <c r="F285" i="22" s="1"/>
  <c r="F286" i="22" s="1"/>
  <c r="F287" i="22" s="1"/>
  <c r="F288" i="22" s="1"/>
  <c r="F289" i="22" s="1"/>
  <c r="E890" i="22"/>
  <c r="E891" i="22" s="1"/>
  <c r="E892" i="22" s="1"/>
  <c r="E893" i="22" s="1"/>
  <c r="E894" i="22" s="1"/>
  <c r="E895" i="22" s="1"/>
  <c r="E896" i="22" s="1"/>
  <c r="E897" i="22" s="1"/>
  <c r="E898" i="22" s="1"/>
  <c r="E899" i="22" s="1"/>
  <c r="E410" i="22"/>
  <c r="E411" i="22" s="1"/>
  <c r="E412" i="22" s="1"/>
  <c r="E413" i="22" s="1"/>
  <c r="E414" i="22" s="1"/>
  <c r="E415" i="22" s="1"/>
  <c r="E416" i="22" s="1"/>
  <c r="E417" i="22" s="1"/>
  <c r="E418" i="22" s="1"/>
  <c r="E419" i="22" s="1"/>
  <c r="F930" i="22"/>
  <c r="F931" i="22" s="1"/>
  <c r="F932" i="22" s="1"/>
  <c r="F933" i="22" s="1"/>
  <c r="F934" i="22" s="1"/>
  <c r="F935" i="22" s="1"/>
  <c r="F936" i="22" s="1"/>
  <c r="F937" i="22" s="1"/>
  <c r="F938" i="22" s="1"/>
  <c r="F939" i="22" s="1"/>
  <c r="E880" i="22"/>
  <c r="E881" i="22" s="1"/>
  <c r="E882" i="22" s="1"/>
  <c r="E883" i="22" s="1"/>
  <c r="E884" i="22" s="1"/>
  <c r="E885" i="22" s="1"/>
  <c r="E886" i="22" s="1"/>
  <c r="E887" i="22" s="1"/>
  <c r="E888" i="22" s="1"/>
  <c r="E889" i="22" s="1"/>
  <c r="E310" i="22"/>
  <c r="E311" i="22" s="1"/>
  <c r="E312" i="22" s="1"/>
  <c r="E313" i="22" s="1"/>
  <c r="E314" i="22" s="1"/>
  <c r="E315" i="22" s="1"/>
  <c r="E316" i="22" s="1"/>
  <c r="E317" i="22" s="1"/>
  <c r="E318" i="22" s="1"/>
  <c r="E319" i="22" s="1"/>
  <c r="F580" i="22"/>
  <c r="F581" i="22" s="1"/>
  <c r="F582" i="22" s="1"/>
  <c r="F583" i="22" s="1"/>
  <c r="F584" i="22" s="1"/>
  <c r="F585" i="22" s="1"/>
  <c r="F586" i="22" s="1"/>
  <c r="F587" i="22" s="1"/>
  <c r="F588" i="22" s="1"/>
  <c r="F589" i="22" s="1"/>
  <c r="E230" i="22"/>
  <c r="E231" i="22" s="1"/>
  <c r="E232" i="22" s="1"/>
  <c r="E233" i="22" s="1"/>
  <c r="E234" i="22" s="1"/>
  <c r="E235" i="22" s="1"/>
  <c r="E236" i="22" s="1"/>
  <c r="E237" i="22" s="1"/>
  <c r="E238" i="22" s="1"/>
  <c r="E239" i="22" s="1"/>
  <c r="E580" i="22"/>
  <c r="E581" i="22" s="1"/>
  <c r="E582" i="22" s="1"/>
  <c r="E583" i="22" s="1"/>
  <c r="E584" i="22" s="1"/>
  <c r="E585" i="22" s="1"/>
  <c r="E586" i="22" s="1"/>
  <c r="E587" i="22" s="1"/>
  <c r="E588" i="22" s="1"/>
  <c r="E589" i="22" s="1"/>
  <c r="E430" i="22"/>
  <c r="E431" i="22" s="1"/>
  <c r="E432" i="22" s="1"/>
  <c r="E433" i="22" s="1"/>
  <c r="E434" i="22" s="1"/>
  <c r="E435" i="22" s="1"/>
  <c r="E436" i="22" s="1"/>
  <c r="E437" i="22" s="1"/>
  <c r="E438" i="22" s="1"/>
  <c r="E439" i="22" s="1"/>
  <c r="E400" i="22"/>
  <c r="E401" i="22" s="1"/>
  <c r="E402" i="22" s="1"/>
  <c r="E403" i="22" s="1"/>
  <c r="E404" i="22" s="1"/>
  <c r="E405" i="22" s="1"/>
  <c r="E406" i="22" s="1"/>
  <c r="E407" i="22" s="1"/>
  <c r="E408" i="22" s="1"/>
  <c r="E409" i="22" s="1"/>
  <c r="E620" i="22"/>
  <c r="E621" i="22" s="1"/>
  <c r="E622" i="22" s="1"/>
  <c r="E623" i="22" s="1"/>
  <c r="E624" i="22" s="1"/>
  <c r="E625" i="22" s="1"/>
  <c r="E626" i="22" s="1"/>
  <c r="E627" i="22" s="1"/>
  <c r="E628" i="22" s="1"/>
  <c r="E629" i="22" s="1"/>
  <c r="E870" i="22"/>
  <c r="E871" i="22" s="1"/>
  <c r="E872" i="22" s="1"/>
  <c r="E873" i="22" s="1"/>
  <c r="E874" i="22" s="1"/>
  <c r="E875" i="22" s="1"/>
  <c r="E876" i="22" s="1"/>
  <c r="E877" i="22" s="1"/>
  <c r="E878" i="22" s="1"/>
  <c r="E879" i="22" s="1"/>
  <c r="E920" i="22"/>
  <c r="E921" i="22" s="1"/>
  <c r="E922" i="22" s="1"/>
  <c r="E923" i="22" s="1"/>
  <c r="E924" i="22" s="1"/>
  <c r="E925" i="22" s="1"/>
  <c r="E926" i="22" s="1"/>
  <c r="E927" i="22" s="1"/>
  <c r="E928" i="22" s="1"/>
  <c r="E929" i="22" s="1"/>
  <c r="E120" i="22"/>
  <c r="E121" i="22" s="1"/>
  <c r="E122" i="22" s="1"/>
  <c r="E123" i="22" s="1"/>
  <c r="E124" i="22" s="1"/>
  <c r="E125" i="22" s="1"/>
  <c r="E126" i="22" s="1"/>
  <c r="E127" i="22" s="1"/>
  <c r="E128" i="22" s="1"/>
  <c r="E129" i="22" s="1"/>
  <c r="F310" i="22"/>
  <c r="F311" i="22" s="1"/>
  <c r="F312" i="22" s="1"/>
  <c r="F313" i="22" s="1"/>
  <c r="F314" i="22" s="1"/>
  <c r="F315" i="22" s="1"/>
  <c r="F316" i="22" s="1"/>
  <c r="F317" i="22" s="1"/>
  <c r="F318" i="22" s="1"/>
  <c r="F319" i="22" s="1"/>
  <c r="E180" i="22"/>
  <c r="E181" i="22" s="1"/>
  <c r="E182" i="22" s="1"/>
  <c r="E183" i="22" s="1"/>
  <c r="E184" i="22" s="1"/>
  <c r="E185" i="22" s="1"/>
  <c r="E186" i="22" s="1"/>
  <c r="E187" i="22" s="1"/>
  <c r="E188" i="22" s="1"/>
  <c r="E189" i="22" s="1"/>
  <c r="F970" i="22"/>
  <c r="F971" i="22" s="1"/>
  <c r="F972" i="22" s="1"/>
  <c r="F973" i="22" s="1"/>
  <c r="F974" i="22" s="1"/>
  <c r="F975" i="22" s="1"/>
  <c r="F976" i="22" s="1"/>
  <c r="F977" i="22" s="1"/>
  <c r="F978" i="22" s="1"/>
  <c r="F979" i="22" s="1"/>
  <c r="E530" i="22"/>
  <c r="E531" i="22" s="1"/>
  <c r="E532" i="22" s="1"/>
  <c r="E533" i="22" s="1"/>
  <c r="E534" i="22" s="1"/>
  <c r="E535" i="22" s="1"/>
  <c r="E536" i="22" s="1"/>
  <c r="E537" i="22" s="1"/>
  <c r="E538" i="22" s="1"/>
  <c r="E539" i="22" s="1"/>
  <c r="F200" i="22"/>
  <c r="F201" i="22" s="1"/>
  <c r="F202" i="22" s="1"/>
  <c r="F203" i="22" s="1"/>
  <c r="F204" i="22" s="1"/>
  <c r="F205" i="22" s="1"/>
  <c r="F206" i="22" s="1"/>
  <c r="F207" i="22" s="1"/>
  <c r="F208" i="22" s="1"/>
  <c r="F209" i="22" s="1"/>
  <c r="E680" i="22"/>
  <c r="E681" i="22" s="1"/>
  <c r="E682" i="22" s="1"/>
  <c r="E683" i="22" s="1"/>
  <c r="E684" i="22" s="1"/>
  <c r="E685" i="22" s="1"/>
  <c r="E686" i="22" s="1"/>
  <c r="E687" i="22" s="1"/>
  <c r="E688" i="22" s="1"/>
  <c r="E689" i="22" s="1"/>
  <c r="F110" i="22"/>
  <c r="F111" i="22" s="1"/>
  <c r="F112" i="22" s="1"/>
  <c r="F113" i="22" s="1"/>
  <c r="F114" i="22" s="1"/>
  <c r="F115" i="22" s="1"/>
  <c r="F116" i="22" s="1"/>
  <c r="F117" i="22" s="1"/>
  <c r="F118" i="22" s="1"/>
  <c r="F119" i="22" s="1"/>
  <c r="F320" i="22"/>
  <c r="F321" i="22" s="1"/>
  <c r="F322" i="22" s="1"/>
  <c r="F323" i="22" s="1"/>
  <c r="F324" i="22" s="1"/>
  <c r="F325" i="22" s="1"/>
  <c r="F326" i="22" s="1"/>
  <c r="F327" i="22" s="1"/>
  <c r="F328" i="22" s="1"/>
  <c r="F329" i="22" s="1"/>
  <c r="E160" i="22"/>
  <c r="E161" i="22" s="1"/>
  <c r="E162" i="22" s="1"/>
  <c r="E163" i="22" s="1"/>
  <c r="E164" i="22" s="1"/>
  <c r="E165" i="22" s="1"/>
  <c r="E166" i="22" s="1"/>
  <c r="E167" i="22" s="1"/>
  <c r="E168" i="22" s="1"/>
  <c r="E169" i="22" s="1"/>
  <c r="E640" i="22"/>
  <c r="E641" i="22" s="1"/>
  <c r="E642" i="22" s="1"/>
  <c r="E643" i="22" s="1"/>
  <c r="E644" i="22" s="1"/>
  <c r="E645" i="22" s="1"/>
  <c r="E646" i="22" s="1"/>
  <c r="E647" i="22" s="1"/>
  <c r="E648" i="22" s="1"/>
  <c r="E649" i="22" s="1"/>
  <c r="E130" i="22"/>
  <c r="E131" i="22" s="1"/>
  <c r="E132" i="22" s="1"/>
  <c r="E133" i="22" s="1"/>
  <c r="E134" i="22" s="1"/>
  <c r="E135" i="22" s="1"/>
  <c r="E136" i="22" s="1"/>
  <c r="E137" i="22" s="1"/>
  <c r="E138" i="22" s="1"/>
  <c r="E139" i="22" s="1"/>
  <c r="E440" i="22"/>
  <c r="E441" i="22" s="1"/>
  <c r="E442" i="22" s="1"/>
  <c r="E443" i="22" s="1"/>
  <c r="E444" i="22" s="1"/>
  <c r="E445" i="22" s="1"/>
  <c r="E446" i="22" s="1"/>
  <c r="E447" i="22" s="1"/>
  <c r="E448" i="22" s="1"/>
  <c r="E449" i="22" s="1"/>
  <c r="E720" i="22"/>
  <c r="E721" i="22" s="1"/>
  <c r="E722" i="22" s="1"/>
  <c r="E723" i="22" s="1"/>
  <c r="E724" i="22" s="1"/>
  <c r="E725" i="22" s="1"/>
  <c r="E726" i="22" s="1"/>
  <c r="E727" i="22" s="1"/>
  <c r="E728" i="22" s="1"/>
  <c r="E729" i="22" s="1"/>
  <c r="E840" i="22"/>
  <c r="E841" i="22" s="1"/>
  <c r="E842" i="22" s="1"/>
  <c r="E843" i="22" s="1"/>
  <c r="E844" i="22" s="1"/>
  <c r="E845" i="22" s="1"/>
  <c r="E846" i="22" s="1"/>
  <c r="E847" i="22" s="1"/>
  <c r="E848" i="22" s="1"/>
  <c r="E849" i="22" s="1"/>
  <c r="F490" i="22"/>
  <c r="F491" i="22" s="1"/>
  <c r="F492" i="22" s="1"/>
  <c r="F493" i="22" s="1"/>
  <c r="F494" i="22" s="1"/>
  <c r="F495" i="22" s="1"/>
  <c r="F496" i="22" s="1"/>
  <c r="F497" i="22" s="1"/>
  <c r="F498" i="22" s="1"/>
  <c r="F499" i="22" s="1"/>
  <c r="F810" i="22"/>
  <c r="F811" i="22" s="1"/>
  <c r="F812" i="22" s="1"/>
  <c r="F813" i="22" s="1"/>
  <c r="F814" i="22" s="1"/>
  <c r="F815" i="22" s="1"/>
  <c r="F816" i="22" s="1"/>
  <c r="F817" i="22" s="1"/>
  <c r="F818" i="22" s="1"/>
  <c r="F819" i="22" s="1"/>
  <c r="F760" i="22"/>
  <c r="F761" i="22" s="1"/>
  <c r="F762" i="22" s="1"/>
  <c r="F763" i="22" s="1"/>
  <c r="F764" i="22" s="1"/>
  <c r="F765" i="22" s="1"/>
  <c r="F766" i="22" s="1"/>
  <c r="F767" i="22" s="1"/>
  <c r="F768" i="22" s="1"/>
  <c r="F769" i="22" s="1"/>
  <c r="E950" i="22"/>
  <c r="E951" i="22" s="1"/>
  <c r="E952" i="22" s="1"/>
  <c r="E953" i="22" s="1"/>
  <c r="E954" i="22" s="1"/>
  <c r="E955" i="22" s="1"/>
  <c r="E956" i="22" s="1"/>
  <c r="E957" i="22" s="1"/>
  <c r="E958" i="22" s="1"/>
  <c r="E959" i="22" s="1"/>
  <c r="F130" i="22"/>
  <c r="F131" i="22" s="1"/>
  <c r="F132" i="22" s="1"/>
  <c r="F133" i="22" s="1"/>
  <c r="F134" i="22" s="1"/>
  <c r="F135" i="22" s="1"/>
  <c r="F136" i="22" s="1"/>
  <c r="F137" i="22" s="1"/>
  <c r="F138" i="22" s="1"/>
  <c r="F139" i="22" s="1"/>
  <c r="E630" i="22"/>
  <c r="E631" i="22" s="1"/>
  <c r="E632" i="22" s="1"/>
  <c r="E633" i="22" s="1"/>
  <c r="E634" i="22" s="1"/>
  <c r="E635" i="22" s="1"/>
  <c r="E636" i="22" s="1"/>
  <c r="E637" i="22" s="1"/>
  <c r="E638" i="22" s="1"/>
  <c r="E639" i="22" s="1"/>
  <c r="E810" i="22"/>
  <c r="E811" i="22" s="1"/>
  <c r="E812" i="22" s="1"/>
  <c r="E813" i="22" s="1"/>
  <c r="E814" i="22" s="1"/>
  <c r="E815" i="22" s="1"/>
  <c r="E816" i="22" s="1"/>
  <c r="E817" i="22" s="1"/>
  <c r="E818" i="22" s="1"/>
  <c r="E819" i="22" s="1"/>
  <c r="E520" i="22"/>
  <c r="E521" i="22" s="1"/>
  <c r="E522" i="22" s="1"/>
  <c r="E523" i="22" s="1"/>
  <c r="E524" i="22" s="1"/>
  <c r="E525" i="22" s="1"/>
  <c r="E526" i="22" s="1"/>
  <c r="E527" i="22" s="1"/>
  <c r="E528" i="22" s="1"/>
  <c r="E529" i="22" s="1"/>
  <c r="F680" i="22"/>
  <c r="F681" i="22" s="1"/>
  <c r="F682" i="22" s="1"/>
  <c r="F683" i="22" s="1"/>
  <c r="F684" i="22" s="1"/>
  <c r="F685" i="22" s="1"/>
  <c r="F686" i="22" s="1"/>
  <c r="F687" i="22" s="1"/>
  <c r="F688" i="22" s="1"/>
  <c r="F689" i="22" s="1"/>
  <c r="E660" i="22"/>
  <c r="E661" i="22" s="1"/>
  <c r="E662" i="22" s="1"/>
  <c r="E663" i="22" s="1"/>
  <c r="E664" i="22" s="1"/>
  <c r="E665" i="22" s="1"/>
  <c r="E666" i="22" s="1"/>
  <c r="E667" i="22" s="1"/>
  <c r="E668" i="22" s="1"/>
  <c r="E669" i="22" s="1"/>
  <c r="F260" i="22"/>
  <c r="F261" i="22" s="1"/>
  <c r="F262" i="22" s="1"/>
  <c r="F263" i="22" s="1"/>
  <c r="F264" i="22" s="1"/>
  <c r="F265" i="22" s="1"/>
  <c r="F266" i="22" s="1"/>
  <c r="F267" i="22" s="1"/>
  <c r="F268" i="22" s="1"/>
  <c r="F269" i="22" s="1"/>
  <c r="E540" i="22"/>
  <c r="E541" i="22" s="1"/>
  <c r="E542" i="22" s="1"/>
  <c r="E543" i="22" s="1"/>
  <c r="E544" i="22" s="1"/>
  <c r="E545" i="22" s="1"/>
  <c r="E546" i="22" s="1"/>
  <c r="E547" i="22" s="1"/>
  <c r="E548" i="22" s="1"/>
  <c r="E549" i="22" s="1"/>
  <c r="F840" i="22"/>
  <c r="F841" i="22" s="1"/>
  <c r="F842" i="22" s="1"/>
  <c r="F843" i="22" s="1"/>
  <c r="F844" i="22" s="1"/>
  <c r="F845" i="22" s="1"/>
  <c r="F846" i="22" s="1"/>
  <c r="F847" i="22" s="1"/>
  <c r="F848" i="22" s="1"/>
  <c r="F849" i="22" s="1"/>
  <c r="E560" i="22"/>
  <c r="E561" i="22" s="1"/>
  <c r="E562" i="22" s="1"/>
  <c r="E563" i="22" s="1"/>
  <c r="E564" i="22" s="1"/>
  <c r="E565" i="22" s="1"/>
  <c r="E566" i="22" s="1"/>
  <c r="E567" i="22" s="1"/>
  <c r="E568" i="22" s="1"/>
  <c r="E569" i="22" s="1"/>
  <c r="E850" i="22"/>
  <c r="E851" i="22" s="1"/>
  <c r="E852" i="22" s="1"/>
  <c r="E853" i="22" s="1"/>
  <c r="E854" i="22" s="1"/>
  <c r="E855" i="22" s="1"/>
  <c r="E856" i="22" s="1"/>
  <c r="E857" i="22" s="1"/>
  <c r="E858" i="22" s="1"/>
  <c r="E859" i="22" s="1"/>
  <c r="E900" i="22"/>
  <c r="E901" i="22" s="1"/>
  <c r="E902" i="22" s="1"/>
  <c r="E903" i="22" s="1"/>
  <c r="E904" i="22" s="1"/>
  <c r="E905" i="22" s="1"/>
  <c r="E906" i="22" s="1"/>
  <c r="E907" i="22" s="1"/>
  <c r="E908" i="22" s="1"/>
  <c r="E909" i="22" s="1"/>
  <c r="E490" i="22"/>
  <c r="E491" i="22" s="1"/>
  <c r="E492" i="22" s="1"/>
  <c r="E493" i="22" s="1"/>
  <c r="E494" i="22" s="1"/>
  <c r="E495" i="22" s="1"/>
  <c r="E496" i="22" s="1"/>
  <c r="E497" i="22" s="1"/>
  <c r="E498" i="22" s="1"/>
  <c r="E499" i="22" s="1"/>
  <c r="E690" i="22"/>
  <c r="E691" i="22" s="1"/>
  <c r="E692" i="22" s="1"/>
  <c r="E693" i="22" s="1"/>
  <c r="E694" i="22" s="1"/>
  <c r="E695" i="22" s="1"/>
  <c r="E696" i="22" s="1"/>
  <c r="E697" i="22" s="1"/>
  <c r="E698" i="22" s="1"/>
  <c r="E699" i="22" s="1"/>
  <c r="E670" i="22"/>
  <c r="E671" i="22" s="1"/>
  <c r="E672" i="22" s="1"/>
  <c r="E673" i="22" s="1"/>
  <c r="E674" i="22" s="1"/>
  <c r="E675" i="22" s="1"/>
  <c r="E676" i="22" s="1"/>
  <c r="E677" i="22" s="1"/>
  <c r="E678" i="22" s="1"/>
  <c r="E679" i="22" s="1"/>
  <c r="F300" i="22"/>
  <c r="F301" i="22" s="1"/>
  <c r="F302" i="22" s="1"/>
  <c r="F303" i="22" s="1"/>
  <c r="F304" i="22" s="1"/>
  <c r="F305" i="22" s="1"/>
  <c r="F306" i="22" s="1"/>
  <c r="F307" i="22" s="1"/>
  <c r="F308" i="22" s="1"/>
  <c r="F309" i="22" s="1"/>
  <c r="F360" i="22"/>
  <c r="F361" i="22" s="1"/>
  <c r="F362" i="22" s="1"/>
  <c r="F363" i="22" s="1"/>
  <c r="F364" i="22" s="1"/>
  <c r="F365" i="22" s="1"/>
  <c r="F366" i="22" s="1"/>
  <c r="F367" i="22" s="1"/>
  <c r="F368" i="22" s="1"/>
  <c r="F369" i="22" s="1"/>
  <c r="F440" i="22"/>
  <c r="F441" i="22" s="1"/>
  <c r="F442" i="22" s="1"/>
  <c r="F443" i="22" s="1"/>
  <c r="F444" i="22" s="1"/>
  <c r="F445" i="22" s="1"/>
  <c r="F446" i="22" s="1"/>
  <c r="F447" i="22" s="1"/>
  <c r="F448" i="22" s="1"/>
  <c r="F449" i="22" s="1"/>
  <c r="D111" i="16" l="1"/>
  <c r="D110" i="17"/>
  <c r="D112" i="15"/>
  <c r="D113" i="15" s="1"/>
  <c r="D114" i="15" s="1"/>
  <c r="D115" i="15" s="1"/>
  <c r="D116" i="15" s="1"/>
  <c r="D117" i="15" s="1"/>
  <c r="D118" i="15" s="1"/>
  <c r="D119" i="15" s="1"/>
  <c r="D120" i="15" s="1"/>
  <c r="D121" i="15" s="1"/>
  <c r="D122" i="15" s="1"/>
  <c r="D123" i="15" s="1"/>
  <c r="D124" i="15" s="1"/>
  <c r="D125" i="15" s="1"/>
  <c r="D126" i="15" s="1"/>
  <c r="D127" i="15" s="1"/>
  <c r="D128" i="15" s="1"/>
  <c r="D129" i="15" s="1"/>
  <c r="D130" i="15" s="1"/>
  <c r="D131" i="15" s="1"/>
  <c r="D132" i="15" s="1"/>
  <c r="D133" i="15" s="1"/>
  <c r="D134" i="15" s="1"/>
  <c r="D135" i="15" s="1"/>
  <c r="D136" i="15" s="1"/>
  <c r="D137" i="15" s="1"/>
  <c r="D138" i="15" s="1"/>
  <c r="D139" i="15" s="1"/>
  <c r="D140" i="15" s="1"/>
  <c r="D141" i="15" s="1"/>
  <c r="D142" i="15" s="1"/>
  <c r="D143" i="15" s="1"/>
  <c r="D144" i="15" s="1"/>
  <c r="D145" i="15" s="1"/>
  <c r="D146" i="15" s="1"/>
  <c r="D147" i="15" s="1"/>
  <c r="D148" i="15" s="1"/>
  <c r="D149" i="15" s="1"/>
  <c r="E1210" i="22"/>
  <c r="F1210" i="22"/>
  <c r="D29" i="1"/>
  <c r="D27" i="8"/>
  <c r="F1260" i="22"/>
  <c r="F1290" i="22"/>
  <c r="E1040" i="22"/>
  <c r="E1150" i="22"/>
  <c r="F1150" i="22"/>
  <c r="F1330" i="22"/>
  <c r="F1160" i="22"/>
  <c r="F1010" i="22"/>
  <c r="F1120" i="22"/>
  <c r="E1220" i="22"/>
  <c r="F1100" i="22"/>
  <c r="E1120" i="22"/>
  <c r="E1390" i="22"/>
  <c r="F1310" i="22"/>
  <c r="F1110" i="22"/>
  <c r="E1010" i="22"/>
  <c r="F1380" i="22"/>
  <c r="F1190" i="22"/>
  <c r="F1050" i="22"/>
  <c r="E1270" i="22"/>
  <c r="E1180" i="22"/>
  <c r="F1200" i="22"/>
  <c r="E1260" i="22"/>
  <c r="F1250" i="22"/>
  <c r="F1280" i="22"/>
  <c r="F1070" i="22"/>
  <c r="F1180" i="22"/>
  <c r="E1370" i="22"/>
  <c r="F1030" i="22"/>
  <c r="E1280" i="22"/>
  <c r="F1230" i="22"/>
  <c r="F1130" i="22"/>
  <c r="E1020" i="22"/>
  <c r="E1130" i="22"/>
  <c r="F1020" i="22"/>
  <c r="E1090" i="22"/>
  <c r="F1090" i="22"/>
  <c r="F1270" i="22"/>
  <c r="E1100" i="22"/>
  <c r="E1300" i="22"/>
  <c r="F1320" i="22"/>
  <c r="F1170" i="22"/>
  <c r="E1060" i="22"/>
  <c r="F1340" i="22"/>
  <c r="E1330" i="22"/>
  <c r="E1380" i="22"/>
  <c r="F1080" i="22"/>
  <c r="E1080" i="22"/>
  <c r="E1070" i="22"/>
  <c r="F1300" i="22"/>
  <c r="E1340" i="22"/>
  <c r="F980" i="22"/>
  <c r="E1360" i="22"/>
  <c r="F1390" i="22"/>
  <c r="E1050" i="22"/>
  <c r="F1140" i="22"/>
  <c r="F1360" i="22"/>
  <c r="E1160" i="22"/>
  <c r="F1370" i="22"/>
  <c r="E1240" i="22"/>
  <c r="E1350" i="22"/>
  <c r="E1110" i="22"/>
  <c r="E1190" i="22"/>
  <c r="F1060" i="22"/>
  <c r="E1290" i="22"/>
  <c r="F1040" i="22"/>
  <c r="F1220" i="22"/>
  <c r="E1140" i="22"/>
  <c r="E1030" i="22"/>
  <c r="F1400" i="22"/>
  <c r="E1310" i="22"/>
  <c r="E1170" i="22"/>
  <c r="E1320" i="22"/>
  <c r="F1000" i="22"/>
  <c r="F1240" i="22"/>
  <c r="F1350" i="22"/>
  <c r="E1200" i="22"/>
  <c r="E1250" i="22"/>
  <c r="F990" i="22"/>
  <c r="E1230" i="22"/>
  <c r="E1400" i="22"/>
  <c r="D25" i="26"/>
  <c r="D27" i="25"/>
  <c r="D112" i="16" l="1"/>
  <c r="D111" i="17"/>
  <c r="D30" i="1"/>
  <c r="D28" i="8"/>
  <c r="D28" i="25"/>
  <c r="D26" i="26"/>
  <c r="D112" i="17" l="1"/>
  <c r="D113" i="16"/>
  <c r="D31" i="1"/>
  <c r="D29" i="8"/>
  <c r="D29" i="25"/>
  <c r="D27" i="26"/>
  <c r="D114" i="16" l="1"/>
  <c r="D113" i="17"/>
  <c r="D32" i="1"/>
  <c r="D30" i="8"/>
  <c r="D30" i="25"/>
  <c r="D28" i="26"/>
  <c r="D114" i="17" l="1"/>
  <c r="D115" i="16"/>
  <c r="D33" i="1"/>
  <c r="D31" i="8"/>
  <c r="D31" i="25"/>
  <c r="D29" i="26"/>
  <c r="D115" i="17" l="1"/>
  <c r="D116" i="16"/>
  <c r="D34" i="1"/>
  <c r="D32" i="8"/>
  <c r="D32" i="25"/>
  <c r="D30" i="26"/>
  <c r="D116" i="17" l="1"/>
  <c r="D117" i="16"/>
  <c r="D35" i="1"/>
  <c r="D33" i="8"/>
  <c r="D31" i="26"/>
  <c r="D33" i="25"/>
  <c r="D118" i="16" l="1"/>
  <c r="D117" i="17"/>
  <c r="D36" i="1"/>
  <c r="D34" i="8"/>
  <c r="D32" i="26"/>
  <c r="D34" i="25"/>
  <c r="D119" i="16" l="1"/>
  <c r="D118" i="17"/>
  <c r="D37" i="1"/>
  <c r="D35" i="8"/>
  <c r="D33" i="26"/>
  <c r="D35" i="25"/>
  <c r="D120" i="16" l="1"/>
  <c r="D119" i="17"/>
  <c r="D38" i="1"/>
  <c r="D36" i="8"/>
  <c r="F520" i="21"/>
  <c r="F521" i="21" s="1"/>
  <c r="F522" i="21" s="1"/>
  <c r="F523" i="21" s="1"/>
  <c r="F524" i="21" s="1"/>
  <c r="F525" i="21" s="1"/>
  <c r="F526" i="21" s="1"/>
  <c r="F527" i="21" s="1"/>
  <c r="F528" i="21" s="1"/>
  <c r="F529" i="21" s="1"/>
  <c r="E1240" i="21"/>
  <c r="E1241" i="21" s="1"/>
  <c r="E1242" i="21" s="1"/>
  <c r="E1243" i="21" s="1"/>
  <c r="E1244" i="21" s="1"/>
  <c r="E1245" i="21" s="1"/>
  <c r="E1246" i="21" s="1"/>
  <c r="E1247" i="21" s="1"/>
  <c r="E1248" i="21" s="1"/>
  <c r="E1249" i="21" s="1"/>
  <c r="F740" i="21"/>
  <c r="F741" i="21" s="1"/>
  <c r="F742" i="21" s="1"/>
  <c r="F743" i="21" s="1"/>
  <c r="F744" i="21" s="1"/>
  <c r="F745" i="21" s="1"/>
  <c r="F746" i="21" s="1"/>
  <c r="F747" i="21" s="1"/>
  <c r="F748" i="21" s="1"/>
  <c r="F749" i="21" s="1"/>
  <c r="F1380" i="21"/>
  <c r="F1381" i="21" s="1"/>
  <c r="F1382" i="21" s="1"/>
  <c r="F1383" i="21" s="1"/>
  <c r="F1384" i="21" s="1"/>
  <c r="F1385" i="21" s="1"/>
  <c r="F1386" i="21" s="1"/>
  <c r="F1387" i="21" s="1"/>
  <c r="F1388" i="21" s="1"/>
  <c r="F1389" i="21" s="1"/>
  <c r="F370" i="21"/>
  <c r="F371" i="21" s="1"/>
  <c r="F372" i="21" s="1"/>
  <c r="F373" i="21" s="1"/>
  <c r="F374" i="21" s="1"/>
  <c r="F375" i="21" s="1"/>
  <c r="F376" i="21" s="1"/>
  <c r="F377" i="21" s="1"/>
  <c r="F378" i="21" s="1"/>
  <c r="F379" i="21" s="1"/>
  <c r="E250" i="21"/>
  <c r="E251" i="21" s="1"/>
  <c r="E252" i="21" s="1"/>
  <c r="E253" i="21" s="1"/>
  <c r="E254" i="21" s="1"/>
  <c r="E255" i="21" s="1"/>
  <c r="E256" i="21" s="1"/>
  <c r="E257" i="21" s="1"/>
  <c r="E258" i="21" s="1"/>
  <c r="E259" i="21" s="1"/>
  <c r="F1260" i="21"/>
  <c r="F1261" i="21" s="1"/>
  <c r="F1262" i="21" s="1"/>
  <c r="F1263" i="21" s="1"/>
  <c r="F1264" i="21" s="1"/>
  <c r="F1265" i="21" s="1"/>
  <c r="F1266" i="21" s="1"/>
  <c r="F1267" i="21" s="1"/>
  <c r="F1268" i="21" s="1"/>
  <c r="F1269" i="21" s="1"/>
  <c r="F700" i="21"/>
  <c r="F701" i="21" s="1"/>
  <c r="F702" i="21" s="1"/>
  <c r="F703" i="21" s="1"/>
  <c r="F704" i="21" s="1"/>
  <c r="F705" i="21" s="1"/>
  <c r="F706" i="21" s="1"/>
  <c r="F707" i="21" s="1"/>
  <c r="F708" i="21" s="1"/>
  <c r="F709" i="21" s="1"/>
  <c r="E710" i="21"/>
  <c r="E711" i="21" s="1"/>
  <c r="E712" i="21" s="1"/>
  <c r="E713" i="21" s="1"/>
  <c r="E714" i="21" s="1"/>
  <c r="E715" i="21" s="1"/>
  <c r="E716" i="21" s="1"/>
  <c r="E717" i="21" s="1"/>
  <c r="E718" i="21" s="1"/>
  <c r="E719" i="21" s="1"/>
  <c r="F1240" i="21"/>
  <c r="F1241" i="21" s="1"/>
  <c r="F1242" i="21" s="1"/>
  <c r="F1243" i="21" s="1"/>
  <c r="F1244" i="21" s="1"/>
  <c r="F1245" i="21" s="1"/>
  <c r="F1246" i="21" s="1"/>
  <c r="F1247" i="21" s="1"/>
  <c r="F1248" i="21" s="1"/>
  <c r="F1249" i="21" s="1"/>
  <c r="F920" i="21"/>
  <c r="F921" i="21" s="1"/>
  <c r="F922" i="21" s="1"/>
  <c r="F923" i="21" s="1"/>
  <c r="F924" i="21" s="1"/>
  <c r="F925" i="21" s="1"/>
  <c r="F926" i="21" s="1"/>
  <c r="F927" i="21" s="1"/>
  <c r="F928" i="21" s="1"/>
  <c r="F929" i="21" s="1"/>
  <c r="F1360" i="21"/>
  <c r="F1361" i="21" s="1"/>
  <c r="F1362" i="21" s="1"/>
  <c r="F1363" i="21" s="1"/>
  <c r="F1364" i="21" s="1"/>
  <c r="F1365" i="21" s="1"/>
  <c r="F1366" i="21" s="1"/>
  <c r="F1367" i="21" s="1"/>
  <c r="F1368" i="21" s="1"/>
  <c r="F1369" i="21" s="1"/>
  <c r="E1330" i="21"/>
  <c r="E1331" i="21" s="1"/>
  <c r="E1332" i="21" s="1"/>
  <c r="E1333" i="21" s="1"/>
  <c r="E1334" i="21" s="1"/>
  <c r="E1335" i="21" s="1"/>
  <c r="E1336" i="21" s="1"/>
  <c r="E1337" i="21" s="1"/>
  <c r="E1338" i="21" s="1"/>
  <c r="E1339" i="21" s="1"/>
  <c r="E680" i="21"/>
  <c r="E681" i="21" s="1"/>
  <c r="E682" i="21" s="1"/>
  <c r="E683" i="21" s="1"/>
  <c r="E684" i="21" s="1"/>
  <c r="E685" i="21" s="1"/>
  <c r="E686" i="21" s="1"/>
  <c r="E687" i="21" s="1"/>
  <c r="E688" i="21" s="1"/>
  <c r="E689" i="21" s="1"/>
  <c r="E1270" i="21"/>
  <c r="E1271" i="21" s="1"/>
  <c r="E1272" i="21" s="1"/>
  <c r="E1273" i="21" s="1"/>
  <c r="E1274" i="21" s="1"/>
  <c r="E1275" i="21" s="1"/>
  <c r="E1276" i="21" s="1"/>
  <c r="E1277" i="21" s="1"/>
  <c r="E1278" i="21" s="1"/>
  <c r="E1279" i="21" s="1"/>
  <c r="E870" i="21"/>
  <c r="E871" i="21" s="1"/>
  <c r="E872" i="21" s="1"/>
  <c r="E873" i="21" s="1"/>
  <c r="E874" i="21" s="1"/>
  <c r="E875" i="21" s="1"/>
  <c r="E876" i="21" s="1"/>
  <c r="E877" i="21" s="1"/>
  <c r="E878" i="21" s="1"/>
  <c r="E879" i="21" s="1"/>
  <c r="F960" i="21"/>
  <c r="F961" i="21" s="1"/>
  <c r="F962" i="21" s="1"/>
  <c r="F963" i="21" s="1"/>
  <c r="F964" i="21" s="1"/>
  <c r="F965" i="21" s="1"/>
  <c r="F966" i="21" s="1"/>
  <c r="F967" i="21" s="1"/>
  <c r="F968" i="21" s="1"/>
  <c r="F969" i="21" s="1"/>
  <c r="E260" i="21"/>
  <c r="E261" i="21" s="1"/>
  <c r="E262" i="21" s="1"/>
  <c r="E263" i="21" s="1"/>
  <c r="E264" i="21" s="1"/>
  <c r="E265" i="21" s="1"/>
  <c r="E266" i="21" s="1"/>
  <c r="E267" i="21" s="1"/>
  <c r="E268" i="21" s="1"/>
  <c r="E269" i="21" s="1"/>
  <c r="F350" i="21"/>
  <c r="F351" i="21" s="1"/>
  <c r="F352" i="21" s="1"/>
  <c r="F353" i="21" s="1"/>
  <c r="F354" i="21" s="1"/>
  <c r="F355" i="21" s="1"/>
  <c r="F356" i="21" s="1"/>
  <c r="F357" i="21" s="1"/>
  <c r="F358" i="21" s="1"/>
  <c r="F359" i="21" s="1"/>
  <c r="F710" i="21"/>
  <c r="F711" i="21" s="1"/>
  <c r="F712" i="21" s="1"/>
  <c r="F713" i="21" s="1"/>
  <c r="F714" i="21" s="1"/>
  <c r="F715" i="21" s="1"/>
  <c r="F716" i="21" s="1"/>
  <c r="F717" i="21" s="1"/>
  <c r="F718" i="21" s="1"/>
  <c r="F719" i="21" s="1"/>
  <c r="F1070" i="21"/>
  <c r="F1071" i="21" s="1"/>
  <c r="F1072" i="21" s="1"/>
  <c r="F1073" i="21" s="1"/>
  <c r="F1074" i="21" s="1"/>
  <c r="F1075" i="21" s="1"/>
  <c r="F1076" i="21" s="1"/>
  <c r="F1077" i="21" s="1"/>
  <c r="F1078" i="21" s="1"/>
  <c r="F1079" i="21" s="1"/>
  <c r="F510" i="21"/>
  <c r="F511" i="21" s="1"/>
  <c r="F512" i="21" s="1"/>
  <c r="F513" i="21" s="1"/>
  <c r="F514" i="21" s="1"/>
  <c r="F515" i="21" s="1"/>
  <c r="F516" i="21" s="1"/>
  <c r="F517" i="21" s="1"/>
  <c r="F518" i="21" s="1"/>
  <c r="F519" i="21" s="1"/>
  <c r="F1210" i="21"/>
  <c r="F1211" i="21" s="1"/>
  <c r="F1212" i="21" s="1"/>
  <c r="F1213" i="21" s="1"/>
  <c r="F1214" i="21" s="1"/>
  <c r="F1215" i="21" s="1"/>
  <c r="F1216" i="21" s="1"/>
  <c r="F1217" i="21" s="1"/>
  <c r="F1218" i="21" s="1"/>
  <c r="F1219" i="21" s="1"/>
  <c r="E370" i="21"/>
  <c r="E371" i="21" s="1"/>
  <c r="E372" i="21" s="1"/>
  <c r="E373" i="21" s="1"/>
  <c r="E374" i="21" s="1"/>
  <c r="E375" i="21" s="1"/>
  <c r="E376" i="21" s="1"/>
  <c r="E377" i="21" s="1"/>
  <c r="E378" i="21" s="1"/>
  <c r="E379" i="21" s="1"/>
  <c r="E1130" i="21"/>
  <c r="E1131" i="21" s="1"/>
  <c r="E1132" i="21" s="1"/>
  <c r="E1133" i="21" s="1"/>
  <c r="E1134" i="21" s="1"/>
  <c r="E1135" i="21" s="1"/>
  <c r="E1136" i="21" s="1"/>
  <c r="E1137" i="21" s="1"/>
  <c r="E1138" i="21" s="1"/>
  <c r="E1139" i="21" s="1"/>
  <c r="E390" i="21"/>
  <c r="E391" i="21" s="1"/>
  <c r="E392" i="21" s="1"/>
  <c r="E393" i="21" s="1"/>
  <c r="E394" i="21" s="1"/>
  <c r="E395" i="21" s="1"/>
  <c r="E396" i="21" s="1"/>
  <c r="E397" i="21" s="1"/>
  <c r="E398" i="21" s="1"/>
  <c r="E399" i="21" s="1"/>
  <c r="E1110" i="21"/>
  <c r="E1111" i="21" s="1"/>
  <c r="E1112" i="21" s="1"/>
  <c r="E1113" i="21" s="1"/>
  <c r="E1114" i="21" s="1"/>
  <c r="E1115" i="21" s="1"/>
  <c r="E1116" i="21" s="1"/>
  <c r="E1117" i="21" s="1"/>
  <c r="E1118" i="21" s="1"/>
  <c r="E1119" i="21" s="1"/>
  <c r="E330" i="21"/>
  <c r="E331" i="21" s="1"/>
  <c r="E332" i="21" s="1"/>
  <c r="E333" i="21" s="1"/>
  <c r="E334" i="21" s="1"/>
  <c r="E335" i="21" s="1"/>
  <c r="E336" i="21" s="1"/>
  <c r="E337" i="21" s="1"/>
  <c r="E338" i="21" s="1"/>
  <c r="E339" i="21" s="1"/>
  <c r="F820" i="21"/>
  <c r="F821" i="21" s="1"/>
  <c r="F822" i="21" s="1"/>
  <c r="F823" i="21" s="1"/>
  <c r="F824" i="21" s="1"/>
  <c r="F825" i="21" s="1"/>
  <c r="F826" i="21" s="1"/>
  <c r="F827" i="21" s="1"/>
  <c r="F828" i="21" s="1"/>
  <c r="F829" i="21" s="1"/>
  <c r="E610" i="21"/>
  <c r="E611" i="21" s="1"/>
  <c r="E612" i="21" s="1"/>
  <c r="E613" i="21" s="1"/>
  <c r="E614" i="21" s="1"/>
  <c r="E615" i="21" s="1"/>
  <c r="E616" i="21" s="1"/>
  <c r="E617" i="21" s="1"/>
  <c r="E618" i="21" s="1"/>
  <c r="E619" i="21" s="1"/>
  <c r="E360" i="21"/>
  <c r="E361" i="21" s="1"/>
  <c r="E362" i="21" s="1"/>
  <c r="E363" i="21" s="1"/>
  <c r="E364" i="21" s="1"/>
  <c r="E365" i="21" s="1"/>
  <c r="E366" i="21" s="1"/>
  <c r="E367" i="21" s="1"/>
  <c r="E368" i="21" s="1"/>
  <c r="E369" i="21" s="1"/>
  <c r="E1050" i="21"/>
  <c r="E1051" i="21" s="1"/>
  <c r="E1052" i="21" s="1"/>
  <c r="E1053" i="21" s="1"/>
  <c r="E1054" i="21" s="1"/>
  <c r="E1055" i="21" s="1"/>
  <c r="E1056" i="21" s="1"/>
  <c r="E1057" i="21" s="1"/>
  <c r="E1058" i="21" s="1"/>
  <c r="E1059" i="21" s="1"/>
  <c r="E1020" i="21"/>
  <c r="E1021" i="21" s="1"/>
  <c r="E1022" i="21" s="1"/>
  <c r="E1023" i="21" s="1"/>
  <c r="E1024" i="21" s="1"/>
  <c r="E1025" i="21" s="1"/>
  <c r="E1026" i="21" s="1"/>
  <c r="E1027" i="21" s="1"/>
  <c r="E1028" i="21" s="1"/>
  <c r="E1029" i="21" s="1"/>
  <c r="E750" i="21"/>
  <c r="E751" i="21" s="1"/>
  <c r="E752" i="21" s="1"/>
  <c r="E753" i="21" s="1"/>
  <c r="E754" i="21" s="1"/>
  <c r="E755" i="21" s="1"/>
  <c r="E756" i="21" s="1"/>
  <c r="E757" i="21" s="1"/>
  <c r="E758" i="21" s="1"/>
  <c r="E759" i="21" s="1"/>
  <c r="F1110" i="21"/>
  <c r="F1111" i="21" s="1"/>
  <c r="F1112" i="21" s="1"/>
  <c r="F1113" i="21" s="1"/>
  <c r="F1114" i="21" s="1"/>
  <c r="F1115" i="21" s="1"/>
  <c r="F1116" i="21" s="1"/>
  <c r="F1117" i="21" s="1"/>
  <c r="F1118" i="21" s="1"/>
  <c r="F1119" i="21" s="1"/>
  <c r="F980" i="21"/>
  <c r="F981" i="21" s="1"/>
  <c r="F982" i="21" s="1"/>
  <c r="F983" i="21" s="1"/>
  <c r="F984" i="21" s="1"/>
  <c r="F985" i="21" s="1"/>
  <c r="F986" i="21" s="1"/>
  <c r="F987" i="21" s="1"/>
  <c r="F988" i="21" s="1"/>
  <c r="F989" i="21" s="1"/>
  <c r="E1250" i="21"/>
  <c r="E1251" i="21" s="1"/>
  <c r="E1252" i="21" s="1"/>
  <c r="E1253" i="21" s="1"/>
  <c r="E1254" i="21" s="1"/>
  <c r="E1255" i="21" s="1"/>
  <c r="E1256" i="21" s="1"/>
  <c r="E1257" i="21" s="1"/>
  <c r="E1258" i="21" s="1"/>
  <c r="E1259" i="21" s="1"/>
  <c r="E720" i="21"/>
  <c r="E721" i="21" s="1"/>
  <c r="E722" i="21" s="1"/>
  <c r="E723" i="21" s="1"/>
  <c r="E724" i="21" s="1"/>
  <c r="E725" i="21" s="1"/>
  <c r="E726" i="21" s="1"/>
  <c r="E727" i="21" s="1"/>
  <c r="E728" i="21" s="1"/>
  <c r="E729" i="21" s="1"/>
  <c r="E620" i="21"/>
  <c r="E621" i="21" s="1"/>
  <c r="E622" i="21" s="1"/>
  <c r="E623" i="21" s="1"/>
  <c r="E624" i="21" s="1"/>
  <c r="E625" i="21" s="1"/>
  <c r="E626" i="21" s="1"/>
  <c r="E627" i="21" s="1"/>
  <c r="E628" i="21" s="1"/>
  <c r="E629" i="21" s="1"/>
  <c r="E860" i="21"/>
  <c r="E861" i="21" s="1"/>
  <c r="E862" i="21" s="1"/>
  <c r="E863" i="21" s="1"/>
  <c r="E864" i="21" s="1"/>
  <c r="E865" i="21" s="1"/>
  <c r="E866" i="21" s="1"/>
  <c r="E867" i="21" s="1"/>
  <c r="E868" i="21" s="1"/>
  <c r="E869" i="21" s="1"/>
  <c r="F680" i="21"/>
  <c r="F681" i="21" s="1"/>
  <c r="F682" i="21" s="1"/>
  <c r="F683" i="21" s="1"/>
  <c r="F684" i="21" s="1"/>
  <c r="F685" i="21" s="1"/>
  <c r="F686" i="21" s="1"/>
  <c r="F687" i="21" s="1"/>
  <c r="F688" i="21" s="1"/>
  <c r="F689" i="21" s="1"/>
  <c r="F1280" i="21"/>
  <c r="F1281" i="21" s="1"/>
  <c r="F1282" i="21" s="1"/>
  <c r="F1283" i="21" s="1"/>
  <c r="F1284" i="21" s="1"/>
  <c r="F1285" i="21" s="1"/>
  <c r="F1286" i="21" s="1"/>
  <c r="F1287" i="21" s="1"/>
  <c r="F1288" i="21" s="1"/>
  <c r="F1289" i="21" s="1"/>
  <c r="E1280" i="21"/>
  <c r="E1281" i="21" s="1"/>
  <c r="E1282" i="21" s="1"/>
  <c r="E1283" i="21" s="1"/>
  <c r="E1284" i="21" s="1"/>
  <c r="E1285" i="21" s="1"/>
  <c r="E1286" i="21" s="1"/>
  <c r="E1287" i="21" s="1"/>
  <c r="E1288" i="21" s="1"/>
  <c r="E1289" i="21" s="1"/>
  <c r="F1160" i="21"/>
  <c r="F1161" i="21" s="1"/>
  <c r="F1162" i="21" s="1"/>
  <c r="F1163" i="21" s="1"/>
  <c r="F1164" i="21" s="1"/>
  <c r="F1165" i="21" s="1"/>
  <c r="F1166" i="21" s="1"/>
  <c r="F1167" i="21" s="1"/>
  <c r="F1168" i="21" s="1"/>
  <c r="F1169" i="21" s="1"/>
  <c r="E690" i="21"/>
  <c r="E691" i="21" s="1"/>
  <c r="E692" i="21" s="1"/>
  <c r="E693" i="21" s="1"/>
  <c r="E694" i="21" s="1"/>
  <c r="E695" i="21" s="1"/>
  <c r="E696" i="21" s="1"/>
  <c r="E697" i="21" s="1"/>
  <c r="E698" i="21" s="1"/>
  <c r="E699" i="21" s="1"/>
  <c r="F1040" i="21"/>
  <c r="F1041" i="21" s="1"/>
  <c r="F1042" i="21" s="1"/>
  <c r="F1043" i="21" s="1"/>
  <c r="F1044" i="21" s="1"/>
  <c r="F1045" i="21" s="1"/>
  <c r="F1046" i="21" s="1"/>
  <c r="F1047" i="21" s="1"/>
  <c r="F1048" i="21" s="1"/>
  <c r="F1049" i="21" s="1"/>
  <c r="F1370" i="21"/>
  <c r="F1371" i="21" s="1"/>
  <c r="F1372" i="21" s="1"/>
  <c r="F1373" i="21" s="1"/>
  <c r="F1374" i="21" s="1"/>
  <c r="F1375" i="21" s="1"/>
  <c r="F1376" i="21" s="1"/>
  <c r="F1377" i="21" s="1"/>
  <c r="F1378" i="21" s="1"/>
  <c r="F1379" i="21" s="1"/>
  <c r="F800" i="21"/>
  <c r="F801" i="21" s="1"/>
  <c r="F802" i="21" s="1"/>
  <c r="F803" i="21" s="1"/>
  <c r="F804" i="21" s="1"/>
  <c r="F805" i="21" s="1"/>
  <c r="F806" i="21" s="1"/>
  <c r="F807" i="21" s="1"/>
  <c r="F808" i="21" s="1"/>
  <c r="F809" i="21" s="1"/>
  <c r="E290" i="21"/>
  <c r="E291" i="21" s="1"/>
  <c r="E292" i="21" s="1"/>
  <c r="E293" i="21" s="1"/>
  <c r="E294" i="21" s="1"/>
  <c r="E295" i="21" s="1"/>
  <c r="E296" i="21" s="1"/>
  <c r="E297" i="21" s="1"/>
  <c r="E298" i="21" s="1"/>
  <c r="E299" i="21" s="1"/>
  <c r="F390" i="21"/>
  <c r="F391" i="21" s="1"/>
  <c r="F392" i="21" s="1"/>
  <c r="F393" i="21" s="1"/>
  <c r="F394" i="21" s="1"/>
  <c r="F395" i="21" s="1"/>
  <c r="F396" i="21" s="1"/>
  <c r="F397" i="21" s="1"/>
  <c r="F398" i="21" s="1"/>
  <c r="F399" i="21" s="1"/>
  <c r="F1230" i="21"/>
  <c r="F1231" i="21" s="1"/>
  <c r="F1232" i="21" s="1"/>
  <c r="F1233" i="21" s="1"/>
  <c r="F1234" i="21" s="1"/>
  <c r="F1235" i="21" s="1"/>
  <c r="F1236" i="21" s="1"/>
  <c r="F1237" i="21" s="1"/>
  <c r="F1238" i="21" s="1"/>
  <c r="F1239" i="21" s="1"/>
  <c r="F1310" i="21"/>
  <c r="F1311" i="21" s="1"/>
  <c r="F1312" i="21" s="1"/>
  <c r="F1313" i="21" s="1"/>
  <c r="F1314" i="21" s="1"/>
  <c r="F1315" i="21" s="1"/>
  <c r="F1316" i="21" s="1"/>
  <c r="F1317" i="21" s="1"/>
  <c r="F1318" i="21" s="1"/>
  <c r="F1319" i="21" s="1"/>
  <c r="E780" i="21"/>
  <c r="E781" i="21" s="1"/>
  <c r="E782" i="21" s="1"/>
  <c r="E783" i="21" s="1"/>
  <c r="E784" i="21" s="1"/>
  <c r="E785" i="21" s="1"/>
  <c r="E786" i="21" s="1"/>
  <c r="E787" i="21" s="1"/>
  <c r="E788" i="21" s="1"/>
  <c r="E789" i="21" s="1"/>
  <c r="E1160" i="21"/>
  <c r="E1161" i="21" s="1"/>
  <c r="E1162" i="21" s="1"/>
  <c r="E1163" i="21" s="1"/>
  <c r="E1164" i="21" s="1"/>
  <c r="E1165" i="21" s="1"/>
  <c r="E1166" i="21" s="1"/>
  <c r="E1167" i="21" s="1"/>
  <c r="E1168" i="21" s="1"/>
  <c r="E1169" i="21" s="1"/>
  <c r="E630" i="21"/>
  <c r="E631" i="21" s="1"/>
  <c r="E632" i="21" s="1"/>
  <c r="E633" i="21" s="1"/>
  <c r="E634" i="21" s="1"/>
  <c r="E635" i="21" s="1"/>
  <c r="E636" i="21" s="1"/>
  <c r="E637" i="21" s="1"/>
  <c r="E638" i="21" s="1"/>
  <c r="E639" i="21" s="1"/>
  <c r="E800" i="21"/>
  <c r="E801" i="21" s="1"/>
  <c r="E802" i="21" s="1"/>
  <c r="E803" i="21" s="1"/>
  <c r="E804" i="21" s="1"/>
  <c r="E805" i="21" s="1"/>
  <c r="E806" i="21" s="1"/>
  <c r="E807" i="21" s="1"/>
  <c r="E808" i="21" s="1"/>
  <c r="E809" i="21" s="1"/>
  <c r="F900" i="21"/>
  <c r="F901" i="21" s="1"/>
  <c r="F902" i="21" s="1"/>
  <c r="F903" i="21" s="1"/>
  <c r="F904" i="21" s="1"/>
  <c r="F905" i="21" s="1"/>
  <c r="F906" i="21" s="1"/>
  <c r="F907" i="21" s="1"/>
  <c r="F908" i="21" s="1"/>
  <c r="F909" i="21" s="1"/>
  <c r="E1170" i="21"/>
  <c r="E1171" i="21" s="1"/>
  <c r="E1172" i="21" s="1"/>
  <c r="E1173" i="21" s="1"/>
  <c r="E1174" i="21" s="1"/>
  <c r="E1175" i="21" s="1"/>
  <c r="E1176" i="21" s="1"/>
  <c r="E1177" i="21" s="1"/>
  <c r="E1178" i="21" s="1"/>
  <c r="E1179" i="21" s="1"/>
  <c r="F780" i="21"/>
  <c r="F781" i="21" s="1"/>
  <c r="F782" i="21" s="1"/>
  <c r="F783" i="21" s="1"/>
  <c r="F784" i="21" s="1"/>
  <c r="F785" i="21" s="1"/>
  <c r="F786" i="21" s="1"/>
  <c r="F787" i="21" s="1"/>
  <c r="F788" i="21" s="1"/>
  <c r="F789" i="21" s="1"/>
  <c r="E450" i="21"/>
  <c r="E451" i="21" s="1"/>
  <c r="E452" i="21" s="1"/>
  <c r="E453" i="21" s="1"/>
  <c r="E454" i="21" s="1"/>
  <c r="E455" i="21" s="1"/>
  <c r="E456" i="21" s="1"/>
  <c r="E457" i="21" s="1"/>
  <c r="E458" i="21" s="1"/>
  <c r="E459" i="21" s="1"/>
  <c r="E1040" i="21"/>
  <c r="E1041" i="21" s="1"/>
  <c r="E1042" i="21" s="1"/>
  <c r="E1043" i="21" s="1"/>
  <c r="E1044" i="21" s="1"/>
  <c r="E1045" i="21" s="1"/>
  <c r="E1046" i="21" s="1"/>
  <c r="E1047" i="21" s="1"/>
  <c r="E1048" i="21" s="1"/>
  <c r="E1049" i="21" s="1"/>
  <c r="E810" i="21"/>
  <c r="E811" i="21" s="1"/>
  <c r="E812" i="21" s="1"/>
  <c r="E813" i="21" s="1"/>
  <c r="E814" i="21" s="1"/>
  <c r="E815" i="21" s="1"/>
  <c r="E816" i="21" s="1"/>
  <c r="E817" i="21" s="1"/>
  <c r="E818" i="21" s="1"/>
  <c r="E819" i="21" s="1"/>
  <c r="E1390" i="21"/>
  <c r="E1391" i="21" s="1"/>
  <c r="E1392" i="21" s="1"/>
  <c r="E1393" i="21" s="1"/>
  <c r="E1394" i="21" s="1"/>
  <c r="E1395" i="21" s="1"/>
  <c r="E1396" i="21" s="1"/>
  <c r="E1397" i="21" s="1"/>
  <c r="E1398" i="21" s="1"/>
  <c r="E1399" i="21" s="1"/>
  <c r="E580" i="21"/>
  <c r="E581" i="21" s="1"/>
  <c r="E582" i="21" s="1"/>
  <c r="E583" i="21" s="1"/>
  <c r="E584" i="21" s="1"/>
  <c r="E585" i="21" s="1"/>
  <c r="E586" i="21" s="1"/>
  <c r="E587" i="21" s="1"/>
  <c r="E588" i="21" s="1"/>
  <c r="E589" i="21" s="1"/>
  <c r="E1000" i="21"/>
  <c r="E1001" i="21" s="1"/>
  <c r="E1002" i="21" s="1"/>
  <c r="E1003" i="21" s="1"/>
  <c r="E1004" i="21" s="1"/>
  <c r="E1005" i="21" s="1"/>
  <c r="E1006" i="21" s="1"/>
  <c r="E1007" i="21" s="1"/>
  <c r="E1008" i="21" s="1"/>
  <c r="E1009" i="21" s="1"/>
  <c r="F340" i="21"/>
  <c r="F341" i="21" s="1"/>
  <c r="F342" i="21" s="1"/>
  <c r="F343" i="21" s="1"/>
  <c r="F344" i="21" s="1"/>
  <c r="F345" i="21" s="1"/>
  <c r="F346" i="21" s="1"/>
  <c r="F347" i="21" s="1"/>
  <c r="F348" i="21" s="1"/>
  <c r="F349" i="21" s="1"/>
  <c r="E640" i="21"/>
  <c r="E641" i="21" s="1"/>
  <c r="E642" i="21" s="1"/>
  <c r="E643" i="21" s="1"/>
  <c r="E644" i="21" s="1"/>
  <c r="E645" i="21" s="1"/>
  <c r="E646" i="21" s="1"/>
  <c r="E647" i="21" s="1"/>
  <c r="E648" i="21" s="1"/>
  <c r="E649" i="21" s="1"/>
  <c r="E310" i="21"/>
  <c r="E311" i="21" s="1"/>
  <c r="E312" i="21" s="1"/>
  <c r="E313" i="21" s="1"/>
  <c r="E314" i="21" s="1"/>
  <c r="E315" i="21" s="1"/>
  <c r="E316" i="21" s="1"/>
  <c r="E317" i="21" s="1"/>
  <c r="E318" i="21" s="1"/>
  <c r="E319" i="21" s="1"/>
  <c r="F1010" i="21"/>
  <c r="F1011" i="21" s="1"/>
  <c r="F1012" i="21" s="1"/>
  <c r="F1013" i="21" s="1"/>
  <c r="F1014" i="21" s="1"/>
  <c r="F1015" i="21" s="1"/>
  <c r="F1016" i="21" s="1"/>
  <c r="F1017" i="21" s="1"/>
  <c r="F1018" i="21" s="1"/>
  <c r="F1019" i="21" s="1"/>
  <c r="E550" i="21"/>
  <c r="E551" i="21" s="1"/>
  <c r="E552" i="21" s="1"/>
  <c r="E553" i="21" s="1"/>
  <c r="E554" i="21" s="1"/>
  <c r="E555" i="21" s="1"/>
  <c r="E556" i="21" s="1"/>
  <c r="E557" i="21" s="1"/>
  <c r="E558" i="21" s="1"/>
  <c r="E559" i="21" s="1"/>
  <c r="F1180" i="21"/>
  <c r="F1181" i="21" s="1"/>
  <c r="F1182" i="21" s="1"/>
  <c r="F1183" i="21" s="1"/>
  <c r="F1184" i="21" s="1"/>
  <c r="F1185" i="21" s="1"/>
  <c r="F1186" i="21" s="1"/>
  <c r="F1187" i="21" s="1"/>
  <c r="F1188" i="21" s="1"/>
  <c r="F1189" i="21" s="1"/>
  <c r="F660" i="21"/>
  <c r="F661" i="21" s="1"/>
  <c r="F662" i="21" s="1"/>
  <c r="F663" i="21" s="1"/>
  <c r="F664" i="21" s="1"/>
  <c r="F665" i="21" s="1"/>
  <c r="F666" i="21" s="1"/>
  <c r="F667" i="21" s="1"/>
  <c r="F668" i="21" s="1"/>
  <c r="F669" i="21" s="1"/>
  <c r="E240" i="21"/>
  <c r="E241" i="21" s="1"/>
  <c r="E242" i="21" s="1"/>
  <c r="E243" i="21" s="1"/>
  <c r="E244" i="21" s="1"/>
  <c r="E245" i="21" s="1"/>
  <c r="E246" i="21" s="1"/>
  <c r="E247" i="21" s="1"/>
  <c r="E248" i="21" s="1"/>
  <c r="E249" i="21" s="1"/>
  <c r="F270" i="21"/>
  <c r="F271" i="21" s="1"/>
  <c r="F272" i="21" s="1"/>
  <c r="F273" i="21" s="1"/>
  <c r="F274" i="21" s="1"/>
  <c r="F275" i="21" s="1"/>
  <c r="F276" i="21" s="1"/>
  <c r="F277" i="21" s="1"/>
  <c r="F278" i="21" s="1"/>
  <c r="F279" i="21" s="1"/>
  <c r="E1220" i="21"/>
  <c r="E1221" i="21" s="1"/>
  <c r="E1222" i="21" s="1"/>
  <c r="E1223" i="21" s="1"/>
  <c r="E1224" i="21" s="1"/>
  <c r="E1225" i="21" s="1"/>
  <c r="E1226" i="21" s="1"/>
  <c r="E1227" i="21" s="1"/>
  <c r="E1228" i="21" s="1"/>
  <c r="E1229" i="21" s="1"/>
  <c r="F1020" i="21"/>
  <c r="F1021" i="21" s="1"/>
  <c r="F1022" i="21" s="1"/>
  <c r="F1023" i="21" s="1"/>
  <c r="F1024" i="21" s="1"/>
  <c r="F1025" i="21" s="1"/>
  <c r="F1026" i="21" s="1"/>
  <c r="F1027" i="21" s="1"/>
  <c r="F1028" i="21" s="1"/>
  <c r="F1029" i="21" s="1"/>
  <c r="E950" i="21"/>
  <c r="E951" i="21" s="1"/>
  <c r="E952" i="21" s="1"/>
  <c r="E953" i="21" s="1"/>
  <c r="E954" i="21" s="1"/>
  <c r="E955" i="21" s="1"/>
  <c r="E956" i="21" s="1"/>
  <c r="E957" i="21" s="1"/>
  <c r="E958" i="21" s="1"/>
  <c r="E959" i="21" s="1"/>
  <c r="E920" i="21"/>
  <c r="E921" i="21" s="1"/>
  <c r="E922" i="21" s="1"/>
  <c r="E923" i="21" s="1"/>
  <c r="E924" i="21" s="1"/>
  <c r="E925" i="21" s="1"/>
  <c r="E926" i="21" s="1"/>
  <c r="E927" i="21" s="1"/>
  <c r="E928" i="21" s="1"/>
  <c r="E929" i="21" s="1"/>
  <c r="E1350" i="21"/>
  <c r="E1351" i="21" s="1"/>
  <c r="E1352" i="21" s="1"/>
  <c r="E1353" i="21" s="1"/>
  <c r="E1354" i="21" s="1"/>
  <c r="E1355" i="21" s="1"/>
  <c r="E1356" i="21" s="1"/>
  <c r="E1357" i="21" s="1"/>
  <c r="E1358" i="21" s="1"/>
  <c r="E1359" i="21" s="1"/>
  <c r="E1290" i="21"/>
  <c r="E1291" i="21" s="1"/>
  <c r="E1292" i="21" s="1"/>
  <c r="E1293" i="21" s="1"/>
  <c r="E1294" i="21" s="1"/>
  <c r="E1295" i="21" s="1"/>
  <c r="E1296" i="21" s="1"/>
  <c r="E1297" i="21" s="1"/>
  <c r="E1298" i="21" s="1"/>
  <c r="E1299" i="21" s="1"/>
  <c r="E1150" i="21"/>
  <c r="E1151" i="21" s="1"/>
  <c r="E1152" i="21" s="1"/>
  <c r="E1153" i="21" s="1"/>
  <c r="E1154" i="21" s="1"/>
  <c r="E1155" i="21" s="1"/>
  <c r="E1156" i="21" s="1"/>
  <c r="E1157" i="21" s="1"/>
  <c r="E1158" i="21" s="1"/>
  <c r="E1159" i="21" s="1"/>
  <c r="E1070" i="21"/>
  <c r="E1071" i="21" s="1"/>
  <c r="E1072" i="21" s="1"/>
  <c r="E1073" i="21" s="1"/>
  <c r="E1074" i="21" s="1"/>
  <c r="E1075" i="21" s="1"/>
  <c r="E1076" i="21" s="1"/>
  <c r="E1077" i="21" s="1"/>
  <c r="E1078" i="21" s="1"/>
  <c r="E1079" i="21" s="1"/>
  <c r="E1300" i="21"/>
  <c r="E1301" i="21" s="1"/>
  <c r="E1302" i="21" s="1"/>
  <c r="E1303" i="21" s="1"/>
  <c r="E1304" i="21" s="1"/>
  <c r="E1305" i="21" s="1"/>
  <c r="E1306" i="21" s="1"/>
  <c r="E1307" i="21" s="1"/>
  <c r="E1308" i="21" s="1"/>
  <c r="E1309" i="21" s="1"/>
  <c r="E1060" i="21"/>
  <c r="E1061" i="21" s="1"/>
  <c r="E1062" i="21" s="1"/>
  <c r="E1063" i="21" s="1"/>
  <c r="E1064" i="21" s="1"/>
  <c r="E1065" i="21" s="1"/>
  <c r="E1066" i="21" s="1"/>
  <c r="E1067" i="21" s="1"/>
  <c r="E1068" i="21" s="1"/>
  <c r="E1069" i="21" s="1"/>
  <c r="E830" i="21"/>
  <c r="E831" i="21" s="1"/>
  <c r="E832" i="21" s="1"/>
  <c r="E833" i="21" s="1"/>
  <c r="E834" i="21" s="1"/>
  <c r="E835" i="21" s="1"/>
  <c r="E836" i="21" s="1"/>
  <c r="E837" i="21" s="1"/>
  <c r="E838" i="21" s="1"/>
  <c r="E839" i="21" s="1"/>
  <c r="F410" i="21"/>
  <c r="F411" i="21" s="1"/>
  <c r="F412" i="21" s="1"/>
  <c r="F413" i="21" s="1"/>
  <c r="F414" i="21" s="1"/>
  <c r="F415" i="21" s="1"/>
  <c r="F416" i="21" s="1"/>
  <c r="F417" i="21" s="1"/>
  <c r="F418" i="21" s="1"/>
  <c r="F419" i="21" s="1"/>
  <c r="F810" i="21"/>
  <c r="F811" i="21" s="1"/>
  <c r="F812" i="21" s="1"/>
  <c r="F813" i="21" s="1"/>
  <c r="F814" i="21" s="1"/>
  <c r="F815" i="21" s="1"/>
  <c r="F816" i="21" s="1"/>
  <c r="F817" i="21" s="1"/>
  <c r="F818" i="21" s="1"/>
  <c r="F819" i="21" s="1"/>
  <c r="F850" i="21"/>
  <c r="F851" i="21" s="1"/>
  <c r="F852" i="21" s="1"/>
  <c r="F853" i="21" s="1"/>
  <c r="F854" i="21" s="1"/>
  <c r="F855" i="21" s="1"/>
  <c r="F856" i="21" s="1"/>
  <c r="F857" i="21" s="1"/>
  <c r="F858" i="21" s="1"/>
  <c r="F859" i="21" s="1"/>
  <c r="F380" i="21"/>
  <c r="F381" i="21" s="1"/>
  <c r="F382" i="21" s="1"/>
  <c r="F383" i="21" s="1"/>
  <c r="F384" i="21" s="1"/>
  <c r="F385" i="21" s="1"/>
  <c r="F386" i="21" s="1"/>
  <c r="F387" i="21" s="1"/>
  <c r="F388" i="21" s="1"/>
  <c r="F389" i="21" s="1"/>
  <c r="F430" i="21"/>
  <c r="F431" i="21" s="1"/>
  <c r="F432" i="21" s="1"/>
  <c r="F433" i="21" s="1"/>
  <c r="F434" i="21" s="1"/>
  <c r="F435" i="21" s="1"/>
  <c r="F436" i="21" s="1"/>
  <c r="F437" i="21" s="1"/>
  <c r="F438" i="21" s="1"/>
  <c r="F439" i="21" s="1"/>
  <c r="E1260" i="21"/>
  <c r="E1261" i="21" s="1"/>
  <c r="E1262" i="21" s="1"/>
  <c r="E1263" i="21" s="1"/>
  <c r="E1264" i="21" s="1"/>
  <c r="E1265" i="21" s="1"/>
  <c r="E1266" i="21" s="1"/>
  <c r="E1267" i="21" s="1"/>
  <c r="E1268" i="21" s="1"/>
  <c r="E1269" i="21" s="1"/>
  <c r="F290" i="21"/>
  <c r="F291" i="21" s="1"/>
  <c r="F292" i="21" s="1"/>
  <c r="F293" i="21" s="1"/>
  <c r="F294" i="21" s="1"/>
  <c r="F295" i="21" s="1"/>
  <c r="F296" i="21" s="1"/>
  <c r="F297" i="21" s="1"/>
  <c r="F298" i="21" s="1"/>
  <c r="F299" i="21" s="1"/>
  <c r="F580" i="21"/>
  <c r="F581" i="21" s="1"/>
  <c r="F582" i="21" s="1"/>
  <c r="F583" i="21" s="1"/>
  <c r="F584" i="21" s="1"/>
  <c r="F585" i="21" s="1"/>
  <c r="F586" i="21" s="1"/>
  <c r="F587" i="21" s="1"/>
  <c r="F588" i="21" s="1"/>
  <c r="F589" i="21" s="1"/>
  <c r="E930" i="21"/>
  <c r="E931" i="21" s="1"/>
  <c r="E932" i="21" s="1"/>
  <c r="E933" i="21" s="1"/>
  <c r="E934" i="21" s="1"/>
  <c r="E935" i="21" s="1"/>
  <c r="E936" i="21" s="1"/>
  <c r="E937" i="21" s="1"/>
  <c r="E938" i="21" s="1"/>
  <c r="E939" i="21" s="1"/>
  <c r="F1130" i="21"/>
  <c r="F1131" i="21" s="1"/>
  <c r="F1132" i="21" s="1"/>
  <c r="F1133" i="21" s="1"/>
  <c r="F1134" i="21" s="1"/>
  <c r="F1135" i="21" s="1"/>
  <c r="F1136" i="21" s="1"/>
  <c r="F1137" i="21" s="1"/>
  <c r="F1138" i="21" s="1"/>
  <c r="F1139" i="21" s="1"/>
  <c r="F280" i="21"/>
  <c r="F281" i="21" s="1"/>
  <c r="F282" i="21" s="1"/>
  <c r="F283" i="21" s="1"/>
  <c r="F284" i="21" s="1"/>
  <c r="F285" i="21" s="1"/>
  <c r="F286" i="21" s="1"/>
  <c r="F287" i="21" s="1"/>
  <c r="F288" i="21" s="1"/>
  <c r="F289" i="21" s="1"/>
  <c r="F210" i="21"/>
  <c r="F211" i="21" s="1"/>
  <c r="F212" i="21" s="1"/>
  <c r="F213" i="21" s="1"/>
  <c r="F214" i="21" s="1"/>
  <c r="F215" i="21" s="1"/>
  <c r="F216" i="21" s="1"/>
  <c r="F217" i="21" s="1"/>
  <c r="F218" i="21" s="1"/>
  <c r="F219" i="21" s="1"/>
  <c r="F880" i="21"/>
  <c r="F881" i="21" s="1"/>
  <c r="F882" i="21" s="1"/>
  <c r="F883" i="21" s="1"/>
  <c r="F884" i="21" s="1"/>
  <c r="F885" i="21" s="1"/>
  <c r="F886" i="21" s="1"/>
  <c r="F887" i="21" s="1"/>
  <c r="F888" i="21" s="1"/>
  <c r="F889" i="21" s="1"/>
  <c r="E1010" i="21"/>
  <c r="E1011" i="21" s="1"/>
  <c r="E1012" i="21" s="1"/>
  <c r="E1013" i="21" s="1"/>
  <c r="E1014" i="21" s="1"/>
  <c r="E1015" i="21" s="1"/>
  <c r="E1016" i="21" s="1"/>
  <c r="E1017" i="21" s="1"/>
  <c r="E1018" i="21" s="1"/>
  <c r="E1019" i="21" s="1"/>
  <c r="E470" i="21"/>
  <c r="E471" i="21" s="1"/>
  <c r="E472" i="21" s="1"/>
  <c r="E473" i="21" s="1"/>
  <c r="E474" i="21" s="1"/>
  <c r="E475" i="21" s="1"/>
  <c r="E476" i="21" s="1"/>
  <c r="E477" i="21" s="1"/>
  <c r="E478" i="21" s="1"/>
  <c r="E479" i="21" s="1"/>
  <c r="E590" i="21"/>
  <c r="E591" i="21" s="1"/>
  <c r="E592" i="21" s="1"/>
  <c r="E593" i="21" s="1"/>
  <c r="E594" i="21" s="1"/>
  <c r="E595" i="21" s="1"/>
  <c r="E596" i="21" s="1"/>
  <c r="E597" i="21" s="1"/>
  <c r="E598" i="21" s="1"/>
  <c r="E599" i="21" s="1"/>
  <c r="F830" i="21"/>
  <c r="F831" i="21" s="1"/>
  <c r="F832" i="21" s="1"/>
  <c r="F833" i="21" s="1"/>
  <c r="F834" i="21" s="1"/>
  <c r="F835" i="21" s="1"/>
  <c r="F836" i="21" s="1"/>
  <c r="F837" i="21" s="1"/>
  <c r="F838" i="21" s="1"/>
  <c r="F839" i="21" s="1"/>
  <c r="F1300" i="21"/>
  <c r="F1301" i="21" s="1"/>
  <c r="F1302" i="21" s="1"/>
  <c r="F1303" i="21" s="1"/>
  <c r="F1304" i="21" s="1"/>
  <c r="F1305" i="21" s="1"/>
  <c r="F1306" i="21" s="1"/>
  <c r="F1307" i="21" s="1"/>
  <c r="F1308" i="21" s="1"/>
  <c r="F1309" i="21" s="1"/>
  <c r="F1400" i="21"/>
  <c r="F1401" i="21" s="1"/>
  <c r="F1402" i="21" s="1"/>
  <c r="F1403" i="21" s="1"/>
  <c r="F1404" i="21" s="1"/>
  <c r="F1405" i="21" s="1"/>
  <c r="F1406" i="21" s="1"/>
  <c r="F1407" i="21" s="1"/>
  <c r="F1408" i="21" s="1"/>
  <c r="F1409" i="21" s="1"/>
  <c r="F1050" i="21"/>
  <c r="F1051" i="21" s="1"/>
  <c r="F1052" i="21" s="1"/>
  <c r="F1053" i="21" s="1"/>
  <c r="F1054" i="21" s="1"/>
  <c r="F1055" i="21" s="1"/>
  <c r="F1056" i="21" s="1"/>
  <c r="F1057" i="21" s="1"/>
  <c r="F1058" i="21" s="1"/>
  <c r="F1059" i="21" s="1"/>
  <c r="F1290" i="21"/>
  <c r="F1291" i="21" s="1"/>
  <c r="F1292" i="21" s="1"/>
  <c r="F1293" i="21" s="1"/>
  <c r="F1294" i="21" s="1"/>
  <c r="F1295" i="21" s="1"/>
  <c r="F1296" i="21" s="1"/>
  <c r="F1297" i="21" s="1"/>
  <c r="F1298" i="21" s="1"/>
  <c r="F1299" i="21" s="1"/>
  <c r="E940" i="21"/>
  <c r="E941" i="21" s="1"/>
  <c r="E942" i="21" s="1"/>
  <c r="E943" i="21" s="1"/>
  <c r="E944" i="21" s="1"/>
  <c r="E945" i="21" s="1"/>
  <c r="E946" i="21" s="1"/>
  <c r="E947" i="21" s="1"/>
  <c r="E948" i="21" s="1"/>
  <c r="E949" i="21" s="1"/>
  <c r="E820" i="21"/>
  <c r="E821" i="21" s="1"/>
  <c r="E822" i="21" s="1"/>
  <c r="E823" i="21" s="1"/>
  <c r="E824" i="21" s="1"/>
  <c r="E825" i="21" s="1"/>
  <c r="E826" i="21" s="1"/>
  <c r="E827" i="21" s="1"/>
  <c r="E828" i="21" s="1"/>
  <c r="E829" i="21" s="1"/>
  <c r="F1250" i="21"/>
  <c r="F1251" i="21" s="1"/>
  <c r="F1252" i="21" s="1"/>
  <c r="F1253" i="21" s="1"/>
  <c r="F1254" i="21" s="1"/>
  <c r="F1255" i="21" s="1"/>
  <c r="F1256" i="21" s="1"/>
  <c r="F1257" i="21" s="1"/>
  <c r="F1258" i="21" s="1"/>
  <c r="F1259" i="21" s="1"/>
  <c r="F590" i="21"/>
  <c r="F591" i="21" s="1"/>
  <c r="F592" i="21" s="1"/>
  <c r="F593" i="21" s="1"/>
  <c r="F594" i="21" s="1"/>
  <c r="F595" i="21" s="1"/>
  <c r="F596" i="21" s="1"/>
  <c r="F597" i="21" s="1"/>
  <c r="F598" i="21" s="1"/>
  <c r="F599" i="21" s="1"/>
  <c r="F1150" i="21"/>
  <c r="F1151" i="21" s="1"/>
  <c r="F1152" i="21" s="1"/>
  <c r="F1153" i="21" s="1"/>
  <c r="F1154" i="21" s="1"/>
  <c r="F1155" i="21" s="1"/>
  <c r="F1156" i="21" s="1"/>
  <c r="F1157" i="21" s="1"/>
  <c r="F1158" i="21" s="1"/>
  <c r="F1159" i="21" s="1"/>
  <c r="E650" i="21"/>
  <c r="E651" i="21" s="1"/>
  <c r="E652" i="21" s="1"/>
  <c r="E653" i="21" s="1"/>
  <c r="E654" i="21" s="1"/>
  <c r="E655" i="21" s="1"/>
  <c r="E656" i="21" s="1"/>
  <c r="E657" i="21" s="1"/>
  <c r="E658" i="21" s="1"/>
  <c r="E659" i="21" s="1"/>
  <c r="E730" i="21"/>
  <c r="E731" i="21" s="1"/>
  <c r="E732" i="21" s="1"/>
  <c r="E733" i="21" s="1"/>
  <c r="E734" i="21" s="1"/>
  <c r="E735" i="21" s="1"/>
  <c r="E736" i="21" s="1"/>
  <c r="E737" i="21" s="1"/>
  <c r="E738" i="21" s="1"/>
  <c r="E739" i="21" s="1"/>
  <c r="E1230" i="21"/>
  <c r="E1231" i="21" s="1"/>
  <c r="E1232" i="21" s="1"/>
  <c r="E1233" i="21" s="1"/>
  <c r="E1234" i="21" s="1"/>
  <c r="E1235" i="21" s="1"/>
  <c r="E1236" i="21" s="1"/>
  <c r="E1237" i="21" s="1"/>
  <c r="E1238" i="21" s="1"/>
  <c r="E1239" i="21" s="1"/>
  <c r="F320" i="21"/>
  <c r="F321" i="21" s="1"/>
  <c r="F322" i="21" s="1"/>
  <c r="F323" i="21" s="1"/>
  <c r="F324" i="21" s="1"/>
  <c r="F325" i="21" s="1"/>
  <c r="F326" i="21" s="1"/>
  <c r="F327" i="21" s="1"/>
  <c r="F328" i="21" s="1"/>
  <c r="F329" i="21" s="1"/>
  <c r="E1360" i="21"/>
  <c r="E1361" i="21" s="1"/>
  <c r="E1362" i="21" s="1"/>
  <c r="E1363" i="21" s="1"/>
  <c r="E1364" i="21" s="1"/>
  <c r="E1365" i="21" s="1"/>
  <c r="E1366" i="21" s="1"/>
  <c r="E1367" i="21" s="1"/>
  <c r="E1368" i="21" s="1"/>
  <c r="E1369" i="21" s="1"/>
  <c r="E1180" i="21"/>
  <c r="E1181" i="21" s="1"/>
  <c r="E1182" i="21" s="1"/>
  <c r="E1183" i="21" s="1"/>
  <c r="E1184" i="21" s="1"/>
  <c r="E1185" i="21" s="1"/>
  <c r="E1186" i="21" s="1"/>
  <c r="E1187" i="21" s="1"/>
  <c r="E1188" i="21" s="1"/>
  <c r="E1189" i="21" s="1"/>
  <c r="E1200" i="21"/>
  <c r="E1201" i="21" s="1"/>
  <c r="E1202" i="21" s="1"/>
  <c r="E1203" i="21" s="1"/>
  <c r="E1204" i="21" s="1"/>
  <c r="E1205" i="21" s="1"/>
  <c r="E1206" i="21" s="1"/>
  <c r="E1207" i="21" s="1"/>
  <c r="E1208" i="21" s="1"/>
  <c r="E1209" i="21" s="1"/>
  <c r="F230" i="21"/>
  <c r="F231" i="21" s="1"/>
  <c r="F232" i="21" s="1"/>
  <c r="F233" i="21" s="1"/>
  <c r="F234" i="21" s="1"/>
  <c r="F235" i="21" s="1"/>
  <c r="F236" i="21" s="1"/>
  <c r="F237" i="21" s="1"/>
  <c r="F238" i="21" s="1"/>
  <c r="F239" i="21" s="1"/>
  <c r="E980" i="21"/>
  <c r="E981" i="21" s="1"/>
  <c r="E982" i="21" s="1"/>
  <c r="E983" i="21" s="1"/>
  <c r="E984" i="21" s="1"/>
  <c r="E985" i="21" s="1"/>
  <c r="E986" i="21" s="1"/>
  <c r="E987" i="21" s="1"/>
  <c r="E988" i="21" s="1"/>
  <c r="E989" i="21" s="1"/>
  <c r="E770" i="21"/>
  <c r="E771" i="21" s="1"/>
  <c r="E772" i="21" s="1"/>
  <c r="E773" i="21" s="1"/>
  <c r="E774" i="21" s="1"/>
  <c r="E775" i="21" s="1"/>
  <c r="E776" i="21" s="1"/>
  <c r="E777" i="21" s="1"/>
  <c r="E778" i="21" s="1"/>
  <c r="E779" i="21" s="1"/>
  <c r="F840" i="21"/>
  <c r="F841" i="21" s="1"/>
  <c r="F842" i="21" s="1"/>
  <c r="F843" i="21" s="1"/>
  <c r="F844" i="21" s="1"/>
  <c r="F845" i="21" s="1"/>
  <c r="F846" i="21" s="1"/>
  <c r="F847" i="21" s="1"/>
  <c r="F848" i="21" s="1"/>
  <c r="F849" i="21" s="1"/>
  <c r="E380" i="21"/>
  <c r="E381" i="21" s="1"/>
  <c r="E382" i="21" s="1"/>
  <c r="E383" i="21" s="1"/>
  <c r="E384" i="21" s="1"/>
  <c r="E385" i="21" s="1"/>
  <c r="E386" i="21" s="1"/>
  <c r="E387" i="21" s="1"/>
  <c r="E388" i="21" s="1"/>
  <c r="E389" i="21" s="1"/>
  <c r="E1310" i="21"/>
  <c r="E1311" i="21" s="1"/>
  <c r="E1312" i="21" s="1"/>
  <c r="E1313" i="21" s="1"/>
  <c r="E1314" i="21" s="1"/>
  <c r="E1315" i="21" s="1"/>
  <c r="E1316" i="21" s="1"/>
  <c r="E1317" i="21" s="1"/>
  <c r="E1318" i="21" s="1"/>
  <c r="E1319" i="21" s="1"/>
  <c r="E660" i="21"/>
  <c r="E661" i="21" s="1"/>
  <c r="E662" i="21" s="1"/>
  <c r="E663" i="21" s="1"/>
  <c r="E664" i="21" s="1"/>
  <c r="E665" i="21" s="1"/>
  <c r="E666" i="21" s="1"/>
  <c r="E667" i="21" s="1"/>
  <c r="E668" i="21" s="1"/>
  <c r="E669" i="21" s="1"/>
  <c r="E850" i="21"/>
  <c r="E851" i="21" s="1"/>
  <c r="E852" i="21" s="1"/>
  <c r="E853" i="21" s="1"/>
  <c r="E854" i="21" s="1"/>
  <c r="E855" i="21" s="1"/>
  <c r="E856" i="21" s="1"/>
  <c r="E857" i="21" s="1"/>
  <c r="E858" i="21" s="1"/>
  <c r="E859" i="21" s="1"/>
  <c r="F400" i="21"/>
  <c r="F401" i="21" s="1"/>
  <c r="F402" i="21" s="1"/>
  <c r="F403" i="21" s="1"/>
  <c r="F404" i="21" s="1"/>
  <c r="F405" i="21" s="1"/>
  <c r="F406" i="21" s="1"/>
  <c r="F407" i="21" s="1"/>
  <c r="F408" i="21" s="1"/>
  <c r="F409" i="21" s="1"/>
  <c r="E560" i="21"/>
  <c r="E561" i="21" s="1"/>
  <c r="E562" i="21" s="1"/>
  <c r="E563" i="21" s="1"/>
  <c r="E564" i="21" s="1"/>
  <c r="E565" i="21" s="1"/>
  <c r="E566" i="21" s="1"/>
  <c r="E567" i="21" s="1"/>
  <c r="E568" i="21" s="1"/>
  <c r="E569" i="21" s="1"/>
  <c r="E490" i="21"/>
  <c r="E491" i="21" s="1"/>
  <c r="E492" i="21" s="1"/>
  <c r="E493" i="21" s="1"/>
  <c r="E494" i="21" s="1"/>
  <c r="E495" i="21" s="1"/>
  <c r="E496" i="21" s="1"/>
  <c r="E497" i="21" s="1"/>
  <c r="E498" i="21" s="1"/>
  <c r="E499" i="21" s="1"/>
  <c r="E410" i="21"/>
  <c r="E411" i="21" s="1"/>
  <c r="E412" i="21" s="1"/>
  <c r="E413" i="21" s="1"/>
  <c r="E414" i="21" s="1"/>
  <c r="E415" i="21" s="1"/>
  <c r="E416" i="21" s="1"/>
  <c r="E417" i="21" s="1"/>
  <c r="E418" i="21" s="1"/>
  <c r="E419" i="21" s="1"/>
  <c r="F1350" i="21"/>
  <c r="F1351" i="21" s="1"/>
  <c r="F1352" i="21" s="1"/>
  <c r="F1353" i="21" s="1"/>
  <c r="F1354" i="21" s="1"/>
  <c r="F1355" i="21" s="1"/>
  <c r="F1356" i="21" s="1"/>
  <c r="F1357" i="21" s="1"/>
  <c r="F1358" i="21" s="1"/>
  <c r="F1359" i="21" s="1"/>
  <c r="F910" i="21"/>
  <c r="F911" i="21" s="1"/>
  <c r="F912" i="21" s="1"/>
  <c r="F913" i="21" s="1"/>
  <c r="F914" i="21" s="1"/>
  <c r="F915" i="21" s="1"/>
  <c r="F916" i="21" s="1"/>
  <c r="F917" i="21" s="1"/>
  <c r="F918" i="21" s="1"/>
  <c r="F919" i="21" s="1"/>
  <c r="F1390" i="21"/>
  <c r="F1391" i="21" s="1"/>
  <c r="F1392" i="21" s="1"/>
  <c r="F1393" i="21" s="1"/>
  <c r="F1394" i="21" s="1"/>
  <c r="F1395" i="21" s="1"/>
  <c r="F1396" i="21" s="1"/>
  <c r="F1397" i="21" s="1"/>
  <c r="F1398" i="21" s="1"/>
  <c r="F1399" i="21" s="1"/>
  <c r="E760" i="21"/>
  <c r="E761" i="21" s="1"/>
  <c r="E762" i="21" s="1"/>
  <c r="E763" i="21" s="1"/>
  <c r="E764" i="21" s="1"/>
  <c r="E765" i="21" s="1"/>
  <c r="E766" i="21" s="1"/>
  <c r="E767" i="21" s="1"/>
  <c r="E768" i="21" s="1"/>
  <c r="E769" i="21" s="1"/>
  <c r="F1060" i="21"/>
  <c r="F1061" i="21" s="1"/>
  <c r="F1062" i="21" s="1"/>
  <c r="F1063" i="21" s="1"/>
  <c r="F1064" i="21" s="1"/>
  <c r="F1065" i="21" s="1"/>
  <c r="F1066" i="21" s="1"/>
  <c r="F1067" i="21" s="1"/>
  <c r="F1068" i="21" s="1"/>
  <c r="F1069" i="21" s="1"/>
  <c r="E840" i="21"/>
  <c r="E841" i="21" s="1"/>
  <c r="E842" i="21" s="1"/>
  <c r="E843" i="21" s="1"/>
  <c r="E844" i="21" s="1"/>
  <c r="E845" i="21" s="1"/>
  <c r="E846" i="21" s="1"/>
  <c r="E847" i="21" s="1"/>
  <c r="E848" i="21" s="1"/>
  <c r="E849" i="21" s="1"/>
  <c r="E280" i="21"/>
  <c r="E281" i="21" s="1"/>
  <c r="E282" i="21" s="1"/>
  <c r="E283" i="21" s="1"/>
  <c r="E284" i="21" s="1"/>
  <c r="E285" i="21" s="1"/>
  <c r="E286" i="21" s="1"/>
  <c r="E287" i="21" s="1"/>
  <c r="E288" i="21" s="1"/>
  <c r="E289" i="21" s="1"/>
  <c r="F540" i="21"/>
  <c r="F541" i="21" s="1"/>
  <c r="F542" i="21" s="1"/>
  <c r="F543" i="21" s="1"/>
  <c r="F544" i="21" s="1"/>
  <c r="F545" i="21" s="1"/>
  <c r="F546" i="21" s="1"/>
  <c r="F547" i="21" s="1"/>
  <c r="F548" i="21" s="1"/>
  <c r="F549" i="21" s="1"/>
  <c r="F1190" i="21"/>
  <c r="F1191" i="21" s="1"/>
  <c r="F1192" i="21" s="1"/>
  <c r="F1193" i="21" s="1"/>
  <c r="F1194" i="21" s="1"/>
  <c r="F1195" i="21" s="1"/>
  <c r="F1196" i="21" s="1"/>
  <c r="F1197" i="21" s="1"/>
  <c r="F1198" i="21" s="1"/>
  <c r="F1199" i="21" s="1"/>
  <c r="F760" i="21"/>
  <c r="F761" i="21" s="1"/>
  <c r="F762" i="21" s="1"/>
  <c r="F763" i="21" s="1"/>
  <c r="F764" i="21" s="1"/>
  <c r="F765" i="21" s="1"/>
  <c r="F766" i="21" s="1"/>
  <c r="F767" i="21" s="1"/>
  <c r="F768" i="21" s="1"/>
  <c r="F769" i="21" s="1"/>
  <c r="E790" i="21"/>
  <c r="E791" i="21" s="1"/>
  <c r="E792" i="21" s="1"/>
  <c r="E793" i="21" s="1"/>
  <c r="E794" i="21" s="1"/>
  <c r="E795" i="21" s="1"/>
  <c r="E796" i="21" s="1"/>
  <c r="E797" i="21" s="1"/>
  <c r="E798" i="21" s="1"/>
  <c r="E799" i="21" s="1"/>
  <c r="E960" i="21"/>
  <c r="E961" i="21" s="1"/>
  <c r="E962" i="21" s="1"/>
  <c r="E963" i="21" s="1"/>
  <c r="E964" i="21" s="1"/>
  <c r="E965" i="21" s="1"/>
  <c r="E966" i="21" s="1"/>
  <c r="E967" i="21" s="1"/>
  <c r="E968" i="21" s="1"/>
  <c r="E969" i="21" s="1"/>
  <c r="F730" i="21"/>
  <c r="F731" i="21" s="1"/>
  <c r="F732" i="21" s="1"/>
  <c r="F733" i="21" s="1"/>
  <c r="F734" i="21" s="1"/>
  <c r="F735" i="21" s="1"/>
  <c r="F736" i="21" s="1"/>
  <c r="F737" i="21" s="1"/>
  <c r="F738" i="21" s="1"/>
  <c r="F739" i="21" s="1"/>
  <c r="E1380" i="21"/>
  <c r="E1381" i="21" s="1"/>
  <c r="E1382" i="21" s="1"/>
  <c r="E1383" i="21" s="1"/>
  <c r="E1384" i="21" s="1"/>
  <c r="E1385" i="21" s="1"/>
  <c r="E1386" i="21" s="1"/>
  <c r="E1387" i="21" s="1"/>
  <c r="E1388" i="21" s="1"/>
  <c r="E1389" i="21" s="1"/>
  <c r="E880" i="21"/>
  <c r="E881" i="21" s="1"/>
  <c r="E882" i="21" s="1"/>
  <c r="E883" i="21" s="1"/>
  <c r="E884" i="21" s="1"/>
  <c r="E885" i="21" s="1"/>
  <c r="E886" i="21" s="1"/>
  <c r="E887" i="21" s="1"/>
  <c r="E888" i="21" s="1"/>
  <c r="E889" i="21" s="1"/>
  <c r="E700" i="21"/>
  <c r="E701" i="21" s="1"/>
  <c r="E702" i="21" s="1"/>
  <c r="E703" i="21" s="1"/>
  <c r="E704" i="21" s="1"/>
  <c r="E705" i="21" s="1"/>
  <c r="E706" i="21" s="1"/>
  <c r="E707" i="21" s="1"/>
  <c r="E708" i="21" s="1"/>
  <c r="E709" i="21" s="1"/>
  <c r="F1090" i="21"/>
  <c r="F1091" i="21" s="1"/>
  <c r="F1092" i="21" s="1"/>
  <c r="F1093" i="21" s="1"/>
  <c r="F1094" i="21" s="1"/>
  <c r="F1095" i="21" s="1"/>
  <c r="F1096" i="21" s="1"/>
  <c r="F1097" i="21" s="1"/>
  <c r="F1098" i="21" s="1"/>
  <c r="F1099" i="21" s="1"/>
  <c r="F1140" i="21"/>
  <c r="F1141" i="21" s="1"/>
  <c r="F1142" i="21" s="1"/>
  <c r="F1143" i="21" s="1"/>
  <c r="F1144" i="21" s="1"/>
  <c r="F1145" i="21" s="1"/>
  <c r="F1146" i="21" s="1"/>
  <c r="F1147" i="21" s="1"/>
  <c r="F1148" i="21" s="1"/>
  <c r="F1149" i="21" s="1"/>
  <c r="F360" i="21"/>
  <c r="F361" i="21" s="1"/>
  <c r="F362" i="21" s="1"/>
  <c r="F363" i="21" s="1"/>
  <c r="F364" i="21" s="1"/>
  <c r="F365" i="21" s="1"/>
  <c r="F366" i="21" s="1"/>
  <c r="F367" i="21" s="1"/>
  <c r="F368" i="21" s="1"/>
  <c r="F369" i="21" s="1"/>
  <c r="E1190" i="21"/>
  <c r="E1191" i="21" s="1"/>
  <c r="E1192" i="21" s="1"/>
  <c r="E1193" i="21" s="1"/>
  <c r="E1194" i="21" s="1"/>
  <c r="E1195" i="21" s="1"/>
  <c r="E1196" i="21" s="1"/>
  <c r="E1197" i="21" s="1"/>
  <c r="E1198" i="21" s="1"/>
  <c r="E1199" i="21" s="1"/>
  <c r="E400" i="21"/>
  <c r="E401" i="21" s="1"/>
  <c r="E402" i="21" s="1"/>
  <c r="E403" i="21" s="1"/>
  <c r="E404" i="21" s="1"/>
  <c r="E405" i="21" s="1"/>
  <c r="E406" i="21" s="1"/>
  <c r="E407" i="21" s="1"/>
  <c r="E408" i="21" s="1"/>
  <c r="E409" i="21" s="1"/>
  <c r="F1340" i="21"/>
  <c r="F1341" i="21" s="1"/>
  <c r="F1342" i="21" s="1"/>
  <c r="F1343" i="21" s="1"/>
  <c r="F1344" i="21" s="1"/>
  <c r="F1345" i="21" s="1"/>
  <c r="F1346" i="21" s="1"/>
  <c r="F1347" i="21" s="1"/>
  <c r="F1348" i="21" s="1"/>
  <c r="F1349" i="21" s="1"/>
  <c r="F260" i="21"/>
  <c r="F261" i="21" s="1"/>
  <c r="F262" i="21" s="1"/>
  <c r="F263" i="21" s="1"/>
  <c r="F264" i="21" s="1"/>
  <c r="F265" i="21" s="1"/>
  <c r="F266" i="21" s="1"/>
  <c r="F267" i="21" s="1"/>
  <c r="F268" i="21" s="1"/>
  <c r="F269" i="21" s="1"/>
  <c r="F310" i="21"/>
  <c r="F311" i="21" s="1"/>
  <c r="F312" i="21" s="1"/>
  <c r="F313" i="21" s="1"/>
  <c r="F314" i="21" s="1"/>
  <c r="F315" i="21" s="1"/>
  <c r="F316" i="21" s="1"/>
  <c r="F317" i="21" s="1"/>
  <c r="F318" i="21" s="1"/>
  <c r="F319" i="21" s="1"/>
  <c r="E970" i="21"/>
  <c r="E971" i="21" s="1"/>
  <c r="E972" i="21" s="1"/>
  <c r="E973" i="21" s="1"/>
  <c r="E974" i="21" s="1"/>
  <c r="E975" i="21" s="1"/>
  <c r="E976" i="21" s="1"/>
  <c r="E977" i="21" s="1"/>
  <c r="E978" i="21" s="1"/>
  <c r="E979" i="21" s="1"/>
  <c r="E740" i="21"/>
  <c r="E741" i="21" s="1"/>
  <c r="E742" i="21" s="1"/>
  <c r="E743" i="21" s="1"/>
  <c r="E744" i="21" s="1"/>
  <c r="E745" i="21" s="1"/>
  <c r="E746" i="21" s="1"/>
  <c r="E747" i="21" s="1"/>
  <c r="E748" i="21" s="1"/>
  <c r="E749" i="21" s="1"/>
  <c r="F500" i="21"/>
  <c r="F501" i="21" s="1"/>
  <c r="F502" i="21" s="1"/>
  <c r="F503" i="21" s="1"/>
  <c r="F504" i="21" s="1"/>
  <c r="F505" i="21" s="1"/>
  <c r="F506" i="21" s="1"/>
  <c r="F507" i="21" s="1"/>
  <c r="F508" i="21" s="1"/>
  <c r="F509" i="21" s="1"/>
  <c r="F1080" i="21"/>
  <c r="F1081" i="21" s="1"/>
  <c r="F1082" i="21" s="1"/>
  <c r="F1083" i="21" s="1"/>
  <c r="F1084" i="21" s="1"/>
  <c r="F1085" i="21" s="1"/>
  <c r="F1086" i="21" s="1"/>
  <c r="F1087" i="21" s="1"/>
  <c r="F1088" i="21" s="1"/>
  <c r="F1089" i="21" s="1"/>
  <c r="F940" i="21"/>
  <c r="F941" i="21" s="1"/>
  <c r="F942" i="21" s="1"/>
  <c r="F943" i="21" s="1"/>
  <c r="F944" i="21" s="1"/>
  <c r="F945" i="21" s="1"/>
  <c r="F946" i="21" s="1"/>
  <c r="F947" i="21" s="1"/>
  <c r="F948" i="21" s="1"/>
  <c r="F949" i="21" s="1"/>
  <c r="F1220" i="21"/>
  <c r="F1221" i="21" s="1"/>
  <c r="F1222" i="21" s="1"/>
  <c r="F1223" i="21" s="1"/>
  <c r="F1224" i="21" s="1"/>
  <c r="F1225" i="21" s="1"/>
  <c r="F1226" i="21" s="1"/>
  <c r="F1227" i="21" s="1"/>
  <c r="F1228" i="21" s="1"/>
  <c r="F1229" i="21" s="1"/>
  <c r="E1120" i="21"/>
  <c r="E1121" i="21" s="1"/>
  <c r="E1122" i="21" s="1"/>
  <c r="E1123" i="21" s="1"/>
  <c r="E1124" i="21" s="1"/>
  <c r="E1125" i="21" s="1"/>
  <c r="E1126" i="21" s="1"/>
  <c r="E1127" i="21" s="1"/>
  <c r="E1128" i="21" s="1"/>
  <c r="E1129" i="21" s="1"/>
  <c r="F630" i="21"/>
  <c r="F631" i="21" s="1"/>
  <c r="F632" i="21" s="1"/>
  <c r="F633" i="21" s="1"/>
  <c r="F634" i="21" s="1"/>
  <c r="F635" i="21" s="1"/>
  <c r="F636" i="21" s="1"/>
  <c r="F637" i="21" s="1"/>
  <c r="F638" i="21" s="1"/>
  <c r="F639" i="21" s="1"/>
  <c r="E1340" i="21"/>
  <c r="E1341" i="21" s="1"/>
  <c r="E1342" i="21" s="1"/>
  <c r="E1343" i="21" s="1"/>
  <c r="E1344" i="21" s="1"/>
  <c r="E1345" i="21" s="1"/>
  <c r="E1346" i="21" s="1"/>
  <c r="E1347" i="21" s="1"/>
  <c r="E1348" i="21" s="1"/>
  <c r="E1349" i="21" s="1"/>
  <c r="F640" i="21"/>
  <c r="F641" i="21" s="1"/>
  <c r="F642" i="21" s="1"/>
  <c r="F643" i="21" s="1"/>
  <c r="F644" i="21" s="1"/>
  <c r="F645" i="21" s="1"/>
  <c r="F646" i="21" s="1"/>
  <c r="F647" i="21" s="1"/>
  <c r="F648" i="21" s="1"/>
  <c r="F649" i="21" s="1"/>
  <c r="E210" i="21"/>
  <c r="E211" i="21" s="1"/>
  <c r="E212" i="21" s="1"/>
  <c r="E213" i="21" s="1"/>
  <c r="E214" i="21" s="1"/>
  <c r="E215" i="21" s="1"/>
  <c r="E216" i="21" s="1"/>
  <c r="E217" i="21" s="1"/>
  <c r="E218" i="21" s="1"/>
  <c r="E219" i="21" s="1"/>
  <c r="E480" i="21"/>
  <c r="E481" i="21" s="1"/>
  <c r="E482" i="21" s="1"/>
  <c r="E483" i="21" s="1"/>
  <c r="E484" i="21" s="1"/>
  <c r="E485" i="21" s="1"/>
  <c r="E486" i="21" s="1"/>
  <c r="E487" i="21" s="1"/>
  <c r="E488" i="21" s="1"/>
  <c r="E489" i="21" s="1"/>
  <c r="E500" i="21"/>
  <c r="E501" i="21" s="1"/>
  <c r="E502" i="21" s="1"/>
  <c r="E503" i="21" s="1"/>
  <c r="E504" i="21" s="1"/>
  <c r="E505" i="21" s="1"/>
  <c r="E506" i="21" s="1"/>
  <c r="E507" i="21" s="1"/>
  <c r="E508" i="21" s="1"/>
  <c r="E509" i="21" s="1"/>
  <c r="F1100" i="21"/>
  <c r="F1101" i="21" s="1"/>
  <c r="F1102" i="21" s="1"/>
  <c r="F1103" i="21" s="1"/>
  <c r="F1104" i="21" s="1"/>
  <c r="F1105" i="21" s="1"/>
  <c r="F1106" i="21" s="1"/>
  <c r="F1107" i="21" s="1"/>
  <c r="F1108" i="21" s="1"/>
  <c r="F1109" i="21" s="1"/>
  <c r="F1170" i="21"/>
  <c r="F1171" i="21" s="1"/>
  <c r="F1172" i="21" s="1"/>
  <c r="F1173" i="21" s="1"/>
  <c r="F1174" i="21" s="1"/>
  <c r="F1175" i="21" s="1"/>
  <c r="F1176" i="21" s="1"/>
  <c r="F1177" i="21" s="1"/>
  <c r="F1178" i="21" s="1"/>
  <c r="F1179" i="21" s="1"/>
  <c r="E1320" i="21"/>
  <c r="E1321" i="21" s="1"/>
  <c r="E1322" i="21" s="1"/>
  <c r="E1323" i="21" s="1"/>
  <c r="E1324" i="21" s="1"/>
  <c r="E1325" i="21" s="1"/>
  <c r="E1326" i="21" s="1"/>
  <c r="E1327" i="21" s="1"/>
  <c r="E1328" i="21" s="1"/>
  <c r="E1329" i="21" s="1"/>
  <c r="E350" i="21"/>
  <c r="E351" i="21" s="1"/>
  <c r="E352" i="21" s="1"/>
  <c r="E353" i="21" s="1"/>
  <c r="E354" i="21" s="1"/>
  <c r="E355" i="21" s="1"/>
  <c r="E356" i="21" s="1"/>
  <c r="E357" i="21" s="1"/>
  <c r="E358" i="21" s="1"/>
  <c r="E359" i="21" s="1"/>
  <c r="F1200" i="21"/>
  <c r="F1201" i="21" s="1"/>
  <c r="F1202" i="21" s="1"/>
  <c r="F1203" i="21" s="1"/>
  <c r="F1204" i="21" s="1"/>
  <c r="F1205" i="21" s="1"/>
  <c r="F1206" i="21" s="1"/>
  <c r="F1207" i="21" s="1"/>
  <c r="F1208" i="21" s="1"/>
  <c r="F1209" i="21" s="1"/>
  <c r="F1270" i="21"/>
  <c r="F1271" i="21" s="1"/>
  <c r="F1272" i="21" s="1"/>
  <c r="F1273" i="21" s="1"/>
  <c r="F1274" i="21" s="1"/>
  <c r="F1275" i="21" s="1"/>
  <c r="F1276" i="21" s="1"/>
  <c r="F1277" i="21" s="1"/>
  <c r="F1278" i="21" s="1"/>
  <c r="F1279" i="21" s="1"/>
  <c r="E1100" i="21"/>
  <c r="E1101" i="21" s="1"/>
  <c r="E1102" i="21" s="1"/>
  <c r="E1103" i="21" s="1"/>
  <c r="E1104" i="21" s="1"/>
  <c r="E1105" i="21" s="1"/>
  <c r="E1106" i="21" s="1"/>
  <c r="E1107" i="21" s="1"/>
  <c r="E1108" i="21" s="1"/>
  <c r="E1109" i="21" s="1"/>
  <c r="F1000" i="21"/>
  <c r="F1001" i="21" s="1"/>
  <c r="F1002" i="21" s="1"/>
  <c r="F1003" i="21" s="1"/>
  <c r="F1004" i="21" s="1"/>
  <c r="F1005" i="21" s="1"/>
  <c r="F1006" i="21" s="1"/>
  <c r="F1007" i="21" s="1"/>
  <c r="F1008" i="21" s="1"/>
  <c r="F1009" i="21" s="1"/>
  <c r="F1030" i="21"/>
  <c r="F1031" i="21" s="1"/>
  <c r="F1032" i="21" s="1"/>
  <c r="F1033" i="21" s="1"/>
  <c r="F1034" i="21" s="1"/>
  <c r="F1035" i="21" s="1"/>
  <c r="F1036" i="21" s="1"/>
  <c r="F1037" i="21" s="1"/>
  <c r="F1038" i="21" s="1"/>
  <c r="F1039" i="21" s="1"/>
  <c r="F750" i="21"/>
  <c r="F751" i="21" s="1"/>
  <c r="F752" i="21" s="1"/>
  <c r="F753" i="21" s="1"/>
  <c r="F754" i="21" s="1"/>
  <c r="F755" i="21" s="1"/>
  <c r="F756" i="21" s="1"/>
  <c r="F757" i="21" s="1"/>
  <c r="F758" i="21" s="1"/>
  <c r="F759" i="21" s="1"/>
  <c r="E1080" i="21"/>
  <c r="E1081" i="21" s="1"/>
  <c r="E1082" i="21" s="1"/>
  <c r="E1083" i="21" s="1"/>
  <c r="E1084" i="21" s="1"/>
  <c r="E1085" i="21" s="1"/>
  <c r="E1086" i="21" s="1"/>
  <c r="E1087" i="21" s="1"/>
  <c r="E1088" i="21" s="1"/>
  <c r="E1089" i="21" s="1"/>
  <c r="E420" i="21"/>
  <c r="E421" i="21" s="1"/>
  <c r="E422" i="21" s="1"/>
  <c r="E423" i="21" s="1"/>
  <c r="E424" i="21" s="1"/>
  <c r="E425" i="21" s="1"/>
  <c r="E426" i="21" s="1"/>
  <c r="E427" i="21" s="1"/>
  <c r="E428" i="21" s="1"/>
  <c r="E429" i="21" s="1"/>
  <c r="E990" i="21"/>
  <c r="E991" i="21" s="1"/>
  <c r="E992" i="21" s="1"/>
  <c r="E993" i="21" s="1"/>
  <c r="E994" i="21" s="1"/>
  <c r="E995" i="21" s="1"/>
  <c r="E996" i="21" s="1"/>
  <c r="E997" i="21" s="1"/>
  <c r="E998" i="21" s="1"/>
  <c r="E999" i="21" s="1"/>
  <c r="F550" i="21"/>
  <c r="F551" i="21" s="1"/>
  <c r="F552" i="21" s="1"/>
  <c r="F553" i="21" s="1"/>
  <c r="F554" i="21" s="1"/>
  <c r="F555" i="21" s="1"/>
  <c r="F556" i="21" s="1"/>
  <c r="F557" i="21" s="1"/>
  <c r="F558" i="21" s="1"/>
  <c r="F559" i="21" s="1"/>
  <c r="E1030" i="21"/>
  <c r="E1031" i="21" s="1"/>
  <c r="E1032" i="21" s="1"/>
  <c r="E1033" i="21" s="1"/>
  <c r="E1034" i="21" s="1"/>
  <c r="E1035" i="21" s="1"/>
  <c r="E1036" i="21" s="1"/>
  <c r="E1037" i="21" s="1"/>
  <c r="E1038" i="21" s="1"/>
  <c r="E1039" i="21" s="1"/>
  <c r="F690" i="21"/>
  <c r="F691" i="21" s="1"/>
  <c r="F692" i="21" s="1"/>
  <c r="F693" i="21" s="1"/>
  <c r="F694" i="21" s="1"/>
  <c r="F695" i="21" s="1"/>
  <c r="F696" i="21" s="1"/>
  <c r="F697" i="21" s="1"/>
  <c r="F698" i="21" s="1"/>
  <c r="F699" i="21" s="1"/>
  <c r="F670" i="21"/>
  <c r="F671" i="21" s="1"/>
  <c r="F672" i="21" s="1"/>
  <c r="F673" i="21" s="1"/>
  <c r="F674" i="21" s="1"/>
  <c r="F675" i="21" s="1"/>
  <c r="F676" i="21" s="1"/>
  <c r="F677" i="21" s="1"/>
  <c r="F678" i="21" s="1"/>
  <c r="F679" i="21" s="1"/>
  <c r="E1090" i="21"/>
  <c r="E1091" i="21" s="1"/>
  <c r="E1092" i="21" s="1"/>
  <c r="E1093" i="21" s="1"/>
  <c r="E1094" i="21" s="1"/>
  <c r="E1095" i="21" s="1"/>
  <c r="E1096" i="21" s="1"/>
  <c r="E1097" i="21" s="1"/>
  <c r="E1098" i="21" s="1"/>
  <c r="E1099" i="21" s="1"/>
  <c r="F610" i="21"/>
  <c r="F611" i="21" s="1"/>
  <c r="F612" i="21" s="1"/>
  <c r="F613" i="21" s="1"/>
  <c r="F614" i="21" s="1"/>
  <c r="F615" i="21" s="1"/>
  <c r="F616" i="21" s="1"/>
  <c r="F617" i="21" s="1"/>
  <c r="F618" i="21" s="1"/>
  <c r="F619" i="21" s="1"/>
  <c r="E220" i="21"/>
  <c r="E221" i="21" s="1"/>
  <c r="E222" i="21" s="1"/>
  <c r="E223" i="21" s="1"/>
  <c r="E224" i="21" s="1"/>
  <c r="E225" i="21" s="1"/>
  <c r="E226" i="21" s="1"/>
  <c r="E227" i="21" s="1"/>
  <c r="E228" i="21" s="1"/>
  <c r="E229" i="21" s="1"/>
  <c r="F200" i="21"/>
  <c r="F201" i="21" s="1"/>
  <c r="F202" i="21" s="1"/>
  <c r="F203" i="21" s="1"/>
  <c r="F204" i="21" s="1"/>
  <c r="F205" i="21" s="1"/>
  <c r="F206" i="21" s="1"/>
  <c r="F207" i="21" s="1"/>
  <c r="F208" i="21" s="1"/>
  <c r="F209" i="21" s="1"/>
  <c r="F790" i="21"/>
  <c r="F791" i="21" s="1"/>
  <c r="F792" i="21" s="1"/>
  <c r="F793" i="21" s="1"/>
  <c r="F794" i="21" s="1"/>
  <c r="F795" i="21" s="1"/>
  <c r="F796" i="21" s="1"/>
  <c r="F797" i="21" s="1"/>
  <c r="F798" i="21" s="1"/>
  <c r="F799" i="21" s="1"/>
  <c r="F470" i="21"/>
  <c r="F471" i="21" s="1"/>
  <c r="F472" i="21" s="1"/>
  <c r="F473" i="21" s="1"/>
  <c r="F474" i="21" s="1"/>
  <c r="F475" i="21" s="1"/>
  <c r="F476" i="21" s="1"/>
  <c r="F477" i="21" s="1"/>
  <c r="F478" i="21" s="1"/>
  <c r="F479" i="21" s="1"/>
  <c r="F870" i="21"/>
  <c r="F871" i="21" s="1"/>
  <c r="F872" i="21" s="1"/>
  <c r="F873" i="21" s="1"/>
  <c r="F874" i="21" s="1"/>
  <c r="F875" i="21" s="1"/>
  <c r="F876" i="21" s="1"/>
  <c r="F877" i="21" s="1"/>
  <c r="F878" i="21" s="1"/>
  <c r="F879" i="21" s="1"/>
  <c r="E520" i="21"/>
  <c r="E521" i="21" s="1"/>
  <c r="E522" i="21" s="1"/>
  <c r="E523" i="21" s="1"/>
  <c r="E524" i="21" s="1"/>
  <c r="E525" i="21" s="1"/>
  <c r="E526" i="21" s="1"/>
  <c r="E527" i="21" s="1"/>
  <c r="E528" i="21" s="1"/>
  <c r="E529" i="21" s="1"/>
  <c r="F450" i="21"/>
  <c r="F451" i="21" s="1"/>
  <c r="F452" i="21" s="1"/>
  <c r="F453" i="21" s="1"/>
  <c r="F454" i="21" s="1"/>
  <c r="F455" i="21" s="1"/>
  <c r="F456" i="21" s="1"/>
  <c r="F457" i="21" s="1"/>
  <c r="F458" i="21" s="1"/>
  <c r="F459" i="21" s="1"/>
  <c r="E1400" i="21"/>
  <c r="E1401" i="21" s="1"/>
  <c r="E1402" i="21" s="1"/>
  <c r="E1403" i="21" s="1"/>
  <c r="E1404" i="21" s="1"/>
  <c r="E1405" i="21" s="1"/>
  <c r="E1406" i="21" s="1"/>
  <c r="E1407" i="21" s="1"/>
  <c r="E1408" i="21" s="1"/>
  <c r="E1409" i="21" s="1"/>
  <c r="E1210" i="21"/>
  <c r="E1211" i="21" s="1"/>
  <c r="E1212" i="21" s="1"/>
  <c r="E1213" i="21" s="1"/>
  <c r="E1214" i="21" s="1"/>
  <c r="E1215" i="21" s="1"/>
  <c r="E1216" i="21" s="1"/>
  <c r="E1217" i="21" s="1"/>
  <c r="E1218" i="21" s="1"/>
  <c r="E1219" i="21" s="1"/>
  <c r="F560" i="21"/>
  <c r="F561" i="21" s="1"/>
  <c r="F562" i="21" s="1"/>
  <c r="F563" i="21" s="1"/>
  <c r="F564" i="21" s="1"/>
  <c r="F565" i="21" s="1"/>
  <c r="F566" i="21" s="1"/>
  <c r="F567" i="21" s="1"/>
  <c r="F568" i="21" s="1"/>
  <c r="F569" i="21" s="1"/>
  <c r="F600" i="21"/>
  <c r="F601" i="21" s="1"/>
  <c r="F602" i="21" s="1"/>
  <c r="F603" i="21" s="1"/>
  <c r="F604" i="21" s="1"/>
  <c r="F605" i="21" s="1"/>
  <c r="F606" i="21" s="1"/>
  <c r="F607" i="21" s="1"/>
  <c r="F608" i="21" s="1"/>
  <c r="F609" i="21" s="1"/>
  <c r="E1370" i="21"/>
  <c r="E1371" i="21" s="1"/>
  <c r="E1372" i="21" s="1"/>
  <c r="E1373" i="21" s="1"/>
  <c r="E1374" i="21" s="1"/>
  <c r="E1375" i="21" s="1"/>
  <c r="E1376" i="21" s="1"/>
  <c r="E1377" i="21" s="1"/>
  <c r="E1378" i="21" s="1"/>
  <c r="E1379" i="21" s="1"/>
  <c r="E300" i="21"/>
  <c r="E301" i="21" s="1"/>
  <c r="E302" i="21" s="1"/>
  <c r="E303" i="21" s="1"/>
  <c r="E304" i="21" s="1"/>
  <c r="E305" i="21" s="1"/>
  <c r="E306" i="21" s="1"/>
  <c r="E307" i="21" s="1"/>
  <c r="E308" i="21" s="1"/>
  <c r="E309" i="21" s="1"/>
  <c r="F1330" i="21"/>
  <c r="F1331" i="21" s="1"/>
  <c r="F1332" i="21" s="1"/>
  <c r="F1333" i="21" s="1"/>
  <c r="F1334" i="21" s="1"/>
  <c r="F1335" i="21" s="1"/>
  <c r="F1336" i="21" s="1"/>
  <c r="F1337" i="21" s="1"/>
  <c r="F1338" i="21" s="1"/>
  <c r="F1339" i="21" s="1"/>
  <c r="E320" i="21"/>
  <c r="E321" i="21" s="1"/>
  <c r="E322" i="21" s="1"/>
  <c r="E323" i="21" s="1"/>
  <c r="E324" i="21" s="1"/>
  <c r="E325" i="21" s="1"/>
  <c r="E326" i="21" s="1"/>
  <c r="E327" i="21" s="1"/>
  <c r="E328" i="21" s="1"/>
  <c r="E329" i="21" s="1"/>
  <c r="D36" i="25"/>
  <c r="D34" i="26"/>
  <c r="D120" i="17" l="1"/>
  <c r="D121" i="16"/>
  <c r="D39" i="1"/>
  <c r="D37" i="8"/>
  <c r="E900" i="21"/>
  <c r="E901" i="21" s="1"/>
  <c r="E902" i="21" s="1"/>
  <c r="E903" i="21" s="1"/>
  <c r="E904" i="21" s="1"/>
  <c r="E905" i="21" s="1"/>
  <c r="E906" i="21" s="1"/>
  <c r="E907" i="21" s="1"/>
  <c r="E908" i="21" s="1"/>
  <c r="E909" i="21" s="1"/>
  <c r="F650" i="21"/>
  <c r="F651" i="21" s="1"/>
  <c r="F652" i="21" s="1"/>
  <c r="F653" i="21" s="1"/>
  <c r="F654" i="21" s="1"/>
  <c r="F655" i="21" s="1"/>
  <c r="F656" i="21" s="1"/>
  <c r="F657" i="21" s="1"/>
  <c r="F658" i="21" s="1"/>
  <c r="F659" i="21" s="1"/>
  <c r="E510" i="21"/>
  <c r="E511" i="21" s="1"/>
  <c r="E512" i="21" s="1"/>
  <c r="E513" i="21" s="1"/>
  <c r="E514" i="21" s="1"/>
  <c r="E515" i="21" s="1"/>
  <c r="E516" i="21" s="1"/>
  <c r="E517" i="21" s="1"/>
  <c r="E518" i="21" s="1"/>
  <c r="E519" i="21" s="1"/>
  <c r="F440" i="21"/>
  <c r="F441" i="21" s="1"/>
  <c r="F442" i="21" s="1"/>
  <c r="F443" i="21" s="1"/>
  <c r="F444" i="21" s="1"/>
  <c r="F445" i="21" s="1"/>
  <c r="F446" i="21" s="1"/>
  <c r="F447" i="21" s="1"/>
  <c r="F448" i="21" s="1"/>
  <c r="F449" i="21" s="1"/>
  <c r="E670" i="21"/>
  <c r="E671" i="21" s="1"/>
  <c r="E672" i="21" s="1"/>
  <c r="E673" i="21" s="1"/>
  <c r="E674" i="21" s="1"/>
  <c r="E675" i="21" s="1"/>
  <c r="E676" i="21" s="1"/>
  <c r="E677" i="21" s="1"/>
  <c r="E678" i="21" s="1"/>
  <c r="E679" i="21" s="1"/>
  <c r="E1140" i="21"/>
  <c r="E1141" i="21" s="1"/>
  <c r="E1142" i="21" s="1"/>
  <c r="E1143" i="21" s="1"/>
  <c r="E1144" i="21" s="1"/>
  <c r="E1145" i="21" s="1"/>
  <c r="E1146" i="21" s="1"/>
  <c r="E1147" i="21" s="1"/>
  <c r="E1148" i="21" s="1"/>
  <c r="E1149" i="21" s="1"/>
  <c r="F220" i="21"/>
  <c r="F221" i="21" s="1"/>
  <c r="F222" i="21" s="1"/>
  <c r="F223" i="21" s="1"/>
  <c r="F224" i="21" s="1"/>
  <c r="F225" i="21" s="1"/>
  <c r="F226" i="21" s="1"/>
  <c r="F227" i="21" s="1"/>
  <c r="F228" i="21" s="1"/>
  <c r="F229" i="21" s="1"/>
  <c r="F620" i="21"/>
  <c r="F621" i="21" s="1"/>
  <c r="F622" i="21" s="1"/>
  <c r="F623" i="21" s="1"/>
  <c r="F624" i="21" s="1"/>
  <c r="F625" i="21" s="1"/>
  <c r="F626" i="21" s="1"/>
  <c r="F627" i="21" s="1"/>
  <c r="F628" i="21" s="1"/>
  <c r="F629" i="21" s="1"/>
  <c r="F530" i="21"/>
  <c r="F531" i="21" s="1"/>
  <c r="F532" i="21" s="1"/>
  <c r="F533" i="21" s="1"/>
  <c r="F534" i="21" s="1"/>
  <c r="F535" i="21" s="1"/>
  <c r="F536" i="21" s="1"/>
  <c r="F537" i="21" s="1"/>
  <c r="F538" i="21" s="1"/>
  <c r="F539" i="21" s="1"/>
  <c r="F720" i="21"/>
  <c r="F721" i="21" s="1"/>
  <c r="F722" i="21" s="1"/>
  <c r="F723" i="21" s="1"/>
  <c r="F724" i="21" s="1"/>
  <c r="F725" i="21" s="1"/>
  <c r="F726" i="21" s="1"/>
  <c r="F727" i="21" s="1"/>
  <c r="F728" i="21" s="1"/>
  <c r="F729" i="21" s="1"/>
  <c r="F970" i="21"/>
  <c r="F971" i="21" s="1"/>
  <c r="F972" i="21" s="1"/>
  <c r="F973" i="21" s="1"/>
  <c r="F974" i="21" s="1"/>
  <c r="F975" i="21" s="1"/>
  <c r="F976" i="21" s="1"/>
  <c r="F977" i="21" s="1"/>
  <c r="F978" i="21" s="1"/>
  <c r="F979" i="21" s="1"/>
  <c r="F990" i="21"/>
  <c r="F991" i="21" s="1"/>
  <c r="F992" i="21" s="1"/>
  <c r="F993" i="21" s="1"/>
  <c r="F994" i="21" s="1"/>
  <c r="F995" i="21" s="1"/>
  <c r="F996" i="21" s="1"/>
  <c r="F997" i="21" s="1"/>
  <c r="F998" i="21" s="1"/>
  <c r="F999" i="21" s="1"/>
  <c r="F1320" i="21"/>
  <c r="F1321" i="21" s="1"/>
  <c r="F1322" i="21" s="1"/>
  <c r="F1323" i="21" s="1"/>
  <c r="F1324" i="21" s="1"/>
  <c r="F1325" i="21" s="1"/>
  <c r="F1326" i="21" s="1"/>
  <c r="F1327" i="21" s="1"/>
  <c r="F1328" i="21" s="1"/>
  <c r="F1329" i="21" s="1"/>
  <c r="F570" i="21"/>
  <c r="F571" i="21" s="1"/>
  <c r="F572" i="21" s="1"/>
  <c r="F573" i="21" s="1"/>
  <c r="F574" i="21" s="1"/>
  <c r="F575" i="21" s="1"/>
  <c r="F576" i="21" s="1"/>
  <c r="F577" i="21" s="1"/>
  <c r="F578" i="21" s="1"/>
  <c r="F579" i="21" s="1"/>
  <c r="F950" i="21"/>
  <c r="F951" i="21" s="1"/>
  <c r="F952" i="21" s="1"/>
  <c r="F953" i="21" s="1"/>
  <c r="F954" i="21" s="1"/>
  <c r="F955" i="21" s="1"/>
  <c r="F956" i="21" s="1"/>
  <c r="F957" i="21" s="1"/>
  <c r="F958" i="21" s="1"/>
  <c r="F959" i="21" s="1"/>
  <c r="F460" i="21"/>
  <c r="F461" i="21" s="1"/>
  <c r="F462" i="21" s="1"/>
  <c r="F463" i="21" s="1"/>
  <c r="F464" i="21" s="1"/>
  <c r="F465" i="21" s="1"/>
  <c r="F466" i="21" s="1"/>
  <c r="F467" i="21" s="1"/>
  <c r="F468" i="21" s="1"/>
  <c r="F469" i="21" s="1"/>
  <c r="F860" i="21"/>
  <c r="F861" i="21" s="1"/>
  <c r="F862" i="21" s="1"/>
  <c r="F863" i="21" s="1"/>
  <c r="F864" i="21" s="1"/>
  <c r="F865" i="21" s="1"/>
  <c r="F866" i="21" s="1"/>
  <c r="F867" i="21" s="1"/>
  <c r="F868" i="21" s="1"/>
  <c r="F869" i="21" s="1"/>
  <c r="F250" i="21"/>
  <c r="F251" i="21" s="1"/>
  <c r="F252" i="21" s="1"/>
  <c r="F253" i="21" s="1"/>
  <c r="F254" i="21" s="1"/>
  <c r="F255" i="21" s="1"/>
  <c r="F256" i="21" s="1"/>
  <c r="F257" i="21" s="1"/>
  <c r="F258" i="21" s="1"/>
  <c r="F259" i="21" s="1"/>
  <c r="E120" i="21"/>
  <c r="E121" i="21" s="1"/>
  <c r="E122" i="21" s="1"/>
  <c r="E123" i="21" s="1"/>
  <c r="E124" i="21" s="1"/>
  <c r="E125" i="21" s="1"/>
  <c r="E126" i="21" s="1"/>
  <c r="E127" i="21" s="1"/>
  <c r="E128" i="21" s="1"/>
  <c r="E129" i="21" s="1"/>
  <c r="F130" i="21"/>
  <c r="F131" i="21" s="1"/>
  <c r="F132" i="21" s="1"/>
  <c r="F133" i="21" s="1"/>
  <c r="F134" i="21" s="1"/>
  <c r="F135" i="21" s="1"/>
  <c r="F136" i="21" s="1"/>
  <c r="F137" i="21" s="1"/>
  <c r="F138" i="21" s="1"/>
  <c r="F139" i="21" s="1"/>
  <c r="F140" i="21"/>
  <c r="F141" i="21" s="1"/>
  <c r="F142" i="21" s="1"/>
  <c r="F143" i="21" s="1"/>
  <c r="F144" i="21" s="1"/>
  <c r="F145" i="21" s="1"/>
  <c r="F146" i="21" s="1"/>
  <c r="F147" i="21" s="1"/>
  <c r="F148" i="21" s="1"/>
  <c r="F149" i="21" s="1"/>
  <c r="E130" i="21"/>
  <c r="E131" i="21" s="1"/>
  <c r="E132" i="21" s="1"/>
  <c r="E133" i="21" s="1"/>
  <c r="E134" i="21" s="1"/>
  <c r="E135" i="21" s="1"/>
  <c r="E136" i="21" s="1"/>
  <c r="E137" i="21" s="1"/>
  <c r="E138" i="21" s="1"/>
  <c r="E139" i="21" s="1"/>
  <c r="F120" i="21"/>
  <c r="F121" i="21" s="1"/>
  <c r="F122" i="21" s="1"/>
  <c r="F123" i="21" s="1"/>
  <c r="F124" i="21" s="1"/>
  <c r="F125" i="21" s="1"/>
  <c r="F126" i="21" s="1"/>
  <c r="F127" i="21" s="1"/>
  <c r="F128" i="21" s="1"/>
  <c r="F129" i="21" s="1"/>
  <c r="E150" i="21"/>
  <c r="E151" i="21" s="1"/>
  <c r="E152" i="21" s="1"/>
  <c r="E153" i="21" s="1"/>
  <c r="E154" i="21" s="1"/>
  <c r="E155" i="21" s="1"/>
  <c r="E156" i="21" s="1"/>
  <c r="E157" i="21" s="1"/>
  <c r="E158" i="21" s="1"/>
  <c r="E159" i="21" s="1"/>
  <c r="E140" i="21"/>
  <c r="E141" i="21" s="1"/>
  <c r="E142" i="21" s="1"/>
  <c r="E143" i="21" s="1"/>
  <c r="E144" i="21" s="1"/>
  <c r="E145" i="21" s="1"/>
  <c r="E146" i="21" s="1"/>
  <c r="E147" i="21" s="1"/>
  <c r="E148" i="21" s="1"/>
  <c r="E149" i="21" s="1"/>
  <c r="F150" i="21"/>
  <c r="F151" i="21" s="1"/>
  <c r="F152" i="21" s="1"/>
  <c r="F153" i="21" s="1"/>
  <c r="F154" i="21" s="1"/>
  <c r="F155" i="21" s="1"/>
  <c r="F156" i="21" s="1"/>
  <c r="F157" i="21" s="1"/>
  <c r="F158" i="21" s="1"/>
  <c r="F159" i="21" s="1"/>
  <c r="E160" i="21"/>
  <c r="E161" i="21" s="1"/>
  <c r="E162" i="21" s="1"/>
  <c r="E163" i="21" s="1"/>
  <c r="E164" i="21" s="1"/>
  <c r="E165" i="21" s="1"/>
  <c r="E166" i="21" s="1"/>
  <c r="E167" i="21" s="1"/>
  <c r="E168" i="21" s="1"/>
  <c r="E169" i="21" s="1"/>
  <c r="F170" i="21"/>
  <c r="F171" i="21" s="1"/>
  <c r="F172" i="21" s="1"/>
  <c r="F173" i="21" s="1"/>
  <c r="F174" i="21" s="1"/>
  <c r="F175" i="21" s="1"/>
  <c r="F176" i="21" s="1"/>
  <c r="F177" i="21" s="1"/>
  <c r="F178" i="21" s="1"/>
  <c r="F179" i="21" s="1"/>
  <c r="F160" i="21"/>
  <c r="F161" i="21" s="1"/>
  <c r="F162" i="21" s="1"/>
  <c r="F163" i="21" s="1"/>
  <c r="F164" i="21" s="1"/>
  <c r="F165" i="21" s="1"/>
  <c r="F166" i="21" s="1"/>
  <c r="F167" i="21" s="1"/>
  <c r="F168" i="21" s="1"/>
  <c r="F169" i="21" s="1"/>
  <c r="E170" i="21"/>
  <c r="E171" i="21" s="1"/>
  <c r="E172" i="21" s="1"/>
  <c r="E173" i="21" s="1"/>
  <c r="E174" i="21" s="1"/>
  <c r="E175" i="21" s="1"/>
  <c r="E176" i="21" s="1"/>
  <c r="E177" i="21" s="1"/>
  <c r="E178" i="21" s="1"/>
  <c r="E179" i="21" s="1"/>
  <c r="E190" i="21"/>
  <c r="E191" i="21" s="1"/>
  <c r="E192" i="21" s="1"/>
  <c r="E193" i="21" s="1"/>
  <c r="E194" i="21" s="1"/>
  <c r="E195" i="21" s="1"/>
  <c r="E196" i="21" s="1"/>
  <c r="E197" i="21" s="1"/>
  <c r="E198" i="21" s="1"/>
  <c r="E199" i="21" s="1"/>
  <c r="F180" i="21"/>
  <c r="F181" i="21" s="1"/>
  <c r="F182" i="21" s="1"/>
  <c r="F183" i="21" s="1"/>
  <c r="F184" i="21" s="1"/>
  <c r="F185" i="21" s="1"/>
  <c r="F186" i="21" s="1"/>
  <c r="F187" i="21" s="1"/>
  <c r="F188" i="21" s="1"/>
  <c r="F189" i="21" s="1"/>
  <c r="F190" i="21"/>
  <c r="F191" i="21" s="1"/>
  <c r="F192" i="21" s="1"/>
  <c r="F193" i="21" s="1"/>
  <c r="F194" i="21" s="1"/>
  <c r="F195" i="21" s="1"/>
  <c r="F196" i="21" s="1"/>
  <c r="F197" i="21" s="1"/>
  <c r="F198" i="21" s="1"/>
  <c r="F199" i="21" s="1"/>
  <c r="E600" i="21"/>
  <c r="E601" i="21" s="1"/>
  <c r="E602" i="21" s="1"/>
  <c r="E603" i="21" s="1"/>
  <c r="E604" i="21" s="1"/>
  <c r="E605" i="21" s="1"/>
  <c r="E606" i="21" s="1"/>
  <c r="E607" i="21" s="1"/>
  <c r="E608" i="21" s="1"/>
  <c r="E609" i="21" s="1"/>
  <c r="E180" i="21"/>
  <c r="E181" i="21" s="1"/>
  <c r="E182" i="21" s="1"/>
  <c r="E183" i="21" s="1"/>
  <c r="E184" i="21" s="1"/>
  <c r="E185" i="21" s="1"/>
  <c r="E186" i="21" s="1"/>
  <c r="E187" i="21" s="1"/>
  <c r="E188" i="21" s="1"/>
  <c r="E189" i="21" s="1"/>
  <c r="E530" i="21"/>
  <c r="E531" i="21" s="1"/>
  <c r="E532" i="21" s="1"/>
  <c r="E533" i="21" s="1"/>
  <c r="E534" i="21" s="1"/>
  <c r="E535" i="21" s="1"/>
  <c r="E536" i="21" s="1"/>
  <c r="E537" i="21" s="1"/>
  <c r="E538" i="21" s="1"/>
  <c r="E539" i="21" s="1"/>
  <c r="E340" i="21"/>
  <c r="E341" i="21" s="1"/>
  <c r="E342" i="21" s="1"/>
  <c r="E343" i="21" s="1"/>
  <c r="E344" i="21" s="1"/>
  <c r="E345" i="21" s="1"/>
  <c r="E346" i="21" s="1"/>
  <c r="E347" i="21" s="1"/>
  <c r="E348" i="21" s="1"/>
  <c r="E349" i="21" s="1"/>
  <c r="F240" i="21"/>
  <c r="F241" i="21" s="1"/>
  <c r="F242" i="21" s="1"/>
  <c r="F243" i="21" s="1"/>
  <c r="F244" i="21" s="1"/>
  <c r="F245" i="21" s="1"/>
  <c r="F246" i="21" s="1"/>
  <c r="F247" i="21" s="1"/>
  <c r="F248" i="21" s="1"/>
  <c r="F249" i="21" s="1"/>
  <c r="E430" i="21"/>
  <c r="E431" i="21" s="1"/>
  <c r="E432" i="21" s="1"/>
  <c r="E433" i="21" s="1"/>
  <c r="E434" i="21" s="1"/>
  <c r="E435" i="21" s="1"/>
  <c r="E436" i="21" s="1"/>
  <c r="E437" i="21" s="1"/>
  <c r="E438" i="21" s="1"/>
  <c r="E439" i="21" s="1"/>
  <c r="E570" i="21"/>
  <c r="E571" i="21" s="1"/>
  <c r="E572" i="21" s="1"/>
  <c r="E573" i="21" s="1"/>
  <c r="E574" i="21" s="1"/>
  <c r="E575" i="21" s="1"/>
  <c r="E576" i="21" s="1"/>
  <c r="E577" i="21" s="1"/>
  <c r="E578" i="21" s="1"/>
  <c r="E579" i="21" s="1"/>
  <c r="F420" i="21"/>
  <c r="F421" i="21" s="1"/>
  <c r="F422" i="21" s="1"/>
  <c r="F423" i="21" s="1"/>
  <c r="F424" i="21" s="1"/>
  <c r="F425" i="21" s="1"/>
  <c r="F426" i="21" s="1"/>
  <c r="F427" i="21" s="1"/>
  <c r="F428" i="21" s="1"/>
  <c r="F429" i="21" s="1"/>
  <c r="F1120" i="21"/>
  <c r="F1121" i="21" s="1"/>
  <c r="F1122" i="21" s="1"/>
  <c r="F1123" i="21" s="1"/>
  <c r="F1124" i="21" s="1"/>
  <c r="F1125" i="21" s="1"/>
  <c r="F1126" i="21" s="1"/>
  <c r="F1127" i="21" s="1"/>
  <c r="F1128" i="21" s="1"/>
  <c r="F1129" i="21" s="1"/>
  <c r="F890" i="21"/>
  <c r="F891" i="21" s="1"/>
  <c r="F892" i="21" s="1"/>
  <c r="F893" i="21" s="1"/>
  <c r="F894" i="21" s="1"/>
  <c r="F895" i="21" s="1"/>
  <c r="F896" i="21" s="1"/>
  <c r="F897" i="21" s="1"/>
  <c r="F898" i="21" s="1"/>
  <c r="F899" i="21" s="1"/>
  <c r="E270" i="21"/>
  <c r="E271" i="21" s="1"/>
  <c r="E272" i="21" s="1"/>
  <c r="E273" i="21" s="1"/>
  <c r="E274" i="21" s="1"/>
  <c r="E275" i="21" s="1"/>
  <c r="E276" i="21" s="1"/>
  <c r="E277" i="21" s="1"/>
  <c r="E278" i="21" s="1"/>
  <c r="E279" i="21" s="1"/>
  <c r="E200" i="21"/>
  <c r="E201" i="21" s="1"/>
  <c r="E202" i="21" s="1"/>
  <c r="E203" i="21" s="1"/>
  <c r="E204" i="21" s="1"/>
  <c r="E205" i="21" s="1"/>
  <c r="E206" i="21" s="1"/>
  <c r="E207" i="21" s="1"/>
  <c r="E208" i="21" s="1"/>
  <c r="E209" i="21" s="1"/>
  <c r="E890" i="21"/>
  <c r="E891" i="21" s="1"/>
  <c r="E892" i="21" s="1"/>
  <c r="E893" i="21" s="1"/>
  <c r="E894" i="21" s="1"/>
  <c r="E895" i="21" s="1"/>
  <c r="E896" i="21" s="1"/>
  <c r="E897" i="21" s="1"/>
  <c r="E898" i="21" s="1"/>
  <c r="E899" i="21" s="1"/>
  <c r="F480" i="21"/>
  <c r="F481" i="21" s="1"/>
  <c r="F482" i="21" s="1"/>
  <c r="F483" i="21" s="1"/>
  <c r="F484" i="21" s="1"/>
  <c r="F485" i="21" s="1"/>
  <c r="F486" i="21" s="1"/>
  <c r="F487" i="21" s="1"/>
  <c r="F488" i="21" s="1"/>
  <c r="F489" i="21" s="1"/>
  <c r="F770" i="21"/>
  <c r="F771" i="21" s="1"/>
  <c r="F772" i="21" s="1"/>
  <c r="F773" i="21" s="1"/>
  <c r="F774" i="21" s="1"/>
  <c r="F775" i="21" s="1"/>
  <c r="F776" i="21" s="1"/>
  <c r="F777" i="21" s="1"/>
  <c r="F778" i="21" s="1"/>
  <c r="F779" i="21" s="1"/>
  <c r="E910" i="21"/>
  <c r="E911" i="21" s="1"/>
  <c r="E912" i="21" s="1"/>
  <c r="E913" i="21" s="1"/>
  <c r="E914" i="21" s="1"/>
  <c r="E915" i="21" s="1"/>
  <c r="E916" i="21" s="1"/>
  <c r="E917" i="21" s="1"/>
  <c r="E918" i="21" s="1"/>
  <c r="E919" i="21" s="1"/>
  <c r="F300" i="21"/>
  <c r="F301" i="21" s="1"/>
  <c r="F302" i="21" s="1"/>
  <c r="F303" i="21" s="1"/>
  <c r="F304" i="21" s="1"/>
  <c r="F305" i="21" s="1"/>
  <c r="F306" i="21" s="1"/>
  <c r="F307" i="21" s="1"/>
  <c r="F308" i="21" s="1"/>
  <c r="F309" i="21" s="1"/>
  <c r="E460" i="21"/>
  <c r="E461" i="21" s="1"/>
  <c r="E462" i="21" s="1"/>
  <c r="E463" i="21" s="1"/>
  <c r="E464" i="21" s="1"/>
  <c r="E465" i="21" s="1"/>
  <c r="E466" i="21" s="1"/>
  <c r="E467" i="21" s="1"/>
  <c r="E468" i="21" s="1"/>
  <c r="E469" i="21" s="1"/>
  <c r="F490" i="21"/>
  <c r="F491" i="21" s="1"/>
  <c r="F492" i="21" s="1"/>
  <c r="F493" i="21" s="1"/>
  <c r="F494" i="21" s="1"/>
  <c r="F495" i="21" s="1"/>
  <c r="F496" i="21" s="1"/>
  <c r="F497" i="21" s="1"/>
  <c r="F498" i="21" s="1"/>
  <c r="F499" i="21" s="1"/>
  <c r="F330" i="21"/>
  <c r="F331" i="21" s="1"/>
  <c r="F332" i="21" s="1"/>
  <c r="F333" i="21" s="1"/>
  <c r="F334" i="21" s="1"/>
  <c r="F335" i="21" s="1"/>
  <c r="F336" i="21" s="1"/>
  <c r="F337" i="21" s="1"/>
  <c r="F338" i="21" s="1"/>
  <c r="F339" i="21" s="1"/>
  <c r="F930" i="21"/>
  <c r="F931" i="21" s="1"/>
  <c r="F932" i="21" s="1"/>
  <c r="F933" i="21" s="1"/>
  <c r="F934" i="21" s="1"/>
  <c r="F935" i="21" s="1"/>
  <c r="F936" i="21" s="1"/>
  <c r="F937" i="21" s="1"/>
  <c r="F938" i="21" s="1"/>
  <c r="F939" i="21" s="1"/>
  <c r="E230" i="21"/>
  <c r="E231" i="21" s="1"/>
  <c r="E232" i="21" s="1"/>
  <c r="E233" i="21" s="1"/>
  <c r="E234" i="21" s="1"/>
  <c r="E235" i="21" s="1"/>
  <c r="E236" i="21" s="1"/>
  <c r="E237" i="21" s="1"/>
  <c r="E238" i="21" s="1"/>
  <c r="E239" i="21" s="1"/>
  <c r="E440" i="21"/>
  <c r="E441" i="21" s="1"/>
  <c r="E442" i="21" s="1"/>
  <c r="E443" i="21" s="1"/>
  <c r="E444" i="21" s="1"/>
  <c r="E445" i="21" s="1"/>
  <c r="E446" i="21" s="1"/>
  <c r="E447" i="21" s="1"/>
  <c r="E448" i="21" s="1"/>
  <c r="E449" i="21" s="1"/>
  <c r="E540" i="21"/>
  <c r="E541" i="21" s="1"/>
  <c r="E542" i="21" s="1"/>
  <c r="E543" i="21" s="1"/>
  <c r="E544" i="21" s="1"/>
  <c r="E545" i="21" s="1"/>
  <c r="E546" i="21" s="1"/>
  <c r="E547" i="21" s="1"/>
  <c r="E548" i="21" s="1"/>
  <c r="E549" i="21" s="1"/>
  <c r="D37" i="25"/>
  <c r="D35" i="26"/>
  <c r="D122" i="16" l="1"/>
  <c r="D121" i="17"/>
  <c r="D40" i="1"/>
  <c r="D38" i="8"/>
  <c r="D38" i="25"/>
  <c r="D36" i="26"/>
  <c r="D122" i="17" l="1"/>
  <c r="D123" i="16"/>
  <c r="D41" i="1"/>
  <c r="D39" i="8"/>
  <c r="D39" i="25"/>
  <c r="D37" i="26"/>
  <c r="D123" i="17" l="1"/>
  <c r="D124" i="16"/>
  <c r="D42" i="1"/>
  <c r="D40" i="8"/>
  <c r="D40" i="25"/>
  <c r="D38" i="26"/>
  <c r="D124" i="17" l="1"/>
  <c r="D125" i="16"/>
  <c r="D43" i="1"/>
  <c r="D41" i="8"/>
  <c r="D39" i="26"/>
  <c r="D41" i="25"/>
  <c r="D125" i="17" l="1"/>
  <c r="D126" i="16"/>
  <c r="D44" i="1"/>
  <c r="D42" i="8"/>
  <c r="D40" i="26"/>
  <c r="D42" i="25"/>
  <c r="D126" i="17" l="1"/>
  <c r="D127" i="16"/>
  <c r="D45" i="1"/>
  <c r="D43" i="8"/>
  <c r="D41" i="26"/>
  <c r="D43" i="25"/>
  <c r="D127" i="17" l="1"/>
  <c r="D128" i="16"/>
  <c r="D46" i="1"/>
  <c r="D44" i="8"/>
  <c r="D44" i="25"/>
  <c r="D42" i="26"/>
  <c r="D128" i="17" l="1"/>
  <c r="D129" i="16"/>
  <c r="D47" i="1"/>
  <c r="D45" i="8"/>
  <c r="D45" i="25"/>
  <c r="D43" i="26"/>
  <c r="D130" i="16" l="1"/>
  <c r="D129" i="17"/>
  <c r="D48" i="1"/>
  <c r="D46" i="8"/>
  <c r="D46" i="25"/>
  <c r="D44" i="26"/>
  <c r="D131" i="16" l="1"/>
  <c r="D130" i="17"/>
  <c r="D49" i="1"/>
  <c r="D47" i="8"/>
  <c r="D47" i="25"/>
  <c r="D45" i="26"/>
  <c r="D131" i="17" l="1"/>
  <c r="D132" i="16"/>
  <c r="D50" i="1"/>
  <c r="D48" i="8"/>
  <c r="D48" i="25"/>
  <c r="D46" i="26"/>
  <c r="D133" i="16" l="1"/>
  <c r="D132" i="17"/>
  <c r="D51" i="1"/>
  <c r="D49" i="8"/>
  <c r="D47" i="26"/>
  <c r="D49" i="25"/>
  <c r="D134" i="16" l="1"/>
  <c r="D133" i="17"/>
  <c r="D52" i="1"/>
  <c r="D50" i="8"/>
  <c r="D48" i="26"/>
  <c r="D50" i="25"/>
  <c r="D134" i="17" l="1"/>
  <c r="D135" i="16"/>
  <c r="D51" i="8"/>
  <c r="D53" i="1"/>
  <c r="D49" i="26"/>
  <c r="D51" i="25"/>
  <c r="D135" i="17" l="1"/>
  <c r="D136" i="16"/>
  <c r="D52" i="8"/>
  <c r="D54" i="1"/>
  <c r="D52" i="25"/>
  <c r="D50" i="26"/>
  <c r="D136" i="17" l="1"/>
  <c r="D137" i="16"/>
  <c r="D53" i="8"/>
  <c r="D55" i="1"/>
  <c r="D53" i="25"/>
  <c r="D51" i="26"/>
  <c r="D138" i="16" l="1"/>
  <c r="D137" i="17"/>
  <c r="D56" i="1"/>
  <c r="D54" i="8"/>
  <c r="D54" i="25"/>
  <c r="D52" i="26"/>
  <c r="D139" i="16" l="1"/>
  <c r="D138" i="17"/>
  <c r="D57" i="1"/>
  <c r="D55" i="8"/>
  <c r="D55" i="25"/>
  <c r="D53" i="26"/>
  <c r="D139" i="17" l="1"/>
  <c r="D140" i="16"/>
  <c r="D58" i="1"/>
  <c r="D56" i="8"/>
  <c r="D56" i="25"/>
  <c r="D54" i="26"/>
  <c r="D140" i="17" l="1"/>
  <c r="D141" i="16"/>
  <c r="D59" i="1"/>
  <c r="D57" i="8"/>
  <c r="D55" i="26"/>
  <c r="D57" i="25"/>
  <c r="D142" i="16" l="1"/>
  <c r="D141" i="17"/>
  <c r="D60" i="1"/>
  <c r="D58" i="8"/>
  <c r="D56" i="26"/>
  <c r="D58" i="25"/>
  <c r="D143" i="16" l="1"/>
  <c r="D142" i="17"/>
  <c r="D61" i="1"/>
  <c r="D59" i="8"/>
  <c r="D57" i="26"/>
  <c r="D59" i="25"/>
  <c r="D144" i="16" l="1"/>
  <c r="D143" i="17"/>
  <c r="D62" i="1"/>
  <c r="D60" i="8"/>
  <c r="D60" i="25"/>
  <c r="D58" i="26"/>
  <c r="D145" i="16" l="1"/>
  <c r="D144" i="17"/>
  <c r="D63" i="1"/>
  <c r="D61" i="8"/>
  <c r="D61" i="25"/>
  <c r="D59" i="26"/>
  <c r="D146" i="16" l="1"/>
  <c r="D145" i="17"/>
  <c r="D64" i="1"/>
  <c r="D62" i="8"/>
  <c r="D62" i="25"/>
  <c r="D60" i="26"/>
  <c r="D146" i="17" l="1"/>
  <c r="D65" i="1"/>
  <c r="D63" i="8"/>
  <c r="D63" i="25"/>
  <c r="D61" i="26"/>
  <c r="D66" i="1" l="1"/>
  <c r="D64" i="8"/>
  <c r="D64" i="25"/>
  <c r="D62" i="26"/>
  <c r="D67" i="1" l="1"/>
  <c r="D65" i="8"/>
  <c r="D63" i="26"/>
  <c r="D65" i="25"/>
  <c r="D68" i="1" l="1"/>
  <c r="D66" i="8"/>
  <c r="D64" i="26"/>
  <c r="D66" i="25"/>
  <c r="D69" i="1" l="1"/>
  <c r="D67" i="8"/>
  <c r="D65" i="26"/>
  <c r="D67" i="25"/>
  <c r="D70" i="1" l="1"/>
  <c r="D68" i="8"/>
  <c r="D68" i="25"/>
  <c r="D66" i="26"/>
  <c r="D71" i="1" l="1"/>
  <c r="D69" i="8"/>
  <c r="D69" i="25"/>
  <c r="D67" i="26"/>
  <c r="D72" i="1" l="1"/>
  <c r="D70" i="8"/>
  <c r="D70" i="25"/>
  <c r="D68" i="26"/>
  <c r="D73" i="1" l="1"/>
  <c r="D71" i="8"/>
  <c r="D71" i="25"/>
  <c r="D69" i="26"/>
  <c r="D74" i="1" l="1"/>
  <c r="D72" i="8"/>
  <c r="D72" i="25"/>
  <c r="D70" i="26"/>
  <c r="D75" i="1" l="1"/>
  <c r="D73" i="8"/>
  <c r="D71" i="26"/>
  <c r="D73" i="25"/>
  <c r="D76" i="1" l="1"/>
  <c r="D74" i="8"/>
  <c r="D72" i="26"/>
  <c r="D74" i="25"/>
  <c r="D77" i="1" l="1"/>
  <c r="D75" i="8"/>
  <c r="D73" i="26"/>
  <c r="D75" i="25"/>
  <c r="D78" i="1" l="1"/>
  <c r="D76" i="8"/>
  <c r="D76" i="25"/>
  <c r="D74" i="26"/>
  <c r="D79" i="1" l="1"/>
  <c r="D77" i="8"/>
  <c r="D77" i="25"/>
  <c r="D75" i="26"/>
  <c r="D80" i="1" l="1"/>
  <c r="D78" i="8"/>
  <c r="D78" i="25"/>
  <c r="D76" i="26"/>
  <c r="D79" i="8" l="1"/>
  <c r="D79" i="25"/>
  <c r="D77" i="26"/>
  <c r="D80" i="8" l="1"/>
  <c r="D80" i="25"/>
  <c r="D78" i="26"/>
  <c r="D81" i="8" l="1"/>
  <c r="D79" i="26"/>
  <c r="D81" i="25"/>
  <c r="D82" i="8" l="1"/>
  <c r="D80" i="26"/>
  <c r="D82" i="25"/>
  <c r="D83" i="8" l="1"/>
  <c r="D81" i="26"/>
  <c r="D83" i="25"/>
  <c r="D84" i="8" l="1"/>
  <c r="D84" i="25"/>
  <c r="D82" i="26"/>
  <c r="D85" i="8" l="1"/>
  <c r="D85" i="25"/>
  <c r="D83" i="26"/>
  <c r="D86" i="8" l="1"/>
  <c r="D86" i="25"/>
  <c r="D84" i="26"/>
  <c r="D87" i="8" l="1"/>
  <c r="D87" i="25"/>
  <c r="D85" i="26"/>
  <c r="D88" i="8" l="1"/>
  <c r="D88" i="25"/>
  <c r="D86" i="26"/>
  <c r="D89" i="8" l="1"/>
  <c r="D87" i="26"/>
  <c r="D89" i="25"/>
  <c r="D90" i="8" l="1"/>
  <c r="D88" i="26"/>
  <c r="D90" i="25"/>
  <c r="D91" i="8" l="1"/>
  <c r="D89" i="26"/>
  <c r="D91" i="25"/>
  <c r="D92" i="8" l="1"/>
  <c r="D92" i="25"/>
  <c r="D90" i="26"/>
  <c r="D93" i="8" l="1"/>
  <c r="D93" i="25"/>
  <c r="D91" i="26"/>
  <c r="D94" i="8" l="1"/>
  <c r="D94" i="25"/>
  <c r="D92" i="26"/>
  <c r="D95" i="8" l="1"/>
  <c r="D95" i="25"/>
  <c r="D93" i="26"/>
  <c r="D96" i="8" l="1"/>
  <c r="D96" i="25"/>
  <c r="D94" i="26"/>
  <c r="D97" i="8" l="1"/>
  <c r="D95" i="26"/>
  <c r="D97" i="25"/>
  <c r="D98" i="8" l="1"/>
  <c r="D96" i="26"/>
  <c r="D98" i="25"/>
  <c r="D99" i="8" l="1"/>
  <c r="D97" i="26"/>
  <c r="D99" i="25"/>
  <c r="D100" i="8" l="1"/>
  <c r="D100" i="25"/>
  <c r="D98" i="26"/>
  <c r="D101" i="8" l="1"/>
  <c r="D101" i="25"/>
  <c r="D99" i="26"/>
  <c r="D102" i="8" l="1"/>
  <c r="D102" i="25"/>
  <c r="D100" i="26"/>
  <c r="D103" i="8" l="1"/>
  <c r="D103" i="25"/>
  <c r="D101" i="26"/>
  <c r="D104" i="8" l="1"/>
  <c r="D104" i="25"/>
  <c r="D102" i="26"/>
  <c r="D105" i="8" l="1"/>
  <c r="D103" i="26"/>
  <c r="D105" i="25"/>
  <c r="D106" i="8" l="1"/>
  <c r="D104" i="26"/>
  <c r="D106" i="25"/>
  <c r="D107" i="8" l="1"/>
  <c r="D105" i="26"/>
  <c r="D107" i="25"/>
  <c r="D108" i="8" l="1"/>
  <c r="D108" i="25"/>
  <c r="D106" i="26"/>
  <c r="D110" i="8" l="1"/>
  <c r="D109" i="25"/>
  <c r="D107" i="26"/>
  <c r="D111" i="8" l="1"/>
  <c r="D110" i="25"/>
  <c r="D108" i="26"/>
  <c r="D112" i="8" l="1"/>
  <c r="D111" i="25"/>
  <c r="D109" i="26"/>
  <c r="D113" i="8" l="1"/>
  <c r="D110" i="26"/>
  <c r="D112" i="25"/>
  <c r="D114" i="8" l="1"/>
  <c r="D113" i="25"/>
  <c r="D111" i="26"/>
  <c r="D115" i="8" l="1"/>
  <c r="D112" i="26"/>
  <c r="D114" i="25"/>
  <c r="D116" i="8" l="1"/>
  <c r="D113" i="26"/>
  <c r="D115" i="25"/>
  <c r="D117" i="8" l="1"/>
  <c r="D116" i="25"/>
  <c r="D114" i="26"/>
  <c r="D118" i="8" l="1"/>
  <c r="D117" i="25"/>
  <c r="D115" i="26"/>
  <c r="D119" i="8" l="1"/>
  <c r="D116" i="26"/>
  <c r="D118" i="25"/>
  <c r="D120" i="8" l="1"/>
  <c r="D117" i="26"/>
  <c r="D119" i="25"/>
  <c r="D121" i="8" l="1"/>
  <c r="D118" i="26"/>
  <c r="D120" i="25"/>
  <c r="D122" i="8" l="1"/>
  <c r="D119" i="26"/>
  <c r="D121" i="25"/>
  <c r="D123" i="8" l="1"/>
  <c r="D120" i="26"/>
  <c r="D122" i="25"/>
  <c r="D124" i="8" l="1"/>
  <c r="D121" i="26"/>
  <c r="D123" i="25"/>
  <c r="D125" i="8" l="1"/>
  <c r="D122" i="26"/>
  <c r="D124" i="25"/>
  <c r="D126" i="8" l="1"/>
  <c r="D123" i="26"/>
  <c r="D125" i="25"/>
  <c r="D127" i="8" l="1"/>
  <c r="D124" i="26"/>
  <c r="D126" i="25"/>
  <c r="D128" i="8" l="1"/>
  <c r="D125" i="26"/>
  <c r="D127" i="25"/>
  <c r="D129" i="8" l="1"/>
  <c r="D128" i="25"/>
  <c r="D126" i="26"/>
  <c r="D130" i="8" l="1"/>
  <c r="D127" i="26"/>
  <c r="D129" i="25"/>
  <c r="D131" i="8" l="1"/>
  <c r="D130" i="25"/>
  <c r="D128" i="26"/>
  <c r="D132" i="8" l="1"/>
  <c r="D131" i="25"/>
  <c r="D129" i="26"/>
  <c r="D133" i="8" l="1"/>
  <c r="D130" i="26"/>
  <c r="D132" i="25"/>
  <c r="D134" i="8" l="1"/>
  <c r="D133" i="25"/>
  <c r="D131" i="26"/>
  <c r="D135" i="8" l="1"/>
  <c r="D134" i="25"/>
  <c r="D132" i="26"/>
  <c r="D136" i="8" l="1"/>
  <c r="D133" i="26"/>
  <c r="D135" i="25"/>
  <c r="D137" i="8" l="1"/>
  <c r="D134" i="26"/>
  <c r="D136" i="25"/>
  <c r="D138" i="8" l="1"/>
  <c r="D135" i="26"/>
  <c r="D137" i="25"/>
  <c r="D139" i="8" l="1"/>
  <c r="D136" i="26"/>
  <c r="D138" i="25"/>
  <c r="D140" i="8" l="1"/>
  <c r="D137" i="26"/>
  <c r="D139" i="25"/>
  <c r="D141" i="8" l="1"/>
  <c r="D138" i="26"/>
  <c r="D140" i="25"/>
  <c r="D142" i="8" l="1"/>
  <c r="D141" i="25"/>
  <c r="D139" i="26"/>
  <c r="D143" i="8" l="1"/>
  <c r="D142" i="25"/>
  <c r="D140" i="26"/>
  <c r="D144" i="8" l="1"/>
  <c r="D141" i="26"/>
  <c r="D143" i="25"/>
  <c r="D146" i="1" l="1"/>
  <c r="D146" i="8" s="1"/>
  <c r="D145" i="8"/>
  <c r="D142" i="26"/>
  <c r="D144" i="25"/>
  <c r="D145" i="25" l="1"/>
  <c r="D143" i="26"/>
  <c r="D144" i="26" l="1"/>
  <c r="D146" i="25"/>
  <c r="D145" i="26" l="1"/>
  <c r="D147" i="25"/>
  <c r="D146" i="26" l="1"/>
  <c r="D148" i="25"/>
  <c r="D149" i="25" l="1"/>
  <c r="D147" i="26"/>
  <c r="D150" i="25" l="1"/>
  <c r="D148" i="26"/>
  <c r="D149" i="26" l="1"/>
  <c r="D151" i="25"/>
  <c r="D150" i="26" s="1"/>
</calcChain>
</file>

<file path=xl/comments1.xml><?xml version="1.0" encoding="utf-8"?>
<comments xmlns="http://schemas.openxmlformats.org/spreadsheetml/2006/main">
  <authors>
    <author>Shana Johnny</author>
  </authors>
  <commentList>
    <comment ref="H66" authorId="0">
      <text>
        <r>
          <rPr>
            <b/>
            <sz val="8"/>
            <color indexed="81"/>
            <rFont val="Tahoma"/>
            <family val="2"/>
          </rPr>
          <t>Shana Johnny:</t>
        </r>
        <r>
          <rPr>
            <sz val="8"/>
            <color indexed="81"/>
            <rFont val="Tahoma"/>
            <family val="2"/>
          </rPr>
          <t xml:space="preserve">
INCLUDES WORKS</t>
        </r>
      </text>
    </comment>
    <comment ref="H99" authorId="0">
      <text>
        <r>
          <rPr>
            <b/>
            <sz val="8"/>
            <color indexed="81"/>
            <rFont val="Tahoma"/>
            <family val="2"/>
          </rPr>
          <t>Shana Johnny:</t>
        </r>
        <r>
          <rPr>
            <sz val="8"/>
            <color indexed="81"/>
            <rFont val="Tahoma"/>
            <family val="2"/>
          </rPr>
          <t xml:space="preserve">
includes landfill supervisors</t>
        </r>
      </text>
    </comment>
  </commentList>
</comments>
</file>

<file path=xl/comments2.xml><?xml version="1.0" encoding="utf-8"?>
<comments xmlns="http://schemas.openxmlformats.org/spreadsheetml/2006/main">
  <authors>
    <author>Shana Johnny</author>
  </authors>
  <commentList>
    <comment ref="L23" authorId="0">
      <text>
        <r>
          <rPr>
            <b/>
            <sz val="8"/>
            <color indexed="81"/>
            <rFont val="Tahoma"/>
            <family val="2"/>
          </rPr>
          <t>Shana Johnny:</t>
        </r>
        <r>
          <rPr>
            <sz val="8"/>
            <color indexed="81"/>
            <rFont val="Tahoma"/>
            <family val="2"/>
          </rPr>
          <t xml:space="preserve">
VGC</t>
        </r>
      </text>
    </comment>
    <comment ref="Q65" authorId="0">
      <text>
        <r>
          <rPr>
            <b/>
            <sz val="8"/>
            <color indexed="81"/>
            <rFont val="Tahoma"/>
            <family val="2"/>
          </rPr>
          <t>Shana Johnny:</t>
        </r>
        <r>
          <rPr>
            <sz val="8"/>
            <color indexed="81"/>
            <rFont val="Tahoma"/>
            <family val="2"/>
          </rPr>
          <t xml:space="preserve">
LOSS ON SALE</t>
        </r>
      </text>
    </comment>
    <comment ref="L86" authorId="0">
      <text>
        <r>
          <rPr>
            <b/>
            <sz val="8"/>
            <color indexed="81"/>
            <rFont val="Tahoma"/>
            <family val="2"/>
          </rPr>
          <t>Shana Johnny:</t>
        </r>
        <r>
          <rPr>
            <sz val="8"/>
            <color indexed="81"/>
            <rFont val="Tahoma"/>
            <family val="2"/>
          </rPr>
          <t xml:space="preserve">
VGC ROADS ALLOCATION</t>
        </r>
      </text>
    </comment>
    <comment ref="L110" authorId="0">
      <text>
        <r>
          <rPr>
            <b/>
            <sz val="8"/>
            <color indexed="81"/>
            <rFont val="Tahoma"/>
            <family val="2"/>
          </rPr>
          <t>Shana Johnny:</t>
        </r>
        <r>
          <rPr>
            <sz val="8"/>
            <color indexed="81"/>
            <rFont val="Tahoma"/>
            <family val="2"/>
          </rPr>
          <t xml:space="preserve">
ROADS TO RECOVERY</t>
        </r>
      </text>
    </comment>
  </commentList>
</comments>
</file>

<file path=xl/comments3.xml><?xml version="1.0" encoding="utf-8"?>
<comments xmlns="http://schemas.openxmlformats.org/spreadsheetml/2006/main">
  <authors>
    <author>Shana Johnny</author>
  </authors>
  <commentList>
    <comment ref="K22" authorId="0">
      <text>
        <r>
          <rPr>
            <b/>
            <sz val="8"/>
            <color indexed="81"/>
            <rFont val="Tahoma"/>
            <family val="2"/>
          </rPr>
          <t>Shana Johnny:</t>
        </r>
        <r>
          <rPr>
            <sz val="8"/>
            <color indexed="81"/>
            <rFont val="Tahoma"/>
            <family val="2"/>
          </rPr>
          <t xml:space="preserve">
INCLUDES LOAN INTEREST OF $297K</t>
        </r>
      </text>
    </comment>
  </commentList>
</comments>
</file>

<file path=xl/comments4.xml><?xml version="1.0" encoding="utf-8"?>
<comments xmlns="http://schemas.openxmlformats.org/spreadsheetml/2006/main">
  <authors>
    <author>Shana Johnny</author>
  </authors>
  <commentList>
    <comment ref="H117" authorId="0">
      <text>
        <r>
          <rPr>
            <b/>
            <sz val="8"/>
            <color indexed="81"/>
            <rFont val="Tahoma"/>
            <family val="2"/>
          </rPr>
          <t>Shana Johnny:</t>
        </r>
        <r>
          <rPr>
            <sz val="8"/>
            <color indexed="81"/>
            <rFont val="Tahoma"/>
            <family val="2"/>
          </rPr>
          <t xml:space="preserve">
in 000's and as at 30 June 2015. </t>
        </r>
      </text>
    </comment>
    <comment ref="S141" authorId="0">
      <text>
        <r>
          <rPr>
            <b/>
            <sz val="8"/>
            <color indexed="81"/>
            <rFont val="Tahoma"/>
            <family val="2"/>
          </rPr>
          <t>Shana Johnny:</t>
        </r>
        <r>
          <rPr>
            <sz val="8"/>
            <color indexed="81"/>
            <rFont val="Tahoma"/>
            <family val="2"/>
          </rPr>
          <t xml:space="preserve">
rounded to match BIS</t>
        </r>
      </text>
    </comment>
  </commentList>
</comments>
</file>

<file path=xl/comments5.xml><?xml version="1.0" encoding="utf-8"?>
<comments xmlns="http://schemas.openxmlformats.org/spreadsheetml/2006/main">
  <authors>
    <author>Shana Johnny</author>
  </authors>
  <commentList>
    <comment ref="G8" authorId="0">
      <text>
        <r>
          <rPr>
            <b/>
            <sz val="8"/>
            <color indexed="81"/>
            <rFont val="Tahoma"/>
            <family val="2"/>
          </rPr>
          <t>Shana Johnny:</t>
        </r>
        <r>
          <rPr>
            <sz val="8"/>
            <color indexed="81"/>
            <rFont val="Tahoma"/>
            <family val="2"/>
          </rPr>
          <t xml:space="preserve">
Formula links to Services - NHC</t>
        </r>
      </text>
    </comment>
    <comment ref="H66" authorId="0">
      <text>
        <r>
          <rPr>
            <b/>
            <sz val="8"/>
            <color indexed="81"/>
            <rFont val="Tahoma"/>
            <family val="2"/>
          </rPr>
          <t>Shana Johnny:</t>
        </r>
        <r>
          <rPr>
            <sz val="8"/>
            <color indexed="81"/>
            <rFont val="Tahoma"/>
            <family val="2"/>
          </rPr>
          <t xml:space="preserve">
INCLUDES WORKS</t>
        </r>
      </text>
    </comment>
    <comment ref="H99" authorId="0">
      <text>
        <r>
          <rPr>
            <b/>
            <sz val="8"/>
            <color indexed="81"/>
            <rFont val="Tahoma"/>
            <family val="2"/>
          </rPr>
          <t>Shana Johnny:</t>
        </r>
        <r>
          <rPr>
            <sz val="8"/>
            <color indexed="81"/>
            <rFont val="Tahoma"/>
            <family val="2"/>
          </rPr>
          <t xml:space="preserve">
includes landfill supervisors</t>
        </r>
      </text>
    </comment>
  </commentList>
</comments>
</file>

<file path=xl/comments6.xml><?xml version="1.0" encoding="utf-8"?>
<comments xmlns="http://schemas.openxmlformats.org/spreadsheetml/2006/main">
  <authors>
    <author>Shana Johnny</author>
  </authors>
  <commentList>
    <comment ref="L23" authorId="0">
      <text>
        <r>
          <rPr>
            <b/>
            <sz val="8"/>
            <color indexed="81"/>
            <rFont val="Tahoma"/>
            <family val="2"/>
          </rPr>
          <t>Shana Johnny:</t>
        </r>
        <r>
          <rPr>
            <sz val="8"/>
            <color indexed="81"/>
            <rFont val="Tahoma"/>
            <family val="2"/>
          </rPr>
          <t xml:space="preserve">
VGC</t>
        </r>
      </text>
    </comment>
    <comment ref="L86" authorId="0">
      <text>
        <r>
          <rPr>
            <b/>
            <sz val="8"/>
            <color indexed="81"/>
            <rFont val="Tahoma"/>
            <family val="2"/>
          </rPr>
          <t>Shana Johnny:</t>
        </r>
        <r>
          <rPr>
            <sz val="8"/>
            <color indexed="81"/>
            <rFont val="Tahoma"/>
            <family val="2"/>
          </rPr>
          <t xml:space="preserve">
VGC ALLOCATION</t>
        </r>
      </text>
    </comment>
    <comment ref="L110" authorId="0">
      <text>
        <r>
          <rPr>
            <b/>
            <sz val="8"/>
            <color indexed="81"/>
            <rFont val="Tahoma"/>
            <family val="2"/>
          </rPr>
          <t>Shana Johnny:</t>
        </r>
        <r>
          <rPr>
            <sz val="8"/>
            <color indexed="81"/>
            <rFont val="Tahoma"/>
            <family val="2"/>
          </rPr>
          <t xml:space="preserve">
ROADS TO RECOVERY</t>
        </r>
      </text>
    </comment>
  </commentList>
</comments>
</file>

<file path=xl/sharedStrings.xml><?xml version="1.0" encoding="utf-8"?>
<sst xmlns="http://schemas.openxmlformats.org/spreadsheetml/2006/main" count="2042" uniqueCount="646">
  <si>
    <t>Local Government</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</si>
  <si>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</si>
  <si>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</si>
  <si>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</si>
  <si>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</si>
  <si>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</si>
  <si>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</si>
  <si>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</si>
  <si>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</si>
  <si>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</si>
  <si>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</si>
  <si>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</si>
  <si>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</si>
  <si>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</si>
  <si>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</si>
  <si>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</si>
  <si>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</si>
  <si>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</si>
  <si>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</si>
  <si>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</si>
  <si>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</si>
  <si>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</si>
  <si>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</si>
  <si>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</si>
  <si>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</si>
  <si>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</si>
  <si>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</si>
  <si>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</si>
  <si>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</si>
  <si>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</si>
  <si>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</si>
  <si>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</si>
  <si>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</si>
  <si>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</si>
  <si>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</si>
  <si>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t>
  </si>
  <si>
    <t>Melton (C)</t>
  </si>
  <si>
    <t>Mildura (RC) ^</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</si>
  <si>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</si>
  <si>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</si>
  <si>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</si>
  <si>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</si>
  <si>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</si>
  <si>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</si>
  <si>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</si>
  <si>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</si>
  <si>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</si>
  <si>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</si>
  <si>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</si>
  <si>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</si>
  <si>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</si>
  <si>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</si>
  <si>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</si>
  <si>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</si>
  <si>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</si>
  <si>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</si>
  <si>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</si>
  <si>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</si>
  <si>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</si>
  <si>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</si>
  <si>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</si>
  <si>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</si>
  <si>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</si>
  <si>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</si>
  <si>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</si>
  <si>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</si>
  <si>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</si>
  <si>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</si>
  <si>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</si>
  <si>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</si>
  <si>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</si>
  <si>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2015-16</t>
  </si>
  <si>
    <t>2016-17</t>
  </si>
  <si>
    <t>[Select Council]</t>
  </si>
  <si>
    <t>Statutory Fees &amp; Fines</t>
  </si>
  <si>
    <t>User fees</t>
  </si>
  <si>
    <t>Grants</t>
  </si>
  <si>
    <t>Contributions</t>
  </si>
  <si>
    <t>Other Income</t>
  </si>
  <si>
    <t xml:space="preserve">Total Revenue  </t>
  </si>
  <si>
    <t>Employee costs</t>
  </si>
  <si>
    <t xml:space="preserve">Materials, services </t>
  </si>
  <si>
    <t>Depreciation and amortisation</t>
  </si>
  <si>
    <t>Other expenses</t>
  </si>
  <si>
    <t>Total Expenses</t>
  </si>
  <si>
    <t>Other grants</t>
  </si>
  <si>
    <t>Cash contributions</t>
  </si>
  <si>
    <t>Non cash contributions</t>
  </si>
  <si>
    <t>Mandatory</t>
  </si>
  <si>
    <t>Discretionary</t>
  </si>
  <si>
    <t>[Select]</t>
  </si>
  <si>
    <t>Total</t>
  </si>
  <si>
    <t>Other</t>
  </si>
  <si>
    <t>Revenue</t>
  </si>
  <si>
    <t>Fed Govt (recurrent)</t>
  </si>
  <si>
    <t>State Govt (recurrent)</t>
  </si>
  <si>
    <t>State Govt 
(non-recurrent)</t>
  </si>
  <si>
    <t>Fed Govt 
(non-recurrent)</t>
  </si>
  <si>
    <t>Staff no's to support the service (FTE)</t>
  </si>
  <si>
    <t>Value</t>
  </si>
  <si>
    <t>Service</t>
  </si>
  <si>
    <t>Variance</t>
  </si>
  <si>
    <t>BLUE</t>
  </si>
  <si>
    <t>WHITE</t>
  </si>
  <si>
    <t>FORMULA / HARDCODED VALUES</t>
  </si>
  <si>
    <t>RED</t>
  </si>
  <si>
    <t>ERROR CHECK</t>
  </si>
  <si>
    <t>COUNCIL - DATA INPUT CELL</t>
  </si>
  <si>
    <t>Mixed</t>
  </si>
  <si>
    <t>Brief description of service</t>
  </si>
  <si>
    <t>Output Value</t>
  </si>
  <si>
    <t>Capital works</t>
  </si>
  <si>
    <t>Finance</t>
  </si>
  <si>
    <t>New</t>
  </si>
  <si>
    <t>Renewal</t>
  </si>
  <si>
    <t>Expansion</t>
  </si>
  <si>
    <t>Upgrade</t>
  </si>
  <si>
    <t>Brief description of capital works</t>
  </si>
  <si>
    <t>[Enter capital project]</t>
  </si>
  <si>
    <t>Grant</t>
  </si>
  <si>
    <t>Contribution</t>
  </si>
  <si>
    <t>Special charge</t>
  </si>
  <si>
    <t>Reserves</t>
  </si>
  <si>
    <t>Sale proceeds</t>
  </si>
  <si>
    <t>Internal, external or mixed</t>
  </si>
  <si>
    <t>Internal</t>
  </si>
  <si>
    <t>External</t>
  </si>
  <si>
    <t>Financing Source</t>
  </si>
  <si>
    <t>Property</t>
  </si>
  <si>
    <t>Land</t>
  </si>
  <si>
    <t>Land improvements</t>
  </si>
  <si>
    <t>Buildings</t>
  </si>
  <si>
    <t>Heritage buildings</t>
  </si>
  <si>
    <t>Building improvements</t>
  </si>
  <si>
    <t>Leasthold improvements</t>
  </si>
  <si>
    <t>Plant and equipment</t>
  </si>
  <si>
    <t>Heritage plant and equipment</t>
  </si>
  <si>
    <t>Plant, machinery and equipment</t>
  </si>
  <si>
    <t>Fixtures, fittings and furniture</t>
  </si>
  <si>
    <t>Computers and telecommunications</t>
  </si>
  <si>
    <t>Library books</t>
  </si>
  <si>
    <t>Infrastructure</t>
  </si>
  <si>
    <t>Roads</t>
  </si>
  <si>
    <t>Bridges</t>
  </si>
  <si>
    <t>Footpaths and cycleways</t>
  </si>
  <si>
    <t>Drainage</t>
  </si>
  <si>
    <t>Recreastional, leisure and community facilities</t>
  </si>
  <si>
    <t>Waste management</t>
  </si>
  <si>
    <t>Parks, open space and streetscapes</t>
  </si>
  <si>
    <t>Aerodromes</t>
  </si>
  <si>
    <t>Off street car parks</t>
  </si>
  <si>
    <t>Other infrastructure</t>
  </si>
  <si>
    <t>Depreciation</t>
  </si>
  <si>
    <t>Renewal ratio</t>
  </si>
  <si>
    <t>Total value of infrastructure</t>
  </si>
  <si>
    <t>Percentage of assets past intervention level</t>
  </si>
  <si>
    <t>Total assets</t>
  </si>
  <si>
    <t>General rates</t>
  </si>
  <si>
    <t>Municipal charges</t>
  </si>
  <si>
    <t>OK</t>
  </si>
  <si>
    <t>FORMULA OK</t>
  </si>
  <si>
    <t>N/A</t>
  </si>
  <si>
    <t>NOT APPLICABLE</t>
  </si>
  <si>
    <t>Total Revenue</t>
  </si>
  <si>
    <t>NV</t>
  </si>
  <si>
    <t>WV</t>
  </si>
  <si>
    <t>Expenditure</t>
  </si>
  <si>
    <t>No variation</t>
  </si>
  <si>
    <t>With variation</t>
  </si>
  <si>
    <t>Revenue and expenditure</t>
  </si>
  <si>
    <t>Assets</t>
  </si>
  <si>
    <t>Output measures</t>
  </si>
  <si>
    <t>Rates and charges</t>
  </si>
  <si>
    <t>Breakdown of expenditure</t>
  </si>
  <si>
    <t>Infastructure</t>
  </si>
  <si>
    <t>Services likely to benefit
(indicative only)</t>
  </si>
  <si>
    <t>%</t>
  </si>
  <si>
    <t>$</t>
  </si>
  <si>
    <t>Municipal charge</t>
  </si>
  <si>
    <t>Annualised Municipal Charges</t>
  </si>
  <si>
    <t>($)</t>
  </si>
  <si>
    <t>Total value of classes of land</t>
  </si>
  <si>
    <t>Rates in the dollar</t>
  </si>
  <si>
    <t>Rate Cap</t>
  </si>
  <si>
    <t>Rate cap percentage</t>
  </si>
  <si>
    <r>
      <t xml:space="preserve">Baseline Information - Services - </t>
    </r>
    <r>
      <rPr>
        <b/>
        <sz val="14"/>
        <color theme="5"/>
        <rFont val="Verdana"/>
        <family val="2"/>
      </rPr>
      <t>No Higher Cap</t>
    </r>
  </si>
  <si>
    <r>
      <t xml:space="preserve">Baseline Information - Services - </t>
    </r>
    <r>
      <rPr>
        <b/>
        <sz val="14"/>
        <color theme="5"/>
        <rFont val="Verdana"/>
        <family val="2"/>
      </rPr>
      <t xml:space="preserve"> No Higher Cap</t>
    </r>
  </si>
  <si>
    <r>
      <t xml:space="preserve">Baseline Information - Revenue - </t>
    </r>
    <r>
      <rPr>
        <b/>
        <sz val="14"/>
        <color theme="5"/>
        <rFont val="Verdana"/>
        <family val="2"/>
      </rPr>
      <t>No  Higher Cap</t>
    </r>
  </si>
  <si>
    <r>
      <t xml:space="preserve">Baseline Information - Expenses - </t>
    </r>
    <r>
      <rPr>
        <b/>
        <sz val="14"/>
        <color theme="5"/>
        <rFont val="Verdana"/>
        <family val="2"/>
      </rPr>
      <t xml:space="preserve"> No Higher Cap</t>
    </r>
  </si>
  <si>
    <r>
      <t xml:space="preserve">Baseline Information - Assets - </t>
    </r>
    <r>
      <rPr>
        <b/>
        <sz val="14"/>
        <color theme="5"/>
        <rFont val="Verdana"/>
        <family val="2"/>
      </rPr>
      <t xml:space="preserve"> No Higher Cap</t>
    </r>
  </si>
  <si>
    <r>
      <t xml:space="preserve">Baseline Information - Services - </t>
    </r>
    <r>
      <rPr>
        <b/>
        <sz val="14"/>
        <color rgb="FF00B050"/>
        <rFont val="Verdana"/>
        <family val="2"/>
      </rPr>
      <t>With Higher Cap</t>
    </r>
  </si>
  <si>
    <r>
      <t xml:space="preserve">Baseline Information - Revenue - </t>
    </r>
    <r>
      <rPr>
        <b/>
        <sz val="14"/>
        <color rgb="FF00B050"/>
        <rFont val="Verdana"/>
        <family val="2"/>
      </rPr>
      <t>With Higher Cap</t>
    </r>
  </si>
  <si>
    <r>
      <t xml:space="preserve">Baseline Information - Expenses - </t>
    </r>
    <r>
      <rPr>
        <b/>
        <sz val="14"/>
        <color rgb="FF00B050"/>
        <rFont val="Verdana"/>
        <family val="2"/>
      </rPr>
      <t>With Higher Cap</t>
    </r>
  </si>
  <si>
    <r>
      <t xml:space="preserve">Baseline Information - Assets - </t>
    </r>
    <r>
      <rPr>
        <b/>
        <sz val="14"/>
        <color rgb="FF00B050"/>
        <rFont val="Verdana"/>
        <family val="2"/>
      </rPr>
      <t>With Higher Cap</t>
    </r>
  </si>
  <si>
    <t>Capital works reporting category - Breakdown by expenditure</t>
  </si>
  <si>
    <t/>
  </si>
  <si>
    <t>Alpine (S)</t>
  </si>
  <si>
    <t>Ararat (RC)</t>
  </si>
  <si>
    <t>Ballarat (C)</t>
  </si>
  <si>
    <t>Banyule (C)</t>
  </si>
  <si>
    <t>Bass Coast (S)</t>
  </si>
  <si>
    <t>Baw Baw (S)</t>
  </si>
  <si>
    <t>Bayside (C)</t>
  </si>
  <si>
    <t>Benalla (RC)</t>
  </si>
  <si>
    <t>Boroondara (C)</t>
  </si>
  <si>
    <t>Per $CIV</t>
  </si>
  <si>
    <t>Base 2015-16 Adopted Budget</t>
  </si>
  <si>
    <t>Capped average rates for 2016-17</t>
  </si>
  <si>
    <t>Base average rates 2015-16</t>
  </si>
  <si>
    <t>Maximum allowable average rates 2016-17</t>
  </si>
  <si>
    <t>No higher cap scenario</t>
  </si>
  <si>
    <t>With higher cap scenario</t>
  </si>
  <si>
    <t>[Insert class name]</t>
  </si>
  <si>
    <t>Variation Analysis</t>
  </si>
  <si>
    <r>
      <t xml:space="preserve">Baseline Information - Summary - </t>
    </r>
    <r>
      <rPr>
        <b/>
        <sz val="14"/>
        <color theme="3" tint="0.39997558519241921"/>
        <rFont val="Verdana"/>
        <family val="2"/>
      </rPr>
      <t>BASE</t>
    </r>
  </si>
  <si>
    <r>
      <t xml:space="preserve">Baseline Information - Revenue (OPTIONAL) - </t>
    </r>
    <r>
      <rPr>
        <b/>
        <sz val="14"/>
        <color theme="3" tint="0.39997558519241921"/>
        <rFont val="Verdana"/>
        <family val="2"/>
      </rPr>
      <t>BASE</t>
    </r>
  </si>
  <si>
    <r>
      <t>Baseline Information - Expenses (OPTIONAL) -</t>
    </r>
    <r>
      <rPr>
        <b/>
        <sz val="14"/>
        <color theme="5"/>
        <rFont val="Verdana"/>
        <family val="2"/>
      </rPr>
      <t xml:space="preserve"> </t>
    </r>
    <r>
      <rPr>
        <b/>
        <sz val="14"/>
        <color theme="3" tint="0.39997558519241921"/>
        <rFont val="Verdana"/>
        <family val="2"/>
      </rPr>
      <t>BASE</t>
    </r>
  </si>
  <si>
    <r>
      <t xml:space="preserve">Baseline Information - Assets (OPTIONAL) - </t>
    </r>
    <r>
      <rPr>
        <b/>
        <sz val="14"/>
        <color theme="3" tint="0.39997558519241921"/>
        <rFont val="Verdana"/>
        <family val="2"/>
      </rPr>
      <t>BASE</t>
    </r>
  </si>
  <si>
    <t>ABOUT THIS TEMPLATE</t>
  </si>
  <si>
    <t>INSTRUCTIONS</t>
  </si>
  <si>
    <t>Budget Baseline Information Template</t>
  </si>
  <si>
    <t>MODEL KEY</t>
  </si>
  <si>
    <t>Totals</t>
  </si>
  <si>
    <t>Difference</t>
  </si>
  <si>
    <t>SUMMARY OF WORKSHEETS</t>
  </si>
  <si>
    <t>Revenue - Base - OPTIONAL</t>
  </si>
  <si>
    <t>Expenditure - Base - OPTIONAL</t>
  </si>
  <si>
    <t>Assets - Base - OPTIONAL</t>
  </si>
  <si>
    <t>Service - NHC</t>
  </si>
  <si>
    <t>Outputs - NHC</t>
  </si>
  <si>
    <t>Revenue - NHC</t>
  </si>
  <si>
    <t>Expenditure - NHC</t>
  </si>
  <si>
    <t>Assets - NHC</t>
  </si>
  <si>
    <t>Services - WHC</t>
  </si>
  <si>
    <t>Outputs - WHC</t>
  </si>
  <si>
    <t>Revenue WHC</t>
  </si>
  <si>
    <t>Expenses - WHC</t>
  </si>
  <si>
    <t>Assets - WHC</t>
  </si>
  <si>
    <t>Analysis</t>
  </si>
  <si>
    <r>
      <t xml:space="preserve">Baseline Information - Services - </t>
    </r>
    <r>
      <rPr>
        <b/>
        <sz val="14"/>
        <color theme="5"/>
        <rFont val="Verdana"/>
        <family val="2"/>
      </rPr>
      <t xml:space="preserve"> </t>
    </r>
    <r>
      <rPr>
        <b/>
        <sz val="14"/>
        <color theme="4"/>
        <rFont val="Verdana"/>
        <family val="2"/>
      </rPr>
      <t>Base</t>
    </r>
  </si>
  <si>
    <t>Base year</t>
  </si>
  <si>
    <t>Number of assessments as at 1 July 2015</t>
  </si>
  <si>
    <t>Number of assessments as at 30 June 2016</t>
  </si>
  <si>
    <t>General Rates (as at 1 July 2016)</t>
  </si>
  <si>
    <t>Municipal Charges (as at 1 July 2016)</t>
  </si>
  <si>
    <t>Budget total general rates and charges</t>
  </si>
  <si>
    <t>Number of assessments as at 1 July 2016</t>
  </si>
  <si>
    <t>(%)</t>
  </si>
  <si>
    <t>Waste management charges</t>
  </si>
  <si>
    <t>Service rates and charges</t>
  </si>
  <si>
    <t>Special rates and charges</t>
  </si>
  <si>
    <t>Supplementary rates and rate adjustments</t>
  </si>
  <si>
    <t>Cultural and recreational</t>
  </si>
  <si>
    <t>Revenue in lieu of rates</t>
  </si>
  <si>
    <t>Total rates and charges</t>
  </si>
  <si>
    <t>as at 1 July 2015</t>
  </si>
  <si>
    <t>as at 30 June 2016</t>
  </si>
  <si>
    <t>Calculating the Higher Cap</t>
  </si>
  <si>
    <t>Total increase in rates and charges per assmentment applied for</t>
  </si>
  <si>
    <t>Revenue (exculding rates and charges)</t>
  </si>
  <si>
    <t>The following coloured cells give a summary of the information to be collected through the budget baseline information template</t>
  </si>
  <si>
    <t>Calculating the higher cap</t>
  </si>
  <si>
    <t>Budget Total general rates and charges (as per the Revenue NHC sheet)</t>
  </si>
  <si>
    <t>General Rates</t>
  </si>
  <si>
    <t>Municipal Charges</t>
  </si>
  <si>
    <t>Budgeted rates and charges as at 1 July 2016</t>
  </si>
  <si>
    <t>Required increase above the average rate cap</t>
  </si>
  <si>
    <t>Rates and Charges</t>
  </si>
  <si>
    <t>Annualised general rates revenue</t>
  </si>
  <si>
    <t>Total Annualised General Rates</t>
  </si>
  <si>
    <t>ESSENTIAL SERVICES COMMISSION</t>
  </si>
  <si>
    <t>value ($)</t>
  </si>
  <si>
    <t>CHECK</t>
  </si>
  <si>
    <t>[Enter item]</t>
  </si>
  <si>
    <t>Schedule 1 - Other revenue composition</t>
  </si>
  <si>
    <t>Total 'Other revenue'</t>
  </si>
  <si>
    <t>Schedule 1 - Other expenditure composition</t>
  </si>
  <si>
    <t>Total 'Other expenditure'</t>
  </si>
  <si>
    <t>Revenue not allocated to service</t>
  </si>
  <si>
    <t>Expenditure not allocated to service</t>
  </si>
  <si>
    <t>Capital works expenditure</t>
  </si>
  <si>
    <t>Instructions</t>
  </si>
  <si>
    <t>CERTIFICATION STATEMENT</t>
  </si>
  <si>
    <t>Signed:</t>
  </si>
  <si>
    <t>Certification statement</t>
  </si>
  <si>
    <t>The model key shows what cells councils are to input into throughout the template, what cells contain formulas and where errors need to be checked.</t>
  </si>
  <si>
    <r>
      <rPr>
        <b/>
        <sz val="10"/>
        <rFont val="Verdana"/>
        <family val="2"/>
      </rPr>
      <t>ANALYSIS 
Analysis sheet</t>
    </r>
    <r>
      <rPr>
        <sz val="10"/>
        <rFont val="Verdana"/>
        <family val="2"/>
      </rPr>
      <t xml:space="preserve">
- This sheet compares the inputs from the two scenarios to highlight the key differences in financials / assets by service.                   
- Councils are not required to input any information into this sheet.   
- It aims to provide the Commission with a broad overview and assist in assessing applications for a higher cap.
</t>
    </r>
  </si>
  <si>
    <r>
      <rPr>
        <b/>
        <sz val="10"/>
        <rFont val="Verdana"/>
        <family val="2"/>
      </rPr>
      <t xml:space="preserve">
CERTIFICATION STATEMENT</t>
    </r>
    <r>
      <rPr>
        <sz val="10"/>
        <rFont val="Verdana"/>
        <family val="2"/>
      </rPr>
      <t xml:space="preserve">
- When returning the completed template, please attach a scanned copy of the signed certification page.
</t>
    </r>
  </si>
  <si>
    <t>Maximum allowable capped average rates 2016-17</t>
  </si>
  <si>
    <t>Forecast number of assessments as at 1 July 2016</t>
  </si>
  <si>
    <r>
      <rPr>
        <b/>
        <sz val="10"/>
        <rFont val="Verdana"/>
        <family val="2"/>
      </rPr>
      <t xml:space="preserve">Revenue, Expenditure and Asset sheets (OPTIONAL) </t>
    </r>
    <r>
      <rPr>
        <sz val="10"/>
        <rFont val="Verdana"/>
        <family val="2"/>
      </rPr>
      <t xml:space="preserve">   
- Please note that these sheets for the base year are optional.    
- By completing these additional sheets, Councils provide the Commission with greater information on how services, financials and assets have changed from the base to the budget year.    
- However, the Commission understands that council's may not have the required processes in place to capture data at the requested level and therefore these sheets will remain optional.   
 - If councils do have the available data, they are encouraged to complete all optional sheets as it will support the application for a higher cap. 
- For the 'Revenue- Base - Optional' sheet, follow the instructions below for budget year (2016-17) revenue sheets using 2015-16 forecast actuals. 
- For the 'Expenditure - Base - Optional' sheet, follow the instructions below for budget year (2016-17) expenditure sheets using  2015-16 forecast actuals.
- For the 'Assets  - Base - Optional' sheet, follow the instructions below for budget year (2016-17) assets sheets using 2015-16 forecast actuals.
</t>
    </r>
  </si>
  <si>
    <r>
      <rPr>
        <b/>
        <sz val="10"/>
        <rFont val="Verdana"/>
        <family val="2"/>
      </rPr>
      <t xml:space="preserve">BUDGET SCENARIOS - OUTPUTS
</t>
    </r>
    <r>
      <rPr>
        <sz val="10"/>
        <rFont val="Verdana"/>
        <family val="2"/>
      </rPr>
      <t xml:space="preserve">
</t>
    </r>
    <r>
      <rPr>
        <b/>
        <sz val="10"/>
        <rFont val="Verdana"/>
        <family val="2"/>
      </rPr>
      <t xml:space="preserve">Outputs sheets     </t>
    </r>
    <r>
      <rPr>
        <sz val="10"/>
        <rFont val="Verdana"/>
        <family val="2"/>
      </rPr>
      <t xml:space="preserve">                                        
- The purpose of these sheets is to collect output information for services. They are to show how councils measure their performance in each service listed. Councils have been given up to 10 possible outputs to report on for each service.  
- For both with higher cap and without higher cap scenarios (sheets 'Outputs NHC' and 'Outputs WHC') councils are to input the forecast outputs for services.
- Councils are encouraged to include as many relevant outputs as they deem necessary to measure the service.                        
- Councils may use the outputs reported on in the LGPRF and other outputs they measure for their internal purposes.
- Councils are encouraged to maintain consistent output measures for the purposes of the baseline information over time. Any changes in output measures submitted in the baseline information in the future will need to be explained to the Commission.        
- Populate column G with output measure for each service e.g. 'number of general waste bins collected'.                           
- Populate column H with the value associated with the output measure e.g. '400,000' bins collected.                           
</t>
    </r>
  </si>
  <si>
    <r>
      <rPr>
        <b/>
        <sz val="10"/>
        <rFont val="Verdana"/>
        <family val="2"/>
      </rPr>
      <t>No Higher Cap Scenario</t>
    </r>
    <r>
      <rPr>
        <sz val="10"/>
        <rFont val="Verdana"/>
        <family val="2"/>
      </rPr>
      <t xml:space="preserve">
- Budgeted total rates and charges should automatically appear in cell F109, based on the rates and charges revenue reported through the no higher cap scenario (in the Revenue NHC tab).
- Input the individual rates and charges council intends to budget for (out of the total rates and charges in F109), through cells F110 to F117. Note these are the rates and charges as defined for note 3 of the annual report.
- Input the forecast number of rateable properties as at 1 July 2016 in cell F119. Note, the Commission acknowledges that this figure will likely be the same figure councils use for the number of rateable properties as at 30 June 2016.
- The forecast capped average rates as at 1 July 2016-17 should automatically calculate in cell  F121.
- The forecast maximum capped average rates for the 2016-17 should automatically calculate in cell F122.
- The budgeted general rates and municipal charges, the base average rate and capped average rate in this 'No Higher Cap Scenario' section should align with the figures council use in its adopted budget for 2016-17, if they are </t>
    </r>
    <r>
      <rPr>
        <b/>
        <sz val="10"/>
        <rFont val="Verdana"/>
        <family val="2"/>
      </rPr>
      <t xml:space="preserve">not approved </t>
    </r>
    <r>
      <rPr>
        <sz val="10"/>
        <rFont val="Verdana"/>
        <family val="2"/>
      </rPr>
      <t xml:space="preserve">for a higher cap.
</t>
    </r>
  </si>
  <si>
    <r>
      <rPr>
        <b/>
        <sz val="10"/>
        <rFont val="Verdana"/>
        <family val="2"/>
      </rPr>
      <t>With Higher Cap Scenario</t>
    </r>
    <r>
      <rPr>
        <sz val="10"/>
        <rFont val="Verdana"/>
        <family val="2"/>
      </rPr>
      <t xml:space="preserve">
- Budgeted total rates and charges should automatically appear in cell F127, based on the rates and charges revenue reported through the with higher cap scenario (in the Revenue WHC tab).
- Input the individual rates and charges Council intends to budget for (out of the total rates and charges in F127), through cells F128 to F135. Note these are the rates and charges as defined for note 3 of the annual report.
- Input the number of forecast rateable properties as at 1 July 2016 in cell F137. Note, the Commission acknowledges that this figure will likely be the same figure councils use  for the number of rateable properties as at 30 June 2016.
- The forecast  capped average rate as at 1 July 2016-17 should automatically calculate in cell F139.
- The forecast maximum capped average rates for the 2016-17 should automatically calculate in cell F140.
- The total percentage increase in rates and charges per assessment that the council is applying for will be automatically calculated in cell F142.
- The required increase in the council's capped average rates above the rate cap will be automatically calculated in cell F143.
- The budgeted general rates and municipal charges, the base average rate and capped average rates in this 'With Higher Cap Scenario' section should align with the figures council use in its adopted budget for 2016-17, if they are </t>
    </r>
    <r>
      <rPr>
        <b/>
        <sz val="10"/>
        <rFont val="Verdana"/>
        <family val="2"/>
      </rPr>
      <t>approved</t>
    </r>
    <r>
      <rPr>
        <sz val="10"/>
        <rFont val="Verdana"/>
        <family val="2"/>
      </rPr>
      <t xml:space="preserve"> for a higher cap</t>
    </r>
  </si>
  <si>
    <r>
      <rPr>
        <b/>
        <sz val="10"/>
        <rFont val="Verdana"/>
        <family val="2"/>
      </rPr>
      <t>BUDGET SCENARIOS - ASSETS AND CAPITAL WORKS  </t>
    </r>
    <r>
      <rPr>
        <sz val="10"/>
        <rFont val="Verdana"/>
        <family val="2"/>
      </rPr>
      <t xml:space="preserve"> 
</t>
    </r>
    <r>
      <rPr>
        <b/>
        <sz val="10"/>
        <rFont val="Verdana"/>
        <family val="2"/>
      </rPr>
      <t xml:space="preserve">Assets and Capital Works sheets   </t>
    </r>
    <r>
      <rPr>
        <sz val="10"/>
        <rFont val="Verdana"/>
        <family val="2"/>
      </rPr>
      <t xml:space="preserve">
- Insert the 10 major capital projects the council undertook (these should be ranked by the highest capital costs).
- If the top 10 capital projects do not represent at least 50% of capital costs, additional rows showing capital projects should be inserted (from row 62 onwards), until at least 50% of capital works are reported on. 
- Give a description of the capital projects in 'Brief description of capital works' section.   
- List the related service(s) to the capital project. That is, the service(s) most likely to benefit from the capital project. Note that councils can select up to five services that were reported in the services sheet. This is indicative information only. 
- Give percentage breakdowns of the expenditure for each capital project under the asset categories property, plant and equipment and infrastructure in columns K, L and M. Note, the percentages allocated to these 3 asset categories above should sum to 100%.       
- Asset categories are the same as those reported on in the capital works statement in annual reports.  
- the percentages of the capital works apportioned amongst the three asset categories should add up to 100%.
- Input new asset expenditure of the capital works in columns N.     
- Input asset renewal expenditure of the capital works in columns O.  
- Input asset expansion expenditure of the capital works in columns P.
- Input asset upgrade expenditure of the capital works in columns Q.  
- List the funding and financing sources and the value of each source that provided for the capital works in columns S and T.  
- Allocate council's total assets by the asset subcategory from H70 to H92.
- Insert the percentage of assets in each asset subcategory that are past their renewal intervention level in I70 to I92.
           - We understand that councils may not have this data for all categories, in this 
             case note unavailable data with 'na'.  
           - We also acknowledge that councils will have differing asset intervention  
             policies, so intervention level information among councils may be inconsistent. 
- Allocate the capital works expenditure for the given period into the new, renewal, expansion and upgrade sections from N70 and Q70 to N92 and Q92. 
- Allocate the depreciation in the reporting year for each asset subcategory from S70 to S92. 
                       </t>
    </r>
  </si>
  <si>
    <r>
      <rPr>
        <b/>
        <sz val="10"/>
        <rFont val="Verdana"/>
        <family val="2"/>
      </rPr>
      <t>Base scenario</t>
    </r>
    <r>
      <rPr>
        <sz val="10"/>
        <rFont val="Verdana"/>
        <family val="2"/>
      </rPr>
      <t xml:space="preserve">
- Input the total value of land by assessment types as at 1 July 2015 from D27 to E41. 
- Input forecast total value of land by rateable assessment as at 30 June 2016 from E44 to E58.
- Input the rates in the dollar for each rateable assessment type which were set in the 2015-16 adopted budget i cells E61 to E75.
- Annualised supplementary general rates in cells E83 to E98 should automatically update. However, some supplementary revenue may need to be calculated manually by the council and these can be input directly into E83 to E98 where relevant(for example rating agreements or those general rates revenue with no applicable rate in the dollar).
- Input the 2015-16 municipal charge in cell E77. 
- Input the number of rateable properties in the municipality at 1 July 2015 in cell E79, and the forecast number of rateable properties in the municipality for 30 June 2016 cell E80. Annualised supplementary municipal charges revenue should automatically calculate in E100.
- The base average rate for the council should automatically calculate in cell E103.
</t>
    </r>
  </si>
  <si>
    <t>Base Summary 2015-16</t>
  </si>
  <si>
    <t>Expenditure - WHC</t>
  </si>
  <si>
    <t>Instructions sheet (print friendly)</t>
  </si>
  <si>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</si>
  <si>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YEAR (2016-17) SCENARIOS </t>
    </r>
    <r>
      <rPr>
        <sz val="10"/>
        <rFont val="Verdana"/>
        <family val="2"/>
      </rPr>
      <t xml:space="preserve">
</t>
    </r>
    <r>
      <rPr>
        <b/>
        <sz val="10"/>
        <rFont val="Verdana"/>
        <family val="2"/>
      </rPr>
      <t xml:space="preserve">
Services sheets    </t>
    </r>
    <r>
      <rPr>
        <sz val="10"/>
        <rFont val="Verdana"/>
        <family val="2"/>
      </rPr>
      <t xml:space="preserve">
- List council services in cells E10 to E149.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maintainence, home and community care, etc.   
- Internal services relate to council internal functions e.g. payroll, human resource management, information technology services, etc.  
- Mixed services relate to those that may have a combination of both internal and external services.   
- Provide a brief description of the service in column G.   
- Populate column H 'Staff no's to support the service (FTE)' with the total number of full time equivalent staff dedicated to a particular service. Councils should use the same means of calculating FTE as when the council reported on the local government performance reporting framework (LGPRF).
</t>
    </r>
  </si>
  <si>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 section 127</t>
    </r>
    <r>
      <rPr>
        <sz val="10"/>
        <rFont val="Verdana"/>
        <family val="2"/>
      </rPr>
      <t xml:space="preserve">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</si>
  <si>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</si>
  <si>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Victorian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</si>
  <si>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 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</si>
  <si>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</si>
  <si>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t>I confirm that this is public data, and that I have no objection to the Essential Services Commission using and publishing this data for the purposes of the Fair Go Rates System.</t>
  </si>
  <si>
    <t>Annual Baseline Information  2015-16</t>
  </si>
  <si>
    <t>Contact information</t>
  </si>
  <si>
    <t>Main Council Contact Information</t>
  </si>
  <si>
    <t>Contact Name</t>
  </si>
  <si>
    <t>Title</t>
  </si>
  <si>
    <t>Phone number</t>
  </si>
  <si>
    <t>Email</t>
  </si>
  <si>
    <t>Council contact</t>
  </si>
  <si>
    <t>Council Contact</t>
  </si>
  <si>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The certification statement, which is attached at the end of the template, is to be signed, scanned and returned with completed copies of the template.                                               - Ensure the council contact details at the end of the template are complete.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</si>
  <si>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Please ensure the Council contact details at the end of the template are completed.
- The certification statement, which is attached at the end of the template, is to be signed, scanned and returned with completed copies of the template.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</si>
  <si>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t>Instructions (print friendly)</t>
  </si>
  <si>
    <t>I certify that I have reviewed this completed Budget Baseline Information template, and understand that it will be used by the Essential Services Commission for the Fair Go Rates System.</t>
  </si>
  <si>
    <t>I confirm that this data represents fairly the forecast financial transactions and position of our council for the period specified and that the forecasts are made on reasonable grounds.</t>
  </si>
  <si>
    <t>Governance</t>
  </si>
  <si>
    <t>CEO</t>
  </si>
  <si>
    <t>Rural Living Campaign</t>
  </si>
  <si>
    <t>Planning</t>
  </si>
  <si>
    <t>Procurement</t>
  </si>
  <si>
    <t>Community Development</t>
  </si>
  <si>
    <t>LC Drought Response Program</t>
  </si>
  <si>
    <t>Stronger Regional Communities Plan (SRCP)</t>
  </si>
  <si>
    <t>Economic Development</t>
  </si>
  <si>
    <t>Industrial Estates</t>
  </si>
  <si>
    <t>Rural Economic Development Opportunities</t>
  </si>
  <si>
    <t>Revenue Collection</t>
  </si>
  <si>
    <t>Fire Services Levy</t>
  </si>
  <si>
    <t>Corporate Services</t>
  </si>
  <si>
    <t>Risk Management</t>
  </si>
  <si>
    <t>Records Management</t>
  </si>
  <si>
    <t>Human Resources</t>
  </si>
  <si>
    <t>Information Technology</t>
  </si>
  <si>
    <t>Customer Service</t>
  </si>
  <si>
    <t>School Crossings</t>
  </si>
  <si>
    <t>Compliance</t>
  </si>
  <si>
    <t>Community Services Administration</t>
  </si>
  <si>
    <t>Maternal &amp; Child Health</t>
  </si>
  <si>
    <t>Senior Citizens Centre</t>
  </si>
  <si>
    <t>Aged Accommodation</t>
  </si>
  <si>
    <t>Assessment &amp; Care Management</t>
  </si>
  <si>
    <t>Hospital to Home</t>
  </si>
  <si>
    <t>Home Help General</t>
  </si>
  <si>
    <t>Home Help Personal</t>
  </si>
  <si>
    <t>Home Help Respite</t>
  </si>
  <si>
    <t>Home Maintenance</t>
  </si>
  <si>
    <t>Meals on Wheels</t>
  </si>
  <si>
    <t>Youth Development</t>
  </si>
  <si>
    <t>Library Services</t>
  </si>
  <si>
    <t>Vulnerable Persons Register</t>
  </si>
  <si>
    <t>Assets &amp; Infrastructure   Admin and Design</t>
  </si>
  <si>
    <t>Environmental Planning</t>
  </si>
  <si>
    <t>Street Light Sustainability Upgrade</t>
  </si>
  <si>
    <t>Recreation Services</t>
  </si>
  <si>
    <t>Public Health and Wellbeing</t>
  </si>
  <si>
    <t>Immunization Services</t>
  </si>
  <si>
    <t>Building Regulations and Inspections</t>
  </si>
  <si>
    <t>Plant Management</t>
  </si>
  <si>
    <t>Property Maintenance</t>
  </si>
  <si>
    <t>Sale of Council Properties</t>
  </si>
  <si>
    <t>Council Residences</t>
  </si>
  <si>
    <t>Council Offices</t>
  </si>
  <si>
    <t>Swimming Pools</t>
  </si>
  <si>
    <t>Recreation Reserves</t>
  </si>
  <si>
    <t>Caravan Parks</t>
  </si>
  <si>
    <t>Halls</t>
  </si>
  <si>
    <t>Museums</t>
  </si>
  <si>
    <t>Court Houses</t>
  </si>
  <si>
    <t>Stadiums &amp; Community Centres</t>
  </si>
  <si>
    <t>Depots</t>
  </si>
  <si>
    <t>Lakes</t>
  </si>
  <si>
    <t>Other Council Assets</t>
  </si>
  <si>
    <t>Sunraysia Highway Improvement Committee</t>
  </si>
  <si>
    <t>Charlton-St Arnaud Rd Floodway Construction</t>
  </si>
  <si>
    <t>Municipal Emergency Management</t>
  </si>
  <si>
    <t>Road Services Administration</t>
  </si>
  <si>
    <t>Gravel Pit Rehabilitiation</t>
  </si>
  <si>
    <t>Urban Areas and Environment Administration</t>
  </si>
  <si>
    <t>Public Toilets</t>
  </si>
  <si>
    <t>Parks</t>
  </si>
  <si>
    <t>Drains</t>
  </si>
  <si>
    <t>Streetscapes</t>
  </si>
  <si>
    <t>Kerb &amp; Channel</t>
  </si>
  <si>
    <t>Footpaths</t>
  </si>
  <si>
    <t>Waste and Environment Administration</t>
  </si>
  <si>
    <t>Garbage &amp; Sanitation</t>
  </si>
  <si>
    <t>Recycling</t>
  </si>
  <si>
    <t>Landfill and Transfer Stations</t>
  </si>
  <si>
    <t>Landfill Sites Rehabilitation</t>
  </si>
  <si>
    <t>Landfill - New Cells</t>
  </si>
  <si>
    <t>CM Regional Waste Management Group</t>
  </si>
  <si>
    <t>Media and Communication</t>
  </si>
  <si>
    <t>Pre School Subsidised</t>
  </si>
  <si>
    <t>Volunteer Co Ordination</t>
  </si>
  <si>
    <t>Youth Development Freeza</t>
  </si>
  <si>
    <t>L To P Learner Driver Mentor Program</t>
  </si>
  <si>
    <t>Walk To School Program</t>
  </si>
  <si>
    <t>STAFF HEALTH &amp; WELLBEING</t>
  </si>
  <si>
    <t>Roadside Weed and Rabbit Control</t>
  </si>
  <si>
    <t>Incident Emergency Response</t>
  </si>
  <si>
    <t>Events Traffic Control &amp; Community Support</t>
  </si>
  <si>
    <t>Roads Sealed</t>
  </si>
  <si>
    <t>Roads Gravel</t>
  </si>
  <si>
    <t>Roads Formed</t>
  </si>
  <si>
    <t>Major Culverts Bridges and Weirs</t>
  </si>
  <si>
    <t>Pump Stations Water Re Use and Standpipes</t>
  </si>
  <si>
    <t>HACC - BROKERED PROGRAMS</t>
  </si>
  <si>
    <t>Charlton-St Arnaud Rd Floodway Construction - VicRoads asset</t>
  </si>
  <si>
    <t>Sundry Debtor works</t>
  </si>
  <si>
    <t>Capital grants</t>
  </si>
  <si>
    <t>Victoria Grants Commission</t>
  </si>
  <si>
    <t>Saleyards Truck Wash</t>
  </si>
  <si>
    <t>Fleet expenses and recovery</t>
  </si>
  <si>
    <t>Plant expenses and recovery</t>
  </si>
  <si>
    <t>Finance and Procurement</t>
  </si>
  <si>
    <t>FUNDED PROGRAM</t>
  </si>
  <si>
    <t>NOTES</t>
  </si>
  <si>
    <t>Till 30 June 2016, there will be two officers in the procurement department.  One officer has resigned effective 30 June 2016. 
From 1 July 2016, there will be no procurement department.
The remaining one officer will become part of the finance department.</t>
  </si>
  <si>
    <t>Funded programs administered by the Community Development officer</t>
  </si>
  <si>
    <t>Program administered by the Economic Development officer</t>
  </si>
  <si>
    <t>We have mobile library services provided by the neighbouring shires</t>
  </si>
  <si>
    <t>WORKSHOP</t>
  </si>
  <si>
    <t>Garbage and Sanitation includes recycling</t>
  </si>
  <si>
    <t>1 EFT relates to the capital works officer</t>
  </si>
  <si>
    <t>The 25 EFT relate to road works crew (sealed, unsealed &amp; formed) for maintenance and some capital road works projects.
* Roads inspector = 1
* Cartage crew = 2
* Grading crew = 14
* Roads patrol crew = 8</t>
  </si>
  <si>
    <t>The 8.56EFT relate to all Home and Community direct care workers</t>
  </si>
  <si>
    <t>HIDDEN ROWS</t>
  </si>
  <si>
    <t>Residential</t>
  </si>
  <si>
    <t>Commercial</t>
  </si>
  <si>
    <t>Farming</t>
  </si>
  <si>
    <t>JOHN HICKS</t>
  </si>
  <si>
    <t>Bill Hutcheson</t>
  </si>
  <si>
    <t>Director Corporate Services</t>
  </si>
  <si>
    <t>bhutcheson@buloke.vic.gov.au</t>
  </si>
  <si>
    <t>Waste management is full cost recovery</t>
  </si>
  <si>
    <t>These values are based on 21 March 2016 values from LYNX.  Though we have a land reval, this is not effective until 1 July 2016</t>
  </si>
  <si>
    <t>ROUNDED</t>
  </si>
  <si>
    <t>Roads - Rehabilitation</t>
  </si>
  <si>
    <t>Roads resheet</t>
  </si>
  <si>
    <t>Roads sealing</t>
  </si>
  <si>
    <t>Roads to Recovery</t>
  </si>
  <si>
    <t>Roads - Shoulder resheets</t>
  </si>
  <si>
    <t>Major Patch Program</t>
  </si>
  <si>
    <t>Plant and equipment renewal</t>
  </si>
  <si>
    <t>Sporting facilities - renewal and upgrade</t>
  </si>
  <si>
    <t>Community contribution</t>
  </si>
  <si>
    <t>Lake amenties development</t>
  </si>
  <si>
    <t>Donald Flood Study Levee Banks</t>
  </si>
  <si>
    <t>Swimming pools - renewal and upgrade</t>
  </si>
  <si>
    <t>Landfills and transfer station upgrades</t>
  </si>
  <si>
    <t>Streetscape plan and implementation</t>
  </si>
  <si>
    <t>IT Renewal and other equipment</t>
  </si>
  <si>
    <t>Parks and Gardens - upgrades</t>
  </si>
  <si>
    <t>Bridges, culverts and drainage</t>
  </si>
  <si>
    <t>Municipal offices - renewal and upgrade</t>
  </si>
  <si>
    <t>Caravan Parks upgrades</t>
  </si>
  <si>
    <t xml:space="preserve">NOTES:- </t>
  </si>
  <si>
    <t xml:space="preserve">Due to the difficulty in listing 50% of the capital works as individual projects are too small to meet this threshold, the entire capital works program for 2016/17 (excluding carry forward works) has been listed above. </t>
  </si>
  <si>
    <t xml:space="preserve">1. This relates to the replacement of ageing plant items. </t>
  </si>
  <si>
    <t xml:space="preserve">2. Renewal ratio of Parks. Open space and streetscapes in 2016/17 is higher than normal and is dependent on grant funding. </t>
  </si>
  <si>
    <t xml:space="preserve">3. Renewal ratio of Other infrastructure in 2016/17 is higher than normal and is dependent on grant funding. </t>
  </si>
  <si>
    <t>PLANT EXPENSES</t>
  </si>
  <si>
    <t>Plant recovery</t>
  </si>
  <si>
    <t>BLANK HIDDEN ROWS</t>
  </si>
  <si>
    <t>Yvonne split 50:50 Governance &amp; CEO</t>
  </si>
  <si>
    <t>Road reconstruction works on 4 segments of local roads</t>
  </si>
  <si>
    <t>Gravel road resheeting works on 9 segments of gravel access roads</t>
  </si>
  <si>
    <t>Re-sealing works over the sealed road network. Approximately 35kms</t>
  </si>
  <si>
    <t>Resheeting the gravel shoulders on 3 large segments of sealed road network.</t>
  </si>
  <si>
    <t xml:space="preserve">Small sections of reconstruction (including lime stabilising) in urban and rural sections of sealed roads. </t>
  </si>
  <si>
    <t>Part of major plant replacement and light program, including purchase of road maintenance unit, mowers, telehandler, etc.</t>
  </si>
  <si>
    <t>Projects include upgrade to local sporting facilities including bring Sea Lake Netball Courts, Wycheproof Tennis Courts and Nullawil Netball Change Rooms into compliance with relevant standards. Also includes renewal on Birchip Bowls, Wycheproof Bowls and Golf Club facilities</t>
  </si>
  <si>
    <t>Replacement of non-compliant amenity blocks at Watchem, Wooroonook and Tchum Lake.</t>
  </si>
  <si>
    <t>Development of levee bank in the township of Donald to protect from flooding in the urban area.</t>
  </si>
  <si>
    <t>Upgrade and renewal work across Council's seven municipal swimming pool, including redevelopment of the non-compliant Wycheproof Change Facilities</t>
  </si>
  <si>
    <t>Development of streetscape upgrade plans and implementation works including replacement of trees, footpath and kerbing works and signage upgrade</t>
  </si>
  <si>
    <t>Replacement of IT infrastructure, including server replacement, computer and laptop replacement.</t>
  </si>
  <si>
    <t>Replacement of three sections of footpath in Donald and Charlton.</t>
  </si>
  <si>
    <t>Upgrades to playground, irrigation systems and other BBQ and park furniture.</t>
  </si>
  <si>
    <t>Connection of Mill St, Donald into the Donald drainage system</t>
  </si>
  <si>
    <t>Kerb and channel replacement in Fraser Street, Birchip</t>
  </si>
  <si>
    <t>Improving environmental sustainability performance of offices and replacement of air conditioners.</t>
  </si>
  <si>
    <t>Bringing Donald Caravan Park into compliance with fire and other health and safety regulations.</t>
  </si>
  <si>
    <t xml:space="preserve">Completion of Charlton and Culgoa Transfer Stations and upgrades to the offices and fencing at other landfill sites. </t>
  </si>
  <si>
    <t>NA</t>
  </si>
  <si>
    <t>NOTE:- THE INFORMATION IS THE SAME AS WITH NO HIGHER CAP</t>
  </si>
  <si>
    <t>BULOKE SHIRE COUNCIL</t>
  </si>
  <si>
    <t>CHIEF EXECUTIVE OFFICER</t>
  </si>
  <si>
    <t>0488 348 898</t>
  </si>
  <si>
    <t>Compliance to legislation and administraion of Council meetings</t>
  </si>
  <si>
    <t>Management of organisation</t>
  </si>
  <si>
    <t xml:space="preserve">Coordination of industry based campaign involving over 20 Councils </t>
  </si>
  <si>
    <t>Management of procurement processes for organisation and administration of procurement system.  Also management of tendering process</t>
  </si>
  <si>
    <t>Support of community developemtn and empowerment</t>
  </si>
  <si>
    <t>Collection of rates and maintenance of property records</t>
  </si>
  <si>
    <t>Management of Council finances</t>
  </si>
  <si>
    <t>Management of specific funded program</t>
  </si>
  <si>
    <t>Assist community with economic development and attract further development to shire</t>
  </si>
  <si>
    <t>Minor program</t>
  </si>
  <si>
    <t>Income from administration of Fire Services Levy</t>
  </si>
  <si>
    <t>Support to organisation of corporate functions</t>
  </si>
  <si>
    <t xml:space="preserve">Supports community by maintaining website with current information and media releases </t>
  </si>
  <si>
    <t>Minimise risk to community and organisation</t>
  </si>
  <si>
    <t>Ensure compliance to records legislation</t>
  </si>
  <si>
    <t>Human Resource management of Council staff</t>
  </si>
  <si>
    <t>Support Information Technology for the organisation</t>
  </si>
  <si>
    <t>Provide support to the community, take payments for the organisation and provide some administrative support</t>
  </si>
  <si>
    <t>Road safety for school children</t>
  </si>
  <si>
    <t>Administration of various legislation and Council's Community Local Law</t>
  </si>
  <si>
    <t>Administrative support to HACC program</t>
  </si>
  <si>
    <t>Support to mothers and children under 5 years old</t>
  </si>
  <si>
    <t>Maintenance of facilities for pre-school activities</t>
  </si>
  <si>
    <t>Maintenance of facilities for senior citizen activities</t>
  </si>
  <si>
    <t>Support of accommodation</t>
  </si>
  <si>
    <t>Assessment of clients for HACC services</t>
  </si>
  <si>
    <t>Home based HACC Services</t>
  </si>
  <si>
    <t xml:space="preserve">Maintenance of private residences to allow client to safely remain at home </t>
  </si>
  <si>
    <t>Home delivered meals</t>
  </si>
  <si>
    <t>Coordination of volunteers to provide assistance mainly to elderly</t>
  </si>
  <si>
    <t>Auspice funding to local youth groups for activities</t>
  </si>
  <si>
    <t>Decide strategic direction for youth services</t>
  </si>
  <si>
    <t>Grants received for capital purposes</t>
  </si>
  <si>
    <t>Provision of library services</t>
  </si>
  <si>
    <t>Auspice funding to local schools to implement L to P program</t>
  </si>
  <si>
    <t>Maintain Vulnerable persons register</t>
  </si>
  <si>
    <t>Auspice funding to local schools to implement walk to school program</t>
  </si>
  <si>
    <t>Design infrastructure and respond to community requests regarding infrastructure</t>
  </si>
  <si>
    <t>Town Planning administration</t>
  </si>
  <si>
    <t>Advise Council and community on Environmental issues</t>
  </si>
  <si>
    <t>Program to replace street lights with energy efficient lighting</t>
  </si>
  <si>
    <t>Work with and support community with recreation issues</t>
  </si>
  <si>
    <t>Provision of immunisation programs</t>
  </si>
  <si>
    <t>Provision of Staff health programs</t>
  </si>
  <si>
    <t>Ensurance of public health</t>
  </si>
  <si>
    <t>Building surveying and inspection services</t>
  </si>
  <si>
    <t>Management of Council Plant</t>
  </si>
  <si>
    <t>Programmed and reactive maintenance of Council properties</t>
  </si>
  <si>
    <t>Sale of surplus Council properties</t>
  </si>
  <si>
    <t>Costs associated with Council owned residences</t>
  </si>
  <si>
    <t xml:space="preserve">Maintenance and utilities for Council offices   </t>
  </si>
  <si>
    <t>Operation of Council Swimming Pools</t>
  </si>
  <si>
    <t>Operation of Recreation Reserves</t>
  </si>
  <si>
    <t>Operation of Council controlled Caravan Parks</t>
  </si>
  <si>
    <t xml:space="preserve">Maintenance and utilities for Council Halls   </t>
  </si>
  <si>
    <t>Maintenance and utilities for local museums</t>
  </si>
  <si>
    <t>Maintenance and utilities for old court houses for historical societies</t>
  </si>
  <si>
    <t xml:space="preserve">Maintenance and utilities for Council Stadiums and Community Centres </t>
  </si>
  <si>
    <t>Maintenance and utilities for Council depots</t>
  </si>
  <si>
    <t>Operation of recreational lakes</t>
  </si>
  <si>
    <t>Maintenance and utilities for other Council assets</t>
  </si>
  <si>
    <t>Membership to committee</t>
  </si>
  <si>
    <t>Funded program for weed and rabbit control</t>
  </si>
  <si>
    <t>Funded program of a VicRoads asset</t>
  </si>
  <si>
    <t>Emergency Management planning and coordination</t>
  </si>
  <si>
    <t>Cost of oncall response to community</t>
  </si>
  <si>
    <t>Support of community based events</t>
  </si>
  <si>
    <t>Coordination of roads program</t>
  </si>
  <si>
    <t>Roads program</t>
  </si>
  <si>
    <t>Rehabilitation of Council controlled gravel pits</t>
  </si>
  <si>
    <t>Cleaning and maintenance of public toilets</t>
  </si>
  <si>
    <t>Cleaning and maintenance of council parks</t>
  </si>
  <si>
    <t>Maintenance of Council drains</t>
  </si>
  <si>
    <t>Coordination and maintenace of public places</t>
  </si>
  <si>
    <t>Management of Council's Fleet</t>
  </si>
  <si>
    <t>Management of Council's Plant</t>
  </si>
  <si>
    <t>Private works carried out by Council staff and charged out as debtors</t>
  </si>
  <si>
    <t>Maintenance and utilities for Saleyards Truck Wash</t>
  </si>
  <si>
    <t>Maintenance and utilities for Council aerodromes</t>
  </si>
  <si>
    <t>Membership to local waste management group</t>
  </si>
  <si>
    <t>Construction of new landfill cells</t>
  </si>
  <si>
    <t xml:space="preserve">Rehabilitation of landfill sites </t>
  </si>
  <si>
    <t>Costs associated with operating landfill and tranfer stations</t>
  </si>
  <si>
    <t>Costs of providing recycling service</t>
  </si>
  <si>
    <t>Costs of providing garbage collection service</t>
  </si>
  <si>
    <t>Cost of administering waste and environment services</t>
  </si>
  <si>
    <t>Maintenance of Council footpaths</t>
  </si>
  <si>
    <t>Maintenance of Kerb and Channel</t>
  </si>
  <si>
    <t>Cost of maintaining appearance of town streets</t>
  </si>
  <si>
    <t>Minor maintenance of bridges culverts and weirs</t>
  </si>
  <si>
    <t>Standpipe maintenance</t>
  </si>
  <si>
    <t>Legislation Compliance</t>
  </si>
  <si>
    <t>NO CHANGE BETWEEN SCENARIOS</t>
  </si>
  <si>
    <t>Production of Council agendas and minutes</t>
  </si>
  <si>
    <t>Issuing of planning permits</t>
  </si>
  <si>
    <t>Community grants provided</t>
  </si>
  <si>
    <t>Not a service operating in 2016/17</t>
  </si>
  <si>
    <t xml:space="preserve">Number of new businesses </t>
  </si>
  <si>
    <t>Number of transactions processed</t>
  </si>
  <si>
    <t>Successful audits</t>
  </si>
  <si>
    <t>Rates outstanding</t>
  </si>
  <si>
    <t>Number of media releases</t>
  </si>
  <si>
    <t>Number of claims</t>
  </si>
  <si>
    <t>Number of documents registered</t>
  </si>
  <si>
    <t>Number of staff recruitments</t>
  </si>
  <si>
    <t>Number of hours downtime</t>
  </si>
  <si>
    <t>Number of calls answered</t>
  </si>
  <si>
    <t>Number of receipts</t>
  </si>
  <si>
    <t>Number of children using Crossing</t>
  </si>
  <si>
    <t>Number of infringements issued</t>
  </si>
  <si>
    <t>Number of registered animals</t>
  </si>
  <si>
    <t>Percentage of children regularly assessed</t>
  </si>
  <si>
    <t>Number of clients on waiting list for service</t>
  </si>
  <si>
    <t>Number of service provision hours</t>
  </si>
  <si>
    <t>Number of meals provided</t>
  </si>
  <si>
    <t>Number of volunteers</t>
  </si>
  <si>
    <t>Number of library visitations</t>
  </si>
  <si>
    <t>Percentage of community using library services</t>
  </si>
  <si>
    <t>Number of persons on register</t>
  </si>
  <si>
    <t>Number of reports investigated</t>
  </si>
  <si>
    <t>Percentage of lights changes</t>
  </si>
  <si>
    <t>Number of recreation groups assisted</t>
  </si>
  <si>
    <t>Number of inspections on health premises</t>
  </si>
  <si>
    <t>Number of food samples</t>
  </si>
  <si>
    <t>Number of septic tanks approved</t>
  </si>
  <si>
    <t>Number of participants in immunization program</t>
  </si>
  <si>
    <t>Percentage of target group immunized</t>
  </si>
  <si>
    <t>Number of building permits issued</t>
  </si>
  <si>
    <t>Number of inspections carried out</t>
  </si>
  <si>
    <t>Hours of down time per plant item</t>
  </si>
  <si>
    <t>Number of requests dealt with</t>
  </si>
  <si>
    <t>Number of proerties sold</t>
  </si>
  <si>
    <t>Attendance numbers at swimming pools</t>
  </si>
  <si>
    <t>Number of bookings</t>
  </si>
  <si>
    <t>Number of hirings</t>
  </si>
  <si>
    <t>Number of call-outs</t>
  </si>
  <si>
    <t>Number of events</t>
  </si>
  <si>
    <t>Number of kms serviced</t>
  </si>
  <si>
    <t>Number of cleans</t>
  </si>
  <si>
    <t>Number of bins collected</t>
  </si>
  <si>
    <t>Number of recycling bins collected</t>
  </si>
  <si>
    <t>Cubic metres of waste received</t>
  </si>
  <si>
    <t>Number of stock through saleyards</t>
  </si>
  <si>
    <t>Number of sales</t>
  </si>
  <si>
    <t>Number of fleet</t>
  </si>
  <si>
    <t>18 APRIL 2016 - CHANGED TO 2015/16 BUDGET DOCUMENT</t>
  </si>
  <si>
    <t>MATCHES</t>
  </si>
  <si>
    <t>check</t>
  </si>
  <si>
    <t>ADDITIONAL RATES</t>
  </si>
  <si>
    <t>SERVICES - WHC vs NHC</t>
  </si>
  <si>
    <t>VARIANCE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</si>
</sst>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0_-;\-* #,##0_-;_-* &quot;-&quot;_-;_-@_-"/>
    <numFmt numFmtId="44" formatCode="_-&quot;$&quot;* #,##0.00_-;\-&quot;$&quot;* #,##0.00_-;_-&quot;$&quot;* &quot;-&quot;??_-;_-@_-"/>
    <numFmt numFmtId="43" formatCode="_-* #,##0.00_-;\-* #,##0.00_-;_-* &quot;-&quot;??_-;_-@_-"/>
    <numFmt numFmtId="164" formatCode="_(* #,##0_);_(* \(#,##0\);_(* &quot;-&quot;_);_(@_)"/>
    <numFmt numFmtId="165" formatCode="0.000000"/>
    <numFmt numFmtId="166" formatCode="_(#,##0.00_);\(#,##0.00\);_(&quot;-&quot;_)"/>
    <numFmt numFmtId="167" formatCode="_(#,##0.0_);\(#,##0.0\);_(&quot;-&quot;_)"/>
    <numFmt numFmtId="168" formatCode="_(&quot;$&quot;#,##0.0_);\(&quot;$&quot;#,##0.0\);_(&quot;-&quot;_)"/>
    <numFmt numFmtId="169" formatCode="_(#,##0.0\x_);\(#,##0.0\x\);_(&quot;-&quot;_)"/>
    <numFmt numFmtId="170" formatCode="_(#,##0.0%_);\(#,##0.0%\);_(&quot;-&quot;_)"/>
    <numFmt numFmtId="171" formatCode="_(###0_);\(###0\);_(###0_)"/>
    <numFmt numFmtId="172" formatCode="_)d\-mmm\-yy_)"/>
    <numFmt numFmtId="173" formatCode="_(#,##0_);\(#,##0\);_(&quot;-&quot;_)"/>
    <numFmt numFmtId="174" formatCode="mmmm\-yy"/>
    <numFmt numFmtId="175" formatCode="_-* #,##0_-;\-* #,##0_-;_-* &quot;-&quot;??_-;_-@_-"/>
    <numFmt numFmtId="176" formatCode="0.0"/>
    <numFmt numFmtId="177" formatCode="_-&quot;$&quot;* #,##0_-;\-&quot;$&quot;* #,##0_-;_-&quot;$&quot;* &quot;-&quot;??_-;_-@_-"/>
    <numFmt numFmtId="178" formatCode="0.0%"/>
    <numFmt numFmtId="179" formatCode="_-* #,##0.0000_-;\-* #,##0.0000_-;_-* &quot;-&quot;??_-;_-@_-"/>
    <numFmt numFmtId="180" formatCode="_-* #,##0.0000_-;\-* #,##0.0000_-;_-* &quot;-&quot;????_-;_-@_-"/>
    <numFmt numFmtId="181" formatCode="_(&quot;$&quot;* #,##0_);_(&quot;$&quot;* \(#,##0\);_(&quot;$&quot;* &quot;-&quot;??_);_(@_)"/>
    <numFmt numFmtId="182" formatCode="[$$-C09]#,##0.00;[Red]&quot;-&quot;[$$-C09]#,##0.00"/>
    <numFmt numFmtId="183" formatCode="_-* #,##0.00000_-;\-* #,##0.00000_-;_-* &quot;-&quot;??_-;_-@_-"/>
    <numFmt numFmtId="184" formatCode="_-* #,##0.000000_-;\-* #,##0.000000_-;_-* &quot;-&quot;??_-;_-@_-"/>
    <numFmt numFmtId="185" formatCode="_(* #,##0.00_);_(* \(#,##0.00\);_(* &quot;-&quot;??_);_(@_)"/>
  </numFmts>
  <fonts count="92" x14ac:knownFonts="1">
    <font>
      <sz val="8"/>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scheme val="minor"/>
    </font>
    <font>
      <sz val="8"/>
      <name val="Arial"/>
      <family val="2"/>
    </font>
    <font>
      <b/>
      <sz val="14"/>
      <name val="Arial"/>
      <family val="2"/>
    </font>
    <font>
      <b/>
      <sz val="12"/>
      <name val="Arial"/>
      <family val="2"/>
    </font>
    <font>
      <b/>
      <u/>
      <sz val="8"/>
      <color indexed="56"/>
      <name val="Arial"/>
      <family val="2"/>
    </font>
    <font>
      <b/>
      <sz val="10"/>
      <color indexed="56"/>
      <name val="Wingdings"/>
      <charset val="2"/>
    </font>
    <font>
      <b/>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3"/>
      <name val="Arial"/>
      <family val="2"/>
    </font>
    <font>
      <sz val="10"/>
      <color indexed="8"/>
      <name val="Arial"/>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1"/>
      <color indexed="10"/>
      <name val="Calibri"/>
      <family val="2"/>
    </font>
    <font>
      <b/>
      <sz val="14"/>
      <color theme="4" tint="-0.249977111117893"/>
      <name val="Verdana"/>
      <family val="2"/>
    </font>
    <font>
      <sz val="10"/>
      <name val="Verdana"/>
      <family val="2"/>
    </font>
    <font>
      <sz val="10"/>
      <color indexed="9"/>
      <name val="Verdana"/>
      <family val="2"/>
    </font>
    <font>
      <b/>
      <u/>
      <sz val="10"/>
      <color indexed="56"/>
      <name val="Verdana"/>
      <family val="2"/>
    </font>
    <font>
      <sz val="10"/>
      <color theme="4" tint="-0.249977111117893"/>
      <name val="Verdana"/>
      <family val="2"/>
    </font>
    <font>
      <b/>
      <sz val="10"/>
      <name val="Verdana"/>
      <family val="2"/>
    </font>
    <font>
      <sz val="10"/>
      <color indexed="60"/>
      <name val="Verdana"/>
      <family val="2"/>
    </font>
    <font>
      <sz val="10"/>
      <color rgb="FFFF0000"/>
      <name val="Verdana"/>
      <family val="2"/>
    </font>
    <font>
      <b/>
      <sz val="10"/>
      <color indexed="10"/>
      <name val="Verdana"/>
      <family val="2"/>
    </font>
    <font>
      <sz val="10"/>
      <color indexed="10"/>
      <name val="Verdana"/>
      <family val="2"/>
    </font>
    <font>
      <sz val="12"/>
      <color indexed="9"/>
      <name val="Verdana"/>
      <family val="2"/>
    </font>
    <font>
      <sz val="12"/>
      <name val="Verdana"/>
      <family val="2"/>
    </font>
    <font>
      <sz val="12"/>
      <color theme="4" tint="-0.249977111117893"/>
      <name val="Verdana"/>
      <family val="2"/>
    </font>
    <font>
      <sz val="14"/>
      <name val="Verdana"/>
      <family val="2"/>
    </font>
    <font>
      <sz val="11"/>
      <color rgb="FF006100"/>
      <name val="Calibri"/>
      <family val="2"/>
      <scheme val="minor"/>
    </font>
    <font>
      <sz val="10"/>
      <color rgb="FF006100"/>
      <name val="Verdana"/>
      <family val="2"/>
    </font>
    <font>
      <b/>
      <sz val="14"/>
      <color theme="5"/>
      <name val="Verdana"/>
      <family val="2"/>
    </font>
    <font>
      <b/>
      <sz val="14"/>
      <color rgb="FF00B050"/>
      <name val="Verdana"/>
      <family val="2"/>
    </font>
    <font>
      <b/>
      <sz val="12"/>
      <color theme="4" tint="-0.249977111117893"/>
      <name val="Verdana"/>
      <family val="2"/>
    </font>
    <font>
      <sz val="10"/>
      <color theme="3"/>
      <name val="Verdana"/>
      <family val="2"/>
    </font>
    <font>
      <sz val="11"/>
      <color indexed="9"/>
      <name val="Verdana"/>
      <family val="2"/>
    </font>
    <font>
      <sz val="11"/>
      <name val="Verdana"/>
      <family val="2"/>
    </font>
    <font>
      <sz val="11"/>
      <name val="Arial"/>
      <family val="2"/>
    </font>
    <font>
      <sz val="10"/>
      <color theme="0"/>
      <name val="Verdana"/>
      <family val="2"/>
    </font>
    <font>
      <u/>
      <sz val="8"/>
      <color theme="10"/>
      <name val="Arial"/>
      <family val="2"/>
    </font>
    <font>
      <u/>
      <sz val="8"/>
      <color theme="11"/>
      <name val="Arial"/>
      <family val="2"/>
    </font>
    <font>
      <sz val="11"/>
      <color theme="0" tint="-0.14999847407452621"/>
      <name val="Arial"/>
      <family val="2"/>
    </font>
    <font>
      <sz val="11"/>
      <color theme="0" tint="-0.14999847407452621"/>
      <name val="Verdana"/>
      <family val="2"/>
    </font>
    <font>
      <b/>
      <sz val="14"/>
      <color theme="3" tint="0.39997558519241921"/>
      <name val="Verdana"/>
      <family val="2"/>
    </font>
    <font>
      <sz val="11"/>
      <color theme="0"/>
      <name val="Verdana"/>
      <family val="2"/>
    </font>
    <font>
      <b/>
      <i/>
      <sz val="16"/>
      <color theme="1"/>
      <name val="Arial"/>
      <family val="2"/>
    </font>
    <font>
      <b/>
      <i/>
      <sz val="16"/>
      <color rgb="FF000000"/>
      <name val="Arial"/>
      <family val="2"/>
    </font>
    <font>
      <b/>
      <i/>
      <u/>
      <sz val="10"/>
      <color rgb="FF000000"/>
      <name val="Arial"/>
      <family val="2"/>
    </font>
    <font>
      <b/>
      <i/>
      <u/>
      <sz val="10"/>
      <color theme="1"/>
      <name val="Arial"/>
      <family val="2"/>
    </font>
    <font>
      <sz val="11.5"/>
      <color indexed="8"/>
      <name val="Arial Narrow"/>
      <family val="2"/>
    </font>
    <font>
      <b/>
      <sz val="18"/>
      <name val="Verdana"/>
      <family val="2"/>
    </font>
    <font>
      <b/>
      <sz val="14"/>
      <color theme="4"/>
      <name val="Verdana"/>
      <family val="2"/>
    </font>
    <font>
      <b/>
      <sz val="12"/>
      <color rgb="FFFF0000"/>
      <name val="Verdana"/>
      <family val="2"/>
    </font>
    <font>
      <sz val="11"/>
      <color rgb="FFFF0000"/>
      <name val="Verdana"/>
      <family val="2"/>
    </font>
    <font>
      <sz val="10"/>
      <color theme="0" tint="-4.9989318521683403E-2"/>
      <name val="Verdana"/>
      <family val="2"/>
    </font>
    <font>
      <b/>
      <sz val="11"/>
      <name val="Verdana"/>
      <family val="2"/>
    </font>
    <font>
      <b/>
      <sz val="14"/>
      <name val="Verdana"/>
      <family val="2"/>
    </font>
    <font>
      <sz val="10"/>
      <color theme="1"/>
      <name val="Verdana"/>
      <family val="2"/>
    </font>
    <font>
      <sz val="11"/>
      <color rgb="FF9C0006"/>
      <name val="Calibri"/>
      <family val="2"/>
      <scheme val="minor"/>
    </font>
    <font>
      <sz val="11"/>
      <color rgb="FF9C0006"/>
      <name val="Verdana"/>
      <family val="2"/>
    </font>
    <font>
      <sz val="8"/>
      <name val="Calibri"/>
      <family val="2"/>
      <scheme val="minor"/>
    </font>
    <font>
      <sz val="24"/>
      <color theme="1"/>
      <name val="Calibri"/>
      <family val="2"/>
      <scheme val="minor"/>
    </font>
    <font>
      <sz val="11"/>
      <name val="Calibri"/>
      <family val="2"/>
      <scheme val="minor"/>
    </font>
    <font>
      <sz val="9"/>
      <name val="Calibri"/>
      <family val="2"/>
      <scheme val="minor"/>
    </font>
    <font>
      <i/>
      <sz val="10"/>
      <name val="Verdana"/>
      <family val="2"/>
    </font>
    <font>
      <b/>
      <sz val="10"/>
      <color rgb="FFFF0000"/>
      <name val="Verdana"/>
      <family val="2"/>
    </font>
    <font>
      <sz val="8"/>
      <color indexed="81"/>
      <name val="Tahoma"/>
      <family val="2"/>
    </font>
    <font>
      <b/>
      <sz val="8"/>
      <color indexed="81"/>
      <name val="Tahoma"/>
      <family val="2"/>
    </font>
    <font>
      <b/>
      <sz val="11"/>
      <color rgb="FFFF0000"/>
      <name val="Verdana"/>
      <family val="2"/>
    </font>
    <font>
      <sz val="10"/>
      <name val="Arial"/>
      <family val="2"/>
    </font>
    <font>
      <sz val="11"/>
      <color theme="1"/>
      <name val="Arial"/>
      <family val="2"/>
    </font>
    <font>
      <b/>
      <sz val="18"/>
      <color rgb="FFFF0000"/>
      <name val="Verdana"/>
      <family val="2"/>
    </font>
    <font>
      <sz val="18"/>
      <name val="Verdana"/>
      <family val="2"/>
    </font>
  </fonts>
  <fills count="4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6EFCE"/>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D9E0F3"/>
        <bgColor indexed="64"/>
      </patternFill>
    </fill>
    <fill>
      <patternFill patternType="mediumGray">
        <fgColor indexed="19"/>
        <bgColor indexed="26"/>
      </patternFill>
    </fill>
    <fill>
      <patternFill patternType="gray0625"/>
    </fill>
    <fill>
      <patternFill patternType="lightGray"/>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FF00"/>
        <bgColor indexed="64"/>
      </patternFill>
    </fill>
    <fill>
      <patternFill patternType="solid">
        <fgColor rgb="FFFFFFCC"/>
        <bgColor indexed="64"/>
      </patternFill>
    </fill>
    <fill>
      <patternFill patternType="solid">
        <fgColor rgb="FF92D050"/>
        <bgColor indexed="64"/>
      </patternFill>
    </fill>
  </fills>
  <borders count="186">
    <border>
      <left/>
      <right/>
      <top/>
      <bottom/>
      <diagonal/>
    </border>
    <border>
      <left/>
      <right/>
      <top/>
      <bottom style="medium">
        <color theme="4" tint="0.3999755851924192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auto="1"/>
      </top>
      <bottom/>
      <diagonal/>
    </border>
    <border>
      <left/>
      <right style="thin">
        <color theme="0" tint="-0.24994659260841701"/>
      </right>
      <top style="thin">
        <color auto="1"/>
      </top>
      <bottom/>
      <diagonal/>
    </border>
    <border>
      <left style="thin">
        <color theme="0" tint="-0.34998626667073579"/>
      </left>
      <right/>
      <top/>
      <bottom/>
      <diagonal/>
    </border>
    <border>
      <left/>
      <right style="thin">
        <color theme="0" tint="-0.24994659260841701"/>
      </right>
      <top/>
      <bottom/>
      <diagonal/>
    </border>
    <border>
      <left style="thin">
        <color auto="1"/>
      </left>
      <right/>
      <top style="thin">
        <color auto="1"/>
      </top>
      <bottom style="thin">
        <color theme="0" tint="-0.34998626667073579"/>
      </bottom>
      <diagonal/>
    </border>
    <border>
      <left/>
      <right style="thin">
        <color theme="0" tint="-0.24994659260841701"/>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auto="1"/>
      </left>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right style="thin">
        <color auto="1"/>
      </right>
      <top style="thin">
        <color auto="1"/>
      </top>
      <bottom style="thin">
        <color theme="0" tint="-0.34998626667073579"/>
      </bottom>
      <diagonal/>
    </border>
    <border>
      <left style="thin">
        <color auto="1"/>
      </left>
      <right style="thin">
        <color auto="1"/>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auto="1"/>
      </bottom>
      <diagonal/>
    </border>
    <border>
      <left/>
      <right style="thin">
        <color auto="1"/>
      </right>
      <top style="thin">
        <color theme="0" tint="-0.34998626667073579"/>
      </top>
      <bottom style="double">
        <color auto="1"/>
      </bottom>
      <diagonal/>
    </border>
    <border>
      <left style="thin">
        <color auto="1"/>
      </left>
      <right style="thin">
        <color auto="1"/>
      </right>
      <top style="thin">
        <color theme="0" tint="-0.34998626667073579"/>
      </top>
      <bottom style="double">
        <color auto="1"/>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4659260841701"/>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auto="1"/>
      </left>
      <right style="thin">
        <color theme="0" tint="-0.34998626667073579"/>
      </right>
      <top/>
      <bottom/>
      <diagonal/>
    </border>
    <border>
      <left style="thin">
        <color auto="1"/>
      </left>
      <right style="thin">
        <color theme="0" tint="-0.34998626667073579"/>
      </right>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thin">
        <color auto="1"/>
      </left>
      <right style="thin">
        <color theme="0" tint="-0.34998626667073579"/>
      </right>
      <top style="thin">
        <color auto="1"/>
      </top>
      <bottom/>
      <diagonal/>
    </border>
    <border>
      <left style="thin">
        <color theme="0" tint="-0.24994659260841701"/>
      </left>
      <right style="thin">
        <color theme="0" tint="-0.24994659260841701"/>
      </right>
      <top style="thin">
        <color auto="1"/>
      </top>
      <bottom style="thin">
        <color theme="0" tint="-0.34998626667073579"/>
      </bottom>
      <diagonal/>
    </border>
    <border>
      <left style="thin">
        <color theme="0" tint="-0.24994659260841701"/>
      </left>
      <right style="thin">
        <color auto="1"/>
      </right>
      <top style="thin">
        <color auto="1"/>
      </top>
      <bottom style="thin">
        <color theme="0" tint="-0.34998626667073579"/>
      </bottom>
      <diagonal/>
    </border>
    <border>
      <left style="thin">
        <color theme="0" tint="-0.24994659260841701"/>
      </left>
      <right style="thin">
        <color auto="1"/>
      </right>
      <top/>
      <bottom style="thin">
        <color theme="0" tint="-0.34998626667073579"/>
      </bottom>
      <diagonal/>
    </border>
    <border>
      <left style="thin">
        <color theme="0" tint="-0.24994659260841701"/>
      </left>
      <right style="thin">
        <color auto="1"/>
      </right>
      <top style="thin">
        <color theme="0" tint="-0.34998626667073579"/>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theme="0" tint="-0.34998626667073579"/>
      </right>
      <top/>
      <bottom style="thin">
        <color auto="1"/>
      </bottom>
      <diagonal/>
    </border>
    <border>
      <left style="thin">
        <color theme="0" tint="-0.34998626667073579"/>
      </left>
      <right/>
      <top/>
      <bottom style="thin">
        <color auto="1"/>
      </bottom>
      <diagonal/>
    </border>
    <border>
      <left/>
      <right style="thin">
        <color theme="0" tint="-0.24994659260841701"/>
      </right>
      <top/>
      <bottom style="thin">
        <color auto="1"/>
      </bottom>
      <diagonal/>
    </border>
    <border>
      <left/>
      <right style="thin">
        <color theme="0" tint="-0.24994659260841701"/>
      </right>
      <top style="thin">
        <color theme="0" tint="-0.34998626667073579"/>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style="thin">
        <color theme="0" tint="-0.34998626667073579"/>
      </left>
      <right style="thin">
        <color auto="1"/>
      </right>
      <top style="thin">
        <color theme="0" tint="-0.34998626667073579"/>
      </top>
      <bottom style="double">
        <color auto="1"/>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thin">
        <color theme="0" tint="-0.34998626667073579"/>
      </left>
      <right style="thin">
        <color auto="1"/>
      </right>
      <top style="thin">
        <color theme="0" tint="-0.34998626667073579"/>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thin">
        <color auto="1"/>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diagonal/>
    </border>
    <border>
      <left/>
      <right/>
      <top style="thin">
        <color theme="0" tint="-0.24994659260841701"/>
      </top>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style="thin">
        <color theme="0" tint="-0.34998626667073579"/>
      </left>
      <right style="thin">
        <color auto="1"/>
      </right>
      <top style="thin">
        <color theme="0" tint="-0.24994659260841701"/>
      </top>
      <bottom style="thin">
        <color theme="0" tint="-0.34998626667073579"/>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auto="1"/>
      </left>
      <right style="thin">
        <color auto="1"/>
      </right>
      <top style="thin">
        <color auto="1"/>
      </top>
      <bottom style="thin">
        <color auto="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theme="0" tint="-0.24994659260841701"/>
      </right>
      <top/>
      <bottom style="thin">
        <color auto="1"/>
      </bottom>
      <diagonal/>
    </border>
    <border>
      <left/>
      <right style="thin">
        <color auto="1"/>
      </right>
      <top style="thin">
        <color theme="0" tint="-0.34998626667073579"/>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theme="0" tint="-0.24994659260841701"/>
      </left>
      <right style="thin">
        <color auto="1"/>
      </right>
      <top/>
      <bottom/>
      <diagonal/>
    </border>
    <border>
      <left/>
      <right style="thin">
        <color auto="1"/>
      </right>
      <top/>
      <bottom style="thin">
        <color theme="0" tint="-0.24994659260841701"/>
      </bottom>
      <diagonal/>
    </border>
    <border>
      <left style="thin">
        <color auto="1"/>
      </left>
      <right/>
      <top/>
      <bottom style="thin">
        <color theme="0" tint="-0.24994659260841701"/>
      </bottom>
      <diagonal/>
    </border>
    <border>
      <left/>
      <right style="thin">
        <color theme="0" tint="-0.24994659260841701"/>
      </right>
      <top style="thin">
        <color auto="1"/>
      </top>
      <bottom style="thin">
        <color auto="1"/>
      </bottom>
      <diagonal/>
    </border>
    <border>
      <left style="thin">
        <color theme="0" tint="-0.24994659260841701"/>
      </left>
      <right style="thin">
        <color auto="1"/>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right style="thin">
        <color indexed="64"/>
      </right>
      <top style="thin">
        <color indexed="64"/>
      </top>
      <bottom style="double">
        <color indexed="64"/>
      </bottom>
      <diagonal/>
    </border>
    <border>
      <left/>
      <right style="thin">
        <color auto="1"/>
      </right>
      <top style="thin">
        <color auto="1"/>
      </top>
      <bottom style="thin">
        <color auto="1"/>
      </bottom>
      <diagonal/>
    </border>
    <border>
      <left style="medium">
        <color indexed="18"/>
      </left>
      <right style="medium">
        <color indexed="18"/>
      </right>
      <top style="medium">
        <color indexed="18"/>
      </top>
      <bottom style="medium">
        <color indexed="1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tint="-0.24994659260841701"/>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auto="1"/>
      </right>
      <top style="thin">
        <color theme="0" tint="-0.24994659260841701"/>
      </top>
      <bottom style="double">
        <color indexed="64"/>
      </bottom>
      <diagonal/>
    </border>
    <border>
      <left style="thin">
        <color theme="0" tint="-0.24994659260841701"/>
      </left>
      <right style="thin">
        <color theme="0" tint="-0.24994659260841701"/>
      </right>
      <top style="double">
        <color indexed="64"/>
      </top>
      <bottom style="thin">
        <color indexed="64"/>
      </bottom>
      <diagonal/>
    </border>
    <border>
      <left style="thin">
        <color auto="1"/>
      </left>
      <right style="thin">
        <color theme="0" tint="-0.24994659260841701"/>
      </right>
      <top style="thin">
        <color theme="0" tint="-0.24994659260841701"/>
      </top>
      <bottom style="double">
        <color indexed="64"/>
      </bottom>
      <diagonal/>
    </border>
    <border>
      <left style="thin">
        <color indexed="64"/>
      </left>
      <right style="thin">
        <color indexed="64"/>
      </right>
      <top style="double">
        <color indexed="64"/>
      </top>
      <bottom style="thin">
        <color indexed="64"/>
      </bottom>
      <diagonal/>
    </border>
    <border>
      <left style="thin">
        <color theme="0" tint="-0.24994659260841701"/>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theme="0" tint="-0.34998626667073579"/>
      </left>
      <right style="thin">
        <color indexed="64"/>
      </right>
      <top style="thin">
        <color auto="1"/>
      </top>
      <bottom style="thin">
        <color theme="0" tint="-0.34998626667073579"/>
      </bottom>
      <diagonal/>
    </border>
    <border>
      <left style="thin">
        <color auto="1"/>
      </left>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s>
  <cellStyleXfs count="508">
    <xf numFmtId="0" fontId="0" fillId="0" borderId="0"/>
    <xf numFmtId="0" fontId="11" fillId="0" borderId="0" applyFill="0" applyBorder="0">
      <alignment vertical="center"/>
    </xf>
    <xf numFmtId="0" fontId="4" fillId="0" borderId="1" applyNumberFormat="0" applyFill="0" applyAlignment="0" applyProtection="0"/>
    <xf numFmtId="0" fontId="6" fillId="0" borderId="0" applyFill="0" applyBorder="0">
      <alignment horizontal="left" vertical="center"/>
    </xf>
    <xf numFmtId="0" fontId="7" fillId="0" borderId="0" applyFill="0" applyBorder="0">
      <alignment horizontal="left" vertical="center"/>
    </xf>
    <xf numFmtId="0" fontId="8" fillId="0" borderId="0" applyFill="0" applyBorder="0">
      <alignment horizontal="left" vertical="center"/>
      <protection locked="0"/>
    </xf>
    <xf numFmtId="0" fontId="9" fillId="0" borderId="0" applyFill="0" applyBorder="0">
      <alignment horizontal="center" vertical="center"/>
      <protection locked="0"/>
    </xf>
    <xf numFmtId="0" fontId="10" fillId="0" borderId="0" applyFill="0" applyBorder="0">
      <alignment vertical="center"/>
    </xf>
    <xf numFmtId="172" fontId="5" fillId="0" borderId="0" applyFill="0" applyBorder="0">
      <alignment horizontal="right" vertical="center"/>
    </xf>
    <xf numFmtId="172" fontId="5" fillId="0" borderId="0" applyFill="0" applyBorder="0">
      <alignment horizontal="right" vertical="center"/>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168" fontId="5" fillId="0" borderId="20">
      <alignment horizontal="center" vertical="center"/>
      <protection locked="0"/>
    </xf>
    <xf numFmtId="168" fontId="5" fillId="0" borderId="20">
      <alignment horizontal="center" vertical="center"/>
      <protection locked="0"/>
    </xf>
    <xf numFmtId="15" fontId="5" fillId="0" borderId="20">
      <alignment horizontal="center" vertical="center"/>
      <protection locked="0"/>
    </xf>
    <xf numFmtId="15" fontId="5" fillId="0" borderId="20">
      <alignment horizontal="center" vertical="center"/>
      <protection locked="0"/>
    </xf>
    <xf numFmtId="169" fontId="5" fillId="0" borderId="20">
      <alignment horizontal="center" vertical="center"/>
      <protection locked="0"/>
    </xf>
    <xf numFmtId="169" fontId="5" fillId="0" borderId="20">
      <alignment horizontal="center" vertical="center"/>
      <protection locked="0"/>
    </xf>
    <xf numFmtId="167" fontId="5" fillId="0" borderId="20">
      <alignment horizontal="center" vertical="center"/>
      <protection locked="0"/>
    </xf>
    <xf numFmtId="167" fontId="5" fillId="0" borderId="20">
      <alignment horizontal="center" vertical="center"/>
      <protection locked="0"/>
    </xf>
    <xf numFmtId="170" fontId="5" fillId="0" borderId="20">
      <alignment horizontal="center" vertical="center"/>
      <protection locked="0"/>
    </xf>
    <xf numFmtId="170" fontId="5" fillId="0" borderId="20">
      <alignment horizontal="center" vertical="center"/>
      <protection locked="0"/>
    </xf>
    <xf numFmtId="171" fontId="5" fillId="0" borderId="20">
      <alignment horizontal="center" vertical="center"/>
      <protection locked="0"/>
    </xf>
    <xf numFmtId="171" fontId="5" fillId="0" borderId="20">
      <alignment horizontal="center" vertical="center"/>
      <protection locked="0"/>
    </xf>
    <xf numFmtId="0" fontId="5" fillId="0" borderId="20">
      <alignment vertical="center"/>
      <protection locked="0"/>
    </xf>
    <xf numFmtId="0" fontId="5" fillId="0" borderId="20">
      <alignment vertical="center"/>
      <protection locked="0"/>
    </xf>
    <xf numFmtId="168" fontId="5" fillId="0" borderId="20">
      <alignment horizontal="right" vertical="center"/>
      <protection locked="0"/>
    </xf>
    <xf numFmtId="168" fontId="5" fillId="0" borderId="20">
      <alignment horizontal="right" vertical="center"/>
      <protection locked="0"/>
    </xf>
    <xf numFmtId="172" fontId="5" fillId="0" borderId="20">
      <alignment horizontal="right" vertical="center"/>
      <protection locked="0"/>
    </xf>
    <xf numFmtId="172" fontId="5" fillId="0" borderId="20">
      <alignment horizontal="right" vertical="center"/>
      <protection locked="0"/>
    </xf>
    <xf numFmtId="169" fontId="5" fillId="0" borderId="20">
      <alignment horizontal="right" vertical="center"/>
      <protection locked="0"/>
    </xf>
    <xf numFmtId="169" fontId="5" fillId="0" borderId="20">
      <alignment horizontal="right" vertical="center"/>
      <protection locked="0"/>
    </xf>
    <xf numFmtId="167" fontId="5" fillId="0" borderId="20">
      <alignment horizontal="right" vertical="center"/>
      <protection locked="0"/>
    </xf>
    <xf numFmtId="167" fontId="5" fillId="0" borderId="20">
      <alignment horizontal="right" vertical="center"/>
      <protection locked="0"/>
    </xf>
    <xf numFmtId="170" fontId="5" fillId="0" borderId="20">
      <alignment horizontal="right" vertical="center"/>
      <protection locked="0"/>
    </xf>
    <xf numFmtId="170" fontId="5" fillId="0" borderId="20">
      <alignment horizontal="right" vertical="center"/>
      <protection locked="0"/>
    </xf>
    <xf numFmtId="171" fontId="5" fillId="0" borderId="20">
      <alignment horizontal="right" vertical="center"/>
      <protection locked="0"/>
    </xf>
    <xf numFmtId="171" fontId="5" fillId="0" borderId="20">
      <alignment horizontal="right" vertical="center"/>
      <protection locked="0"/>
    </xf>
    <xf numFmtId="0" fontId="14" fillId="4" borderId="0" applyNumberFormat="0" applyBorder="0" applyAlignment="0" applyProtection="0"/>
    <xf numFmtId="0" fontId="15" fillId="21" borderId="21" applyNumberFormat="0" applyAlignment="0" applyProtection="0"/>
    <xf numFmtId="0" fontId="5" fillId="0" borderId="0" applyNumberFormat="0" applyFont="0" applyFill="0" applyBorder="0">
      <alignment horizontal="center" vertical="center"/>
      <protection locked="0"/>
    </xf>
    <xf numFmtId="0" fontId="5" fillId="0" borderId="0" applyNumberFormat="0" applyFont="0" applyFill="0" applyBorder="0">
      <alignment horizontal="center" vertical="center"/>
      <protection locked="0"/>
    </xf>
    <xf numFmtId="168" fontId="5" fillId="0" borderId="0" applyFill="0" applyBorder="0">
      <alignment horizontal="center" vertical="center"/>
    </xf>
    <xf numFmtId="168" fontId="5" fillId="0" borderId="0" applyFill="0" applyBorder="0">
      <alignment horizontal="center" vertical="center"/>
    </xf>
    <xf numFmtId="15" fontId="5" fillId="0" borderId="0" applyFill="0" applyBorder="0">
      <alignment horizontal="center" vertical="center"/>
    </xf>
    <xf numFmtId="15" fontId="5" fillId="0" borderId="0" applyFill="0" applyBorder="0">
      <alignment horizontal="center" vertical="center"/>
    </xf>
    <xf numFmtId="169" fontId="5" fillId="0" borderId="0" applyFill="0" applyBorder="0">
      <alignment horizontal="center" vertical="center"/>
    </xf>
    <xf numFmtId="169" fontId="5" fillId="0" borderId="0" applyFill="0" applyBorder="0">
      <alignment horizontal="center" vertical="center"/>
    </xf>
    <xf numFmtId="167" fontId="5" fillId="0" borderId="0" applyFill="0" applyBorder="0">
      <alignment horizontal="center" vertical="center"/>
    </xf>
    <xf numFmtId="167" fontId="5" fillId="0" borderId="0" applyFill="0" applyBorder="0">
      <alignment horizontal="center" vertical="center"/>
    </xf>
    <xf numFmtId="170" fontId="5" fillId="0" borderId="0" applyFill="0" applyBorder="0">
      <alignment horizontal="center" vertical="center"/>
    </xf>
    <xf numFmtId="170" fontId="5" fillId="0" borderId="0" applyFill="0" applyBorder="0">
      <alignment horizontal="center" vertical="center"/>
    </xf>
    <xf numFmtId="171" fontId="5" fillId="0" borderId="0" applyFill="0" applyBorder="0">
      <alignment horizontal="center" vertical="center"/>
    </xf>
    <xf numFmtId="171" fontId="5" fillId="0" borderId="0" applyFill="0" applyBorder="0">
      <alignment horizontal="center" vertical="center"/>
    </xf>
    <xf numFmtId="0" fontId="16" fillId="22" borderId="22" applyNumberFormat="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23" applyNumberFormat="0" applyFill="0" applyAlignment="0" applyProtection="0"/>
    <xf numFmtId="0" fontId="20" fillId="0" borderId="24" applyNumberFormat="0" applyFill="0" applyAlignment="0" applyProtection="0"/>
    <xf numFmtId="0" fontId="21" fillId="0" borderId="25" applyNumberFormat="0" applyFill="0" applyAlignment="0" applyProtection="0"/>
    <xf numFmtId="0" fontId="21" fillId="0" borderId="0" applyNumberFormat="0" applyFill="0" applyBorder="0" applyAlignment="0" applyProtection="0"/>
    <xf numFmtId="0" fontId="9" fillId="0" borderId="0" applyFill="0" applyBorder="0">
      <alignment horizontal="center" vertical="center"/>
      <protection locked="0"/>
    </xf>
    <xf numFmtId="0" fontId="8" fillId="0" borderId="0" applyFill="0" applyBorder="0">
      <alignment horizontal="left" vertical="center"/>
      <protection locked="0"/>
    </xf>
    <xf numFmtId="0" fontId="8" fillId="0" borderId="0" applyFill="0" applyBorder="0">
      <alignment horizontal="left" vertical="center"/>
      <protection locked="0"/>
    </xf>
    <xf numFmtId="0" fontId="22" fillId="8" borderId="21" applyNumberFormat="0" applyAlignment="0" applyProtection="0"/>
    <xf numFmtId="0" fontId="23" fillId="0" borderId="26" applyNumberFormat="0" applyFill="0" applyAlignment="0" applyProtection="0"/>
    <xf numFmtId="0" fontId="10" fillId="0" borderId="27" applyFill="0">
      <alignment horizontal="center" vertical="center"/>
    </xf>
    <xf numFmtId="0" fontId="10" fillId="0" borderId="27" applyFill="0">
      <alignment horizontal="center" vertical="center"/>
    </xf>
    <xf numFmtId="0" fontId="5" fillId="0" borderId="27" applyFill="0">
      <alignment horizontal="center" vertical="center"/>
    </xf>
    <xf numFmtId="0" fontId="5" fillId="0" borderId="27" applyFill="0">
      <alignment horizontal="center" vertical="center"/>
    </xf>
    <xf numFmtId="173" fontId="5" fillId="0" borderId="27" applyFill="0">
      <alignment horizontal="center" vertical="center"/>
    </xf>
    <xf numFmtId="173" fontId="5" fillId="0" borderId="27" applyFill="0">
      <alignment horizontal="center" vertical="center"/>
    </xf>
    <xf numFmtId="0" fontId="7" fillId="0" borderId="0" applyFill="0" applyBorder="0">
      <alignment horizontal="left" vertical="center"/>
    </xf>
    <xf numFmtId="0" fontId="7" fillId="0" borderId="0" applyFill="0" applyBorder="0">
      <alignment horizontal="left" vertical="center"/>
    </xf>
    <xf numFmtId="0" fontId="24" fillId="23" borderId="0" applyNumberFormat="0" applyBorder="0" applyAlignment="0" applyProtection="0"/>
    <xf numFmtId="0" fontId="5" fillId="0" borderId="0"/>
    <xf numFmtId="0" fontId="5" fillId="0" borderId="0"/>
    <xf numFmtId="0" fontId="12" fillId="24" borderId="28" applyNumberFormat="0" applyFont="0" applyAlignment="0" applyProtection="0"/>
    <xf numFmtId="0" fontId="25" fillId="21" borderId="29" applyNumberFormat="0" applyAlignment="0" applyProtection="0"/>
    <xf numFmtId="9" fontId="5" fillId="0" borderId="0" applyFont="0" applyFill="0" applyBorder="0" applyAlignment="0" applyProtection="0"/>
    <xf numFmtId="0" fontId="10" fillId="0" borderId="0" applyFill="0" applyBorder="0">
      <alignment vertical="center"/>
    </xf>
    <xf numFmtId="168" fontId="5" fillId="0" borderId="0" applyFill="0" applyBorder="0">
      <alignment horizontal="right" vertical="center"/>
    </xf>
    <xf numFmtId="168" fontId="5" fillId="0" borderId="0" applyFill="0" applyBorder="0">
      <alignment horizontal="right" vertical="center"/>
    </xf>
    <xf numFmtId="172" fontId="5" fillId="0" borderId="0" applyFill="0" applyBorder="0">
      <alignment horizontal="right" vertical="center"/>
    </xf>
    <xf numFmtId="172" fontId="5" fillId="0" borderId="0" applyFill="0" applyBorder="0">
      <alignment horizontal="right" vertical="center"/>
    </xf>
    <xf numFmtId="169" fontId="5" fillId="0" borderId="0" applyFill="0" applyBorder="0">
      <alignment horizontal="right" vertical="center"/>
    </xf>
    <xf numFmtId="169" fontId="5" fillId="0" borderId="0" applyFill="0" applyBorder="0">
      <alignment horizontal="right" vertical="center"/>
    </xf>
    <xf numFmtId="167" fontId="5" fillId="0" borderId="0" applyFill="0" applyBorder="0">
      <alignment horizontal="right" vertical="center"/>
    </xf>
    <xf numFmtId="167" fontId="5" fillId="0" borderId="0" applyFill="0" applyBorder="0">
      <alignment horizontal="right" vertical="center"/>
    </xf>
    <xf numFmtId="170" fontId="5" fillId="0" borderId="0" applyFill="0" applyBorder="0">
      <alignment horizontal="right" vertical="center"/>
    </xf>
    <xf numFmtId="170" fontId="5" fillId="0" borderId="0" applyFill="0" applyBorder="0">
      <alignment horizontal="right" vertical="center"/>
    </xf>
    <xf numFmtId="171" fontId="5" fillId="0" borderId="0" applyFill="0" applyBorder="0">
      <alignment horizontal="right" vertical="center"/>
    </xf>
    <xf numFmtId="171" fontId="5" fillId="0" borderId="0" applyFill="0" applyBorder="0">
      <alignment horizontal="right" vertical="center"/>
    </xf>
    <xf numFmtId="0" fontId="26" fillId="0" borderId="0" applyFill="0" applyBorder="0">
      <alignment horizontal="left" vertical="center"/>
    </xf>
    <xf numFmtId="0" fontId="26" fillId="0" borderId="0" applyFill="0" applyBorder="0">
      <alignment horizontal="left" vertical="center"/>
    </xf>
    <xf numFmtId="0" fontId="6" fillId="0" borderId="0" applyFill="0" applyBorder="0">
      <alignment horizontal="left" vertical="center"/>
    </xf>
    <xf numFmtId="0" fontId="6" fillId="0" borderId="0" applyFill="0" applyBorder="0">
      <alignment horizontal="left" vertical="center"/>
    </xf>
    <xf numFmtId="0" fontId="27" fillId="0" borderId="0">
      <alignment vertical="top"/>
    </xf>
    <xf numFmtId="0" fontId="28" fillId="0" borderId="0" applyNumberFormat="0" applyFill="0" applyBorder="0" applyAlignment="0" applyProtection="0"/>
    <xf numFmtId="0" fontId="29" fillId="0" borderId="0" applyFill="0" applyBorder="0">
      <alignment horizontal="left" vertical="center"/>
      <protection locked="0"/>
    </xf>
    <xf numFmtId="0" fontId="29" fillId="0" borderId="0" applyFill="0" applyBorder="0">
      <alignment horizontal="left" vertical="center"/>
      <protection locked="0"/>
    </xf>
    <xf numFmtId="0" fontId="30" fillId="0" borderId="0" applyFill="0" applyBorder="0">
      <alignment horizontal="left" vertical="center"/>
      <protection locked="0"/>
    </xf>
    <xf numFmtId="0" fontId="30" fillId="0" borderId="0" applyFill="0" applyBorder="0">
      <alignment horizontal="left" vertical="center"/>
      <protection locked="0"/>
    </xf>
    <xf numFmtId="0" fontId="8" fillId="0" borderId="0" applyFill="0" applyBorder="0">
      <alignment horizontal="left" vertical="center"/>
      <protection locked="0"/>
    </xf>
    <xf numFmtId="0" fontId="8" fillId="0" borderId="0" applyFill="0" applyBorder="0">
      <alignment horizontal="left" vertical="center"/>
      <protection locked="0"/>
    </xf>
    <xf numFmtId="0" fontId="31" fillId="0" borderId="0" applyFill="0" applyBorder="0">
      <alignment horizontal="left" vertical="center"/>
      <protection locked="0"/>
    </xf>
    <xf numFmtId="0" fontId="31" fillId="0" borderId="0" applyFill="0" applyBorder="0">
      <alignment horizontal="left" vertical="center"/>
      <protection locked="0"/>
    </xf>
    <xf numFmtId="0" fontId="32" fillId="0" borderId="30" applyNumberFormat="0" applyFill="0" applyAlignment="0" applyProtection="0"/>
    <xf numFmtId="0" fontId="33" fillId="0" borderId="0" applyNumberFormat="0" applyFill="0" applyBorder="0" applyAlignment="0" applyProtection="0"/>
    <xf numFmtId="43" fontId="5" fillId="0" borderId="0" applyFont="0" applyFill="0" applyBorder="0" applyAlignment="0" applyProtection="0"/>
    <xf numFmtId="0" fontId="48" fillId="29" borderId="0" applyNumberFormat="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25" fillId="21" borderId="144" applyNumberFormat="0" applyAlignment="0" applyProtection="0"/>
    <xf numFmtId="0" fontId="12" fillId="24" borderId="143" applyNumberFormat="0" applyFont="0" applyAlignment="0" applyProtection="0"/>
    <xf numFmtId="173" fontId="5" fillId="0" borderId="142" applyFill="0">
      <alignment horizontal="center" vertical="center"/>
    </xf>
    <xf numFmtId="173" fontId="5"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0" fontId="10" fillId="0" borderId="142" applyFill="0">
      <alignment horizontal="center" vertical="center"/>
    </xf>
    <xf numFmtId="0" fontId="10" fillId="0" borderId="142" applyFill="0">
      <alignment horizontal="center" vertical="center"/>
    </xf>
    <xf numFmtId="0" fontId="22" fillId="8" borderId="141" applyNumberFormat="0" applyAlignment="0" applyProtection="0"/>
    <xf numFmtId="0" fontId="15" fillId="21" borderId="141" applyNumberFormat="0" applyAlignment="0" applyProtection="0"/>
    <xf numFmtId="0" fontId="15" fillId="21" borderId="141" applyNumberFormat="0" applyAlignment="0" applyProtection="0"/>
    <xf numFmtId="0" fontId="22" fillId="8" borderId="141" applyNumberFormat="0" applyAlignment="0" applyProtection="0"/>
    <xf numFmtId="0" fontId="10" fillId="0" borderId="142" applyFill="0">
      <alignment horizontal="center" vertical="center"/>
    </xf>
    <xf numFmtId="0" fontId="10"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173" fontId="5" fillId="0" borderId="142" applyFill="0">
      <alignment horizontal="center" vertical="center"/>
    </xf>
    <xf numFmtId="173" fontId="5" fillId="0" borderId="142" applyFill="0">
      <alignment horizontal="center" vertical="center"/>
    </xf>
    <xf numFmtId="0" fontId="12" fillId="24" borderId="143" applyNumberFormat="0" applyFont="0" applyAlignment="0" applyProtection="0"/>
    <xf numFmtId="0" fontId="25" fillId="21" borderId="144" applyNumberFormat="0" applyAlignment="0" applyProtection="0"/>
    <xf numFmtId="0" fontId="32" fillId="0" borderId="145" applyNumberFormat="0" applyFill="0" applyAlignment="0" applyProtection="0"/>
    <xf numFmtId="0" fontId="3" fillId="0" borderId="0"/>
    <xf numFmtId="164" fontId="7" fillId="0" borderId="0" applyFill="0" applyBorder="0">
      <protection locked="0"/>
    </xf>
    <xf numFmtId="41" fontId="7" fillId="0" borderId="0" applyFill="0" applyBorder="0">
      <protection locked="0"/>
    </xf>
    <xf numFmtId="164" fontId="7" fillId="34" borderId="0" applyBorder="0"/>
    <xf numFmtId="0" fontId="7" fillId="34" borderId="0" applyFill="0" applyBorder="0">
      <alignment horizontal="left"/>
    </xf>
    <xf numFmtId="0" fontId="7" fillId="35" borderId="0" applyBorder="0"/>
    <xf numFmtId="0" fontId="64" fillId="0" borderId="0">
      <alignment horizontal="center"/>
    </xf>
    <xf numFmtId="0" fontId="65" fillId="0" borderId="0" applyNumberFormat="0" applyFill="0" applyBorder="0" applyProtection="0">
      <alignment horizontal="center"/>
    </xf>
    <xf numFmtId="0" fontId="65" fillId="0" borderId="0" applyNumberFormat="0" applyFill="0" applyBorder="0" applyProtection="0">
      <alignment horizontal="center" textRotation="90"/>
    </xf>
    <xf numFmtId="0" fontId="64" fillId="0" borderId="0">
      <alignment horizontal="center" textRotation="90"/>
    </xf>
    <xf numFmtId="181" fontId="7" fillId="36" borderId="0"/>
    <xf numFmtId="0" fontId="66" fillId="0" borderId="0" applyNumberFormat="0" applyFill="0" applyBorder="0" applyAlignment="0" applyProtection="0"/>
    <xf numFmtId="0" fontId="67" fillId="0" borderId="0"/>
    <xf numFmtId="182" fontId="66" fillId="0" borderId="0" applyFill="0" applyBorder="0" applyAlignment="0" applyProtection="0"/>
    <xf numFmtId="182" fontId="67" fillId="0" borderId="0"/>
    <xf numFmtId="0" fontId="56" fillId="0" borderId="0"/>
    <xf numFmtId="43" fontId="56" fillId="0" borderId="0" applyFont="0" applyFill="0" applyBorder="0" applyAlignment="0" applyProtection="0"/>
    <xf numFmtId="0" fontId="68" fillId="0" borderId="0">
      <alignment horizontal="justify" vertical="top" wrapText="1"/>
    </xf>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32" fillId="0" borderId="145"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 fillId="0" borderId="152">
      <alignment vertical="center"/>
      <protection locked="0"/>
    </xf>
    <xf numFmtId="0" fontId="77" fillId="41"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58" fillId="0" borderId="0" applyNumberFormat="0" applyFill="0" applyBorder="0" applyAlignment="0" applyProtection="0"/>
    <xf numFmtId="0" fontId="1" fillId="0" borderId="0"/>
    <xf numFmtId="185" fontId="1" fillId="0" borderId="0" applyFont="0" applyFill="0" applyBorder="0" applyAlignment="0" applyProtection="0"/>
    <xf numFmtId="0" fontId="5" fillId="0" borderId="0"/>
    <xf numFmtId="0" fontId="11" fillId="0" borderId="0" applyFill="0" applyBorder="0">
      <alignment vertical="center"/>
    </xf>
    <xf numFmtId="0" fontId="5" fillId="0" borderId="173" applyFill="0">
      <alignment horizontal="center" vertical="center"/>
    </xf>
    <xf numFmtId="173" fontId="5" fillId="0" borderId="182" applyFill="0">
      <alignment horizontal="center" vertical="center"/>
    </xf>
    <xf numFmtId="0" fontId="5" fillId="0" borderId="173" applyFill="0">
      <alignment horizontal="center" vertical="center"/>
    </xf>
    <xf numFmtId="0" fontId="10" fillId="0" borderId="173" applyFill="0">
      <alignment horizontal="center" vertical="center"/>
    </xf>
    <xf numFmtId="0" fontId="10" fillId="0" borderId="172" applyFill="0">
      <alignment horizontal="center" vertical="center"/>
    </xf>
    <xf numFmtId="0" fontId="10"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173" fontId="5" fillId="0" borderId="172" applyFill="0">
      <alignment horizontal="center" vertical="center"/>
    </xf>
    <xf numFmtId="173" fontId="5" fillId="0" borderId="172" applyFill="0">
      <alignment horizontal="center" vertical="center"/>
    </xf>
    <xf numFmtId="0" fontId="12" fillId="24" borderId="169" applyNumberFormat="0" applyFont="0" applyAlignment="0" applyProtection="0"/>
    <xf numFmtId="0" fontId="25" fillId="21" borderId="170" applyNumberFormat="0" applyAlignment="0" applyProtection="0"/>
    <xf numFmtId="173" fontId="5" fillId="0" borderId="182" applyFill="0">
      <alignment horizontal="center" vertical="center"/>
    </xf>
    <xf numFmtId="0" fontId="32" fillId="0" borderId="171" applyNumberFormat="0" applyFill="0" applyAlignment="0" applyProtection="0"/>
    <xf numFmtId="0" fontId="15" fillId="21" borderId="178" applyNumberFormat="0" applyAlignment="0" applyProtection="0"/>
    <xf numFmtId="168" fontId="5" fillId="0" borderId="152">
      <alignment horizontal="center" vertical="center"/>
      <protection locked="0"/>
    </xf>
    <xf numFmtId="168" fontId="5" fillId="0" borderId="152">
      <alignment horizontal="center" vertical="center"/>
      <protection locked="0"/>
    </xf>
    <xf numFmtId="15" fontId="5" fillId="0" borderId="152">
      <alignment horizontal="center" vertical="center"/>
      <protection locked="0"/>
    </xf>
    <xf numFmtId="15" fontId="5" fillId="0" borderId="152">
      <alignment horizontal="center" vertical="center"/>
      <protection locked="0"/>
    </xf>
    <xf numFmtId="169" fontId="5" fillId="0" borderId="152">
      <alignment horizontal="center" vertical="center"/>
      <protection locked="0"/>
    </xf>
    <xf numFmtId="169" fontId="5" fillId="0" borderId="152">
      <alignment horizontal="center" vertical="center"/>
      <protection locked="0"/>
    </xf>
    <xf numFmtId="167" fontId="5" fillId="0" borderId="152">
      <alignment horizontal="center" vertical="center"/>
      <protection locked="0"/>
    </xf>
    <xf numFmtId="167" fontId="5" fillId="0" borderId="152">
      <alignment horizontal="center" vertical="center"/>
      <protection locked="0"/>
    </xf>
    <xf numFmtId="170" fontId="5" fillId="0" borderId="152">
      <alignment horizontal="center" vertical="center"/>
      <protection locked="0"/>
    </xf>
    <xf numFmtId="170" fontId="5" fillId="0" borderId="152">
      <alignment horizontal="center" vertical="center"/>
      <protection locked="0"/>
    </xf>
    <xf numFmtId="171" fontId="5" fillId="0" borderId="152">
      <alignment horizontal="center" vertical="center"/>
      <protection locked="0"/>
    </xf>
    <xf numFmtId="171" fontId="5" fillId="0" borderId="152">
      <alignment horizontal="center" vertical="center"/>
      <protection locked="0"/>
    </xf>
    <xf numFmtId="0" fontId="32" fillId="0" borderId="181" applyNumberFormat="0" applyFill="0" applyAlignment="0" applyProtection="0"/>
    <xf numFmtId="168" fontId="5" fillId="0" borderId="152">
      <alignment horizontal="right" vertical="center"/>
      <protection locked="0"/>
    </xf>
    <xf numFmtId="168" fontId="5" fillId="0" borderId="152">
      <alignment horizontal="right" vertical="center"/>
      <protection locked="0"/>
    </xf>
    <xf numFmtId="172" fontId="5" fillId="0" borderId="152">
      <alignment horizontal="right" vertical="center"/>
      <protection locked="0"/>
    </xf>
    <xf numFmtId="172" fontId="5" fillId="0" borderId="152">
      <alignment horizontal="right" vertical="center"/>
      <protection locked="0"/>
    </xf>
    <xf numFmtId="169" fontId="5" fillId="0" borderId="152">
      <alignment horizontal="right" vertical="center"/>
      <protection locked="0"/>
    </xf>
    <xf numFmtId="169" fontId="5" fillId="0" borderId="152">
      <alignment horizontal="right" vertical="center"/>
      <protection locked="0"/>
    </xf>
    <xf numFmtId="167" fontId="5" fillId="0" borderId="152">
      <alignment horizontal="right" vertical="center"/>
      <protection locked="0"/>
    </xf>
    <xf numFmtId="167" fontId="5" fillId="0" borderId="152">
      <alignment horizontal="right" vertical="center"/>
      <protection locked="0"/>
    </xf>
    <xf numFmtId="170" fontId="5" fillId="0" borderId="152">
      <alignment horizontal="right" vertical="center"/>
      <protection locked="0"/>
    </xf>
    <xf numFmtId="170" fontId="5" fillId="0" borderId="152">
      <alignment horizontal="right" vertical="center"/>
      <protection locked="0"/>
    </xf>
    <xf numFmtId="171" fontId="5" fillId="0" borderId="152">
      <alignment horizontal="right" vertical="center"/>
      <protection locked="0"/>
    </xf>
    <xf numFmtId="171" fontId="5" fillId="0" borderId="152">
      <alignment horizontal="right" vertical="center"/>
      <protection locked="0"/>
    </xf>
    <xf numFmtId="173" fontId="5" fillId="0" borderId="182" applyFill="0">
      <alignment horizontal="center" vertical="center"/>
    </xf>
    <xf numFmtId="173" fontId="5" fillId="0" borderId="182" applyFill="0">
      <alignment horizontal="center" vertical="center"/>
    </xf>
    <xf numFmtId="0" fontId="10" fillId="0" borderId="182" applyFill="0">
      <alignment horizontal="center" vertical="center"/>
    </xf>
    <xf numFmtId="0" fontId="10" fillId="0" borderId="182" applyFill="0">
      <alignment horizontal="center" vertical="center"/>
    </xf>
    <xf numFmtId="0" fontId="15" fillId="21" borderId="178" applyNumberFormat="0" applyAlignment="0" applyProtection="0"/>
    <xf numFmtId="0" fontId="22" fillId="8" borderId="178" applyNumberFormat="0" applyAlignment="0" applyProtection="0"/>
    <xf numFmtId="0" fontId="10" fillId="0" borderId="182" applyFill="0">
      <alignment horizontal="center" vertical="center"/>
    </xf>
    <xf numFmtId="0" fontId="10"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173" fontId="5" fillId="0" borderId="182" applyFill="0">
      <alignment horizontal="center" vertical="center"/>
    </xf>
    <xf numFmtId="0" fontId="25" fillId="21" borderId="170" applyNumberFormat="0" applyAlignment="0" applyProtection="0"/>
    <xf numFmtId="0" fontId="12" fillId="24" borderId="169" applyNumberFormat="0" applyFont="0" applyAlignment="0" applyProtection="0"/>
    <xf numFmtId="173" fontId="5" fillId="0" borderId="172" applyFill="0">
      <alignment horizontal="center" vertical="center"/>
    </xf>
    <xf numFmtId="0" fontId="5" fillId="0" borderId="172" applyFill="0">
      <alignment horizontal="center" vertical="center"/>
    </xf>
    <xf numFmtId="0" fontId="10" fillId="0" borderId="172" applyFill="0">
      <alignment horizontal="center" vertical="center"/>
    </xf>
    <xf numFmtId="0" fontId="22" fillId="8" borderId="168" applyNumberFormat="0" applyAlignment="0" applyProtection="0"/>
    <xf numFmtId="0" fontId="10" fillId="0" borderId="182" applyFill="0">
      <alignment horizontal="center" vertical="center"/>
    </xf>
    <xf numFmtId="0" fontId="10" fillId="0" borderId="173" applyFill="0">
      <alignment horizontal="center" vertical="center"/>
    </xf>
    <xf numFmtId="173" fontId="5" fillId="0" borderId="173" applyFill="0">
      <alignment horizontal="center" vertical="center"/>
    </xf>
    <xf numFmtId="173" fontId="5" fillId="0" borderId="173" applyFill="0">
      <alignment horizontal="center" vertical="center"/>
    </xf>
    <xf numFmtId="0" fontId="12" fillId="24" borderId="175" applyNumberFormat="0" applyFont="0" applyAlignment="0" applyProtection="0"/>
    <xf numFmtId="0" fontId="25" fillId="21" borderId="176" applyNumberFormat="0" applyAlignment="0" applyProtection="0"/>
    <xf numFmtId="0" fontId="25" fillId="21" borderId="176" applyNumberFormat="0" applyAlignment="0" applyProtection="0"/>
    <xf numFmtId="0" fontId="12" fillId="24" borderId="175" applyNumberFormat="0" applyFont="0" applyAlignment="0" applyProtection="0"/>
    <xf numFmtId="173" fontId="5" fillId="0" borderId="173" applyFill="0">
      <alignment horizontal="center" vertical="center"/>
    </xf>
    <xf numFmtId="173" fontId="5" fillId="0" borderId="173" applyFill="0">
      <alignment horizontal="center" vertical="center"/>
    </xf>
    <xf numFmtId="0" fontId="5" fillId="0" borderId="173" applyFill="0">
      <alignment horizontal="center" vertical="center"/>
    </xf>
    <xf numFmtId="0" fontId="10" fillId="0" borderId="173" applyFill="0">
      <alignment horizontal="center" vertical="center"/>
    </xf>
    <xf numFmtId="0" fontId="22" fillId="8" borderId="174" applyNumberFormat="0" applyAlignment="0" applyProtection="0"/>
    <xf numFmtId="0" fontId="15" fillId="21" borderId="174" applyNumberFormat="0" applyAlignment="0" applyProtection="0"/>
    <xf numFmtId="0" fontId="15" fillId="21" borderId="174" applyNumberFormat="0" applyAlignment="0" applyProtection="0"/>
    <xf numFmtId="0" fontId="22" fillId="8" borderId="174" applyNumberFormat="0" applyAlignment="0" applyProtection="0"/>
    <xf numFmtId="0" fontId="10" fillId="0" borderId="173" applyFill="0">
      <alignment horizontal="center" vertical="center"/>
    </xf>
    <xf numFmtId="0" fontId="10" fillId="0" borderId="173" applyFill="0">
      <alignment horizontal="center" vertical="center"/>
    </xf>
    <xf numFmtId="0" fontId="5" fillId="0" borderId="173" applyFill="0">
      <alignment horizontal="center" vertical="center"/>
    </xf>
    <xf numFmtId="173" fontId="5" fillId="0" borderId="173" applyFill="0">
      <alignment horizontal="center" vertical="center"/>
    </xf>
    <xf numFmtId="173" fontId="5" fillId="0" borderId="173" applyFill="0">
      <alignment horizontal="center" vertical="center"/>
    </xf>
    <xf numFmtId="0" fontId="12" fillId="24" borderId="175" applyNumberFormat="0" applyFont="0" applyAlignment="0" applyProtection="0"/>
    <xf numFmtId="0" fontId="25" fillId="21" borderId="176" applyNumberFormat="0" applyAlignment="0" applyProtection="0"/>
    <xf numFmtId="0" fontId="22" fillId="8" borderId="178" applyNumberFormat="0" applyAlignment="0" applyProtection="0"/>
    <xf numFmtId="0" fontId="15" fillId="21" borderId="178" applyNumberFormat="0" applyAlignment="0" applyProtection="0"/>
    <xf numFmtId="0" fontId="25" fillId="21" borderId="180" applyNumberFormat="0" applyAlignment="0" applyProtection="0"/>
    <xf numFmtId="43" fontId="5" fillId="0" borderId="0" applyFont="0" applyFill="0" applyBorder="0" applyAlignment="0" applyProtection="0"/>
    <xf numFmtId="0" fontId="48" fillId="29" borderId="0" applyNumberFormat="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5" fillId="21" borderId="168" applyNumberFormat="0" applyAlignment="0" applyProtection="0"/>
    <xf numFmtId="0" fontId="5" fillId="0" borderId="173" applyFill="0">
      <alignment horizontal="center" vertical="center"/>
    </xf>
    <xf numFmtId="0" fontId="5" fillId="0" borderId="182" applyFill="0">
      <alignment horizontal="center" vertical="center"/>
    </xf>
    <xf numFmtId="0" fontId="5" fillId="0" borderId="182" applyFill="0">
      <alignment horizontal="center" vertical="center"/>
    </xf>
    <xf numFmtId="0" fontId="10" fillId="0" borderId="173" applyFill="0">
      <alignment horizontal="center" vertical="center"/>
    </xf>
    <xf numFmtId="0" fontId="1" fillId="0" borderId="0"/>
    <xf numFmtId="173" fontId="5" fillId="0" borderId="172" applyFill="0">
      <alignment horizontal="center" vertical="center"/>
    </xf>
    <xf numFmtId="0" fontId="5" fillId="0" borderId="172" applyFill="0">
      <alignment horizontal="center" vertical="center"/>
    </xf>
    <xf numFmtId="0" fontId="10" fillId="0" borderId="172" applyFill="0">
      <alignment horizontal="center" vertical="center"/>
    </xf>
    <xf numFmtId="0" fontId="12" fillId="24" borderId="179" applyNumberFormat="0" applyFont="0" applyAlignment="0" applyProtection="0"/>
    <xf numFmtId="0" fontId="32" fillId="0" borderId="177" applyNumberFormat="0" applyFill="0" applyAlignment="0" applyProtection="0"/>
    <xf numFmtId="0" fontId="5" fillId="0" borderId="173" applyFill="0">
      <alignment horizontal="center" vertical="center"/>
    </xf>
    <xf numFmtId="0" fontId="22" fillId="8" borderId="174" applyNumberFormat="0" applyAlignment="0" applyProtection="0"/>
    <xf numFmtId="0" fontId="12" fillId="24" borderId="179" applyNumberFormat="0" applyFont="0" applyAlignment="0" applyProtection="0"/>
    <xf numFmtId="0" fontId="77" fillId="41"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25" fillId="21" borderId="144" applyNumberFormat="0" applyAlignment="0" applyProtection="0"/>
    <xf numFmtId="0" fontId="32" fillId="0" borderId="145" applyNumberFormat="0" applyFill="0" applyAlignment="0" applyProtection="0"/>
    <xf numFmtId="0" fontId="25" fillId="21" borderId="144" applyNumberFormat="0" applyAlignment="0" applyProtection="0"/>
    <xf numFmtId="0" fontId="12" fillId="24" borderId="143" applyNumberFormat="0" applyFont="0" applyAlignment="0" applyProtection="0"/>
    <xf numFmtId="173" fontId="5" fillId="0" borderId="142" applyFill="0">
      <alignment horizontal="center" vertical="center"/>
    </xf>
    <xf numFmtId="173" fontId="5"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0" fontId="10" fillId="0" borderId="142" applyFill="0">
      <alignment horizontal="center" vertical="center"/>
    </xf>
    <xf numFmtId="0" fontId="10" fillId="0" borderId="142" applyFill="0">
      <alignment horizontal="center" vertical="center"/>
    </xf>
    <xf numFmtId="0" fontId="22" fillId="8" borderId="141" applyNumberFormat="0" applyAlignment="0" applyProtection="0"/>
    <xf numFmtId="0" fontId="15" fillId="21" borderId="141" applyNumberFormat="0" applyAlignment="0" applyProtection="0"/>
    <xf numFmtId="0" fontId="15" fillId="21" borderId="141" applyNumberFormat="0" applyAlignment="0" applyProtection="0"/>
    <xf numFmtId="0" fontId="22" fillId="8" borderId="141" applyNumberFormat="0" applyAlignment="0" applyProtection="0"/>
    <xf numFmtId="0" fontId="10" fillId="0" borderId="142" applyFill="0">
      <alignment horizontal="center" vertical="center"/>
    </xf>
    <xf numFmtId="0" fontId="10"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173" fontId="5" fillId="0" borderId="142" applyFill="0">
      <alignment horizontal="center" vertical="center"/>
    </xf>
    <xf numFmtId="173" fontId="5" fillId="0" borderId="142" applyFill="0">
      <alignment horizontal="center" vertical="center"/>
    </xf>
    <xf numFmtId="0" fontId="12" fillId="24" borderId="143" applyNumberFormat="0" applyFont="0" applyAlignment="0" applyProtection="0"/>
    <xf numFmtId="0" fontId="25" fillId="21" borderId="144" applyNumberFormat="0" applyAlignment="0" applyProtection="0"/>
    <xf numFmtId="0" fontId="32" fillId="0" borderId="145" applyNumberFormat="0" applyFill="0" applyAlignment="0" applyProtection="0"/>
    <xf numFmtId="0" fontId="32" fillId="0" borderId="145" applyNumberFormat="0" applyFill="0" applyAlignment="0" applyProtection="0"/>
    <xf numFmtId="9" fontId="1" fillId="0" borderId="0" applyFont="0" applyFill="0" applyBorder="0" applyAlignment="0" applyProtection="0"/>
    <xf numFmtId="0" fontId="89" fillId="0" borderId="0"/>
    <xf numFmtId="0" fontId="88" fillId="0" borderId="0"/>
    <xf numFmtId="0" fontId="27" fillId="0" borderId="0">
      <alignment vertical="top"/>
    </xf>
    <xf numFmtId="0" fontId="88" fillId="0" borderId="0"/>
    <xf numFmtId="0" fontId="1" fillId="0" borderId="0"/>
    <xf numFmtId="185" fontId="1" fillId="0" borderId="0" applyFont="0" applyFill="0" applyBorder="0" applyAlignment="0" applyProtection="0"/>
    <xf numFmtId="44" fontId="88" fillId="0" borderId="0" applyFont="0" applyFill="0" applyBorder="0" applyAlignment="0" applyProtection="0"/>
    <xf numFmtId="44" fontId="1" fillId="0" borderId="0" applyFont="0" applyFill="0" applyBorder="0" applyAlignment="0" applyProtection="0"/>
    <xf numFmtId="0" fontId="22" fillId="8" borderId="168" applyNumberFormat="0" applyAlignment="0" applyProtection="0"/>
    <xf numFmtId="0" fontId="15" fillId="21" borderId="168" applyNumberFormat="0" applyAlignment="0" applyProtection="0"/>
    <xf numFmtId="0" fontId="15" fillId="21" borderId="168" applyNumberFormat="0" applyAlignment="0" applyProtection="0"/>
    <xf numFmtId="0" fontId="22" fillId="8" borderId="168" applyNumberFormat="0" applyAlignment="0" applyProtection="0"/>
    <xf numFmtId="0" fontId="10" fillId="0" borderId="172" applyFill="0">
      <alignment horizontal="center" vertical="center"/>
    </xf>
    <xf numFmtId="0" fontId="10"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173" fontId="5" fillId="0" borderId="172" applyFill="0">
      <alignment horizontal="center" vertical="center"/>
    </xf>
    <xf numFmtId="173" fontId="5" fillId="0" borderId="172" applyFill="0">
      <alignment horizontal="center" vertical="center"/>
    </xf>
    <xf numFmtId="0" fontId="12" fillId="24" borderId="169" applyNumberFormat="0" applyFont="0" applyAlignment="0" applyProtection="0"/>
    <xf numFmtId="0" fontId="25" fillId="21" borderId="170" applyNumberFormat="0" applyAlignment="0" applyProtection="0"/>
    <xf numFmtId="0" fontId="32" fillId="0" borderId="171" applyNumberFormat="0" applyFill="0" applyAlignment="0" applyProtection="0"/>
    <xf numFmtId="0" fontId="10"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0" fontId="25" fillId="21" borderId="180" applyNumberFormat="0" applyAlignment="0" applyProtection="0"/>
    <xf numFmtId="0" fontId="15" fillId="21" borderId="174" applyNumberFormat="0" applyAlignment="0" applyProtection="0"/>
    <xf numFmtId="0" fontId="25" fillId="21" borderId="180" applyNumberFormat="0" applyAlignment="0" applyProtection="0"/>
    <xf numFmtId="0" fontId="12" fillId="24" borderId="179" applyNumberFormat="0" applyFont="0" applyAlignment="0" applyProtection="0"/>
    <xf numFmtId="173" fontId="5" fillId="0" borderId="182" applyFill="0">
      <alignment horizontal="center" vertical="center"/>
    </xf>
    <xf numFmtId="0" fontId="32" fillId="0" borderId="171" applyNumberFormat="0" applyFill="0" applyAlignment="0" applyProtection="0"/>
    <xf numFmtId="0" fontId="25" fillId="21" borderId="170" applyNumberFormat="0" applyAlignment="0" applyProtection="0"/>
    <xf numFmtId="0" fontId="32" fillId="0" borderId="171" applyNumberFormat="0" applyFill="0" applyAlignment="0" applyProtection="0"/>
    <xf numFmtId="0" fontId="25" fillId="21" borderId="170" applyNumberFormat="0" applyAlignment="0" applyProtection="0"/>
    <xf numFmtId="0" fontId="12" fillId="24" borderId="169" applyNumberFormat="0" applyFont="0" applyAlignment="0" applyProtection="0"/>
    <xf numFmtId="173" fontId="5" fillId="0" borderId="172" applyFill="0">
      <alignment horizontal="center" vertical="center"/>
    </xf>
    <xf numFmtId="173" fontId="5"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0" fontId="10" fillId="0" borderId="172" applyFill="0">
      <alignment horizontal="center" vertical="center"/>
    </xf>
    <xf numFmtId="0" fontId="10" fillId="0" borderId="172" applyFill="0">
      <alignment horizontal="center" vertical="center"/>
    </xf>
    <xf numFmtId="0" fontId="22" fillId="8" borderId="168" applyNumberFormat="0" applyAlignment="0" applyProtection="0"/>
    <xf numFmtId="0" fontId="15" fillId="21" borderId="168" applyNumberFormat="0" applyAlignment="0" applyProtection="0"/>
    <xf numFmtId="0" fontId="15" fillId="21" borderId="168" applyNumberFormat="0" applyAlignment="0" applyProtection="0"/>
    <xf numFmtId="0" fontId="22" fillId="8" borderId="168" applyNumberFormat="0" applyAlignment="0" applyProtection="0"/>
    <xf numFmtId="0" fontId="10" fillId="0" borderId="172" applyFill="0">
      <alignment horizontal="center" vertical="center"/>
    </xf>
    <xf numFmtId="0" fontId="10"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173" fontId="5" fillId="0" borderId="172" applyFill="0">
      <alignment horizontal="center" vertical="center"/>
    </xf>
    <xf numFmtId="173" fontId="5" fillId="0" borderId="172" applyFill="0">
      <alignment horizontal="center" vertical="center"/>
    </xf>
    <xf numFmtId="0" fontId="12" fillId="24" borderId="169" applyNumberFormat="0" applyFont="0" applyAlignment="0" applyProtection="0"/>
    <xf numFmtId="0" fontId="25" fillId="21" borderId="170" applyNumberFormat="0" applyAlignment="0" applyProtection="0"/>
    <xf numFmtId="0" fontId="32" fillId="0" borderId="171" applyNumberFormat="0" applyFill="0" applyAlignment="0" applyProtection="0"/>
    <xf numFmtId="0" fontId="32" fillId="0" borderId="171" applyNumberFormat="0" applyFill="0" applyAlignment="0" applyProtection="0"/>
    <xf numFmtId="0" fontId="32" fillId="0" borderId="181" applyNumberFormat="0" applyFill="0" applyAlignment="0" applyProtection="0"/>
    <xf numFmtId="0" fontId="32" fillId="0" borderId="177" applyNumberFormat="0" applyFill="0" applyAlignment="0" applyProtection="0"/>
    <xf numFmtId="0" fontId="22" fillId="8" borderId="178" applyNumberFormat="0" applyAlignment="0" applyProtection="0"/>
    <xf numFmtId="0" fontId="32" fillId="0" borderId="177" applyNumberFormat="0" applyFill="0" applyAlignment="0" applyProtection="0"/>
    <xf numFmtId="0" fontId="25" fillId="21" borderId="176" applyNumberFormat="0" applyAlignment="0" applyProtection="0"/>
    <xf numFmtId="0" fontId="32" fillId="0" borderId="177" applyNumberFormat="0" applyFill="0" applyAlignment="0" applyProtection="0"/>
    <xf numFmtId="0" fontId="25" fillId="21" borderId="176" applyNumberFormat="0" applyAlignment="0" applyProtection="0"/>
    <xf numFmtId="0" fontId="12" fillId="24" borderId="175" applyNumberFormat="0" applyFont="0" applyAlignment="0" applyProtection="0"/>
    <xf numFmtId="173" fontId="5" fillId="0" borderId="173" applyFill="0">
      <alignment horizontal="center" vertical="center"/>
    </xf>
    <xf numFmtId="173" fontId="5" fillId="0" borderId="173" applyFill="0">
      <alignment horizontal="center" vertical="center"/>
    </xf>
    <xf numFmtId="0" fontId="5" fillId="0" borderId="173" applyFill="0">
      <alignment horizontal="center" vertical="center"/>
    </xf>
    <xf numFmtId="0" fontId="5" fillId="0" borderId="173" applyFill="0">
      <alignment horizontal="center" vertical="center"/>
    </xf>
    <xf numFmtId="0" fontId="10" fillId="0" borderId="173" applyFill="0">
      <alignment horizontal="center" vertical="center"/>
    </xf>
    <xf numFmtId="0" fontId="10" fillId="0" borderId="173" applyFill="0">
      <alignment horizontal="center" vertical="center"/>
    </xf>
    <xf numFmtId="0" fontId="22" fillId="8" borderId="174" applyNumberFormat="0" applyAlignment="0" applyProtection="0"/>
    <xf numFmtId="0" fontId="15" fillId="21" borderId="174" applyNumberFormat="0" applyAlignment="0" applyProtection="0"/>
    <xf numFmtId="0" fontId="15" fillId="21" borderId="174" applyNumberFormat="0" applyAlignment="0" applyProtection="0"/>
    <xf numFmtId="0" fontId="22" fillId="8" borderId="174" applyNumberFormat="0" applyAlignment="0" applyProtection="0"/>
    <xf numFmtId="0" fontId="10" fillId="0" borderId="173" applyFill="0">
      <alignment horizontal="center" vertical="center"/>
    </xf>
    <xf numFmtId="0" fontId="10" fillId="0" borderId="173" applyFill="0">
      <alignment horizontal="center" vertical="center"/>
    </xf>
    <xf numFmtId="0" fontId="5" fillId="0" borderId="173" applyFill="0">
      <alignment horizontal="center" vertical="center"/>
    </xf>
    <xf numFmtId="0" fontId="5" fillId="0" borderId="173" applyFill="0">
      <alignment horizontal="center" vertical="center"/>
    </xf>
    <xf numFmtId="173" fontId="5" fillId="0" borderId="173" applyFill="0">
      <alignment horizontal="center" vertical="center"/>
    </xf>
    <xf numFmtId="173" fontId="5" fillId="0" borderId="173" applyFill="0">
      <alignment horizontal="center" vertical="center"/>
    </xf>
    <xf numFmtId="0" fontId="12" fillId="24" borderId="175" applyNumberFormat="0" applyFont="0" applyAlignment="0" applyProtection="0"/>
    <xf numFmtId="0" fontId="25" fillId="21" borderId="176" applyNumberFormat="0" applyAlignment="0" applyProtection="0"/>
    <xf numFmtId="0" fontId="32" fillId="0" borderId="177" applyNumberFormat="0" applyFill="0" applyAlignment="0" applyProtection="0"/>
    <xf numFmtId="0" fontId="32" fillId="0" borderId="177" applyNumberFormat="0" applyFill="0" applyAlignment="0" applyProtection="0"/>
    <xf numFmtId="0" fontId="32" fillId="0" borderId="181" applyNumberFormat="0" applyFill="0" applyAlignment="0" applyProtection="0"/>
    <xf numFmtId="0" fontId="25" fillId="21" borderId="180" applyNumberFormat="0" applyAlignment="0" applyProtection="0"/>
    <xf numFmtId="0" fontId="32" fillId="0" borderId="181" applyNumberFormat="0" applyFill="0" applyAlignment="0" applyProtection="0"/>
    <xf numFmtId="0" fontId="25" fillId="21" borderId="180" applyNumberFormat="0" applyAlignment="0" applyProtection="0"/>
    <xf numFmtId="0" fontId="12" fillId="24" borderId="179" applyNumberFormat="0" applyFont="0" applyAlignment="0" applyProtection="0"/>
    <xf numFmtId="173" fontId="5" fillId="0" borderId="182" applyFill="0">
      <alignment horizontal="center" vertical="center"/>
    </xf>
    <xf numFmtId="173" fontId="5"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0" fontId="10" fillId="0" borderId="182" applyFill="0">
      <alignment horizontal="center" vertical="center"/>
    </xf>
    <xf numFmtId="0" fontId="10" fillId="0" borderId="182" applyFill="0">
      <alignment horizontal="center" vertical="center"/>
    </xf>
    <xf numFmtId="0" fontId="22" fillId="8" borderId="178" applyNumberFormat="0" applyAlignment="0" applyProtection="0"/>
    <xf numFmtId="0" fontId="15" fillId="21" borderId="178" applyNumberFormat="0" applyAlignment="0" applyProtection="0"/>
    <xf numFmtId="0" fontId="15" fillId="21" borderId="178" applyNumberFormat="0" applyAlignment="0" applyProtection="0"/>
    <xf numFmtId="0" fontId="22" fillId="8" borderId="178" applyNumberFormat="0" applyAlignment="0" applyProtection="0"/>
    <xf numFmtId="0" fontId="10" fillId="0" borderId="182" applyFill="0">
      <alignment horizontal="center" vertical="center"/>
    </xf>
    <xf numFmtId="0" fontId="10"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173" fontId="5" fillId="0" borderId="182" applyFill="0">
      <alignment horizontal="center" vertical="center"/>
    </xf>
    <xf numFmtId="173" fontId="5" fillId="0" borderId="182" applyFill="0">
      <alignment horizontal="center" vertical="center"/>
    </xf>
    <xf numFmtId="0" fontId="12" fillId="24" borderId="179" applyNumberFormat="0" applyFont="0" applyAlignment="0" applyProtection="0"/>
    <xf numFmtId="0" fontId="25" fillId="21" borderId="180" applyNumberFormat="0" applyAlignment="0" applyProtection="0"/>
    <xf numFmtId="0" fontId="32" fillId="0" borderId="181" applyNumberFormat="0" applyFill="0" applyAlignment="0" applyProtection="0"/>
    <xf numFmtId="0" fontId="32" fillId="0" borderId="181" applyNumberFormat="0" applyFill="0" applyAlignment="0" applyProtection="0"/>
  </cellStyleXfs>
  <cellXfs count="739">
    <xf numFmtId="0" fontId="0" fillId="0" borderId="0" xfId="0"/>
    <xf numFmtId="0" fontId="0" fillId="2" borderId="0" xfId="0" applyFill="1"/>
    <xf numFmtId="0" fontId="34" fillId="2" borderId="0" xfId="3" applyFont="1" applyFill="1">
      <alignment horizontal="left" vertical="center"/>
    </xf>
    <xf numFmtId="0" fontId="35" fillId="0" borderId="0" xfId="0" applyFont="1"/>
    <xf numFmtId="0" fontId="35" fillId="0" borderId="0" xfId="0" applyFont="1" applyAlignment="1">
      <alignment horizontal="center"/>
    </xf>
    <xf numFmtId="0" fontId="36" fillId="2" borderId="0" xfId="0" applyFont="1" applyFill="1" applyProtection="1">
      <protection locked="0"/>
    </xf>
    <xf numFmtId="0" fontId="35" fillId="2" borderId="0" xfId="0" applyFont="1" applyFill="1"/>
    <xf numFmtId="0" fontId="35" fillId="2" borderId="0" xfId="0" applyFont="1" applyFill="1" applyAlignment="1">
      <alignment horizontal="center"/>
    </xf>
    <xf numFmtId="165" fontId="35" fillId="2" borderId="0" xfId="0" applyNumberFormat="1" applyFont="1" applyFill="1" applyBorder="1"/>
    <xf numFmtId="0" fontId="35" fillId="2" borderId="6" xfId="0" applyFont="1" applyFill="1" applyBorder="1"/>
    <xf numFmtId="0" fontId="35" fillId="2" borderId="7" xfId="0" applyFont="1" applyFill="1" applyBorder="1"/>
    <xf numFmtId="0" fontId="35" fillId="2" borderId="7" xfId="0" applyFont="1" applyFill="1" applyBorder="1" applyAlignment="1">
      <alignment horizontal="center"/>
    </xf>
    <xf numFmtId="0" fontId="35" fillId="0" borderId="8" xfId="0" applyFont="1" applyBorder="1"/>
    <xf numFmtId="0" fontId="35" fillId="2" borderId="9" xfId="0" applyFont="1" applyFill="1" applyBorder="1"/>
    <xf numFmtId="0" fontId="35" fillId="2" borderId="0" xfId="0" applyFont="1" applyFill="1" applyBorder="1"/>
    <xf numFmtId="0" fontId="35" fillId="2" borderId="0" xfId="0" applyFont="1" applyFill="1" applyBorder="1" applyAlignment="1">
      <alignment horizontal="center"/>
    </xf>
    <xf numFmtId="0" fontId="35" fillId="0" borderId="0" xfId="0" applyFont="1" applyBorder="1"/>
    <xf numFmtId="0" fontId="35" fillId="0" borderId="10" xfId="0" applyFont="1" applyBorder="1"/>
    <xf numFmtId="0" fontId="38" fillId="2" borderId="0" xfId="1" applyFont="1" applyFill="1" applyBorder="1">
      <alignment vertical="center"/>
    </xf>
    <xf numFmtId="0" fontId="40" fillId="2" borderId="0" xfId="1" applyFont="1" applyFill="1" applyBorder="1">
      <alignment vertical="center"/>
    </xf>
    <xf numFmtId="0" fontId="35" fillId="0" borderId="10" xfId="0" applyFont="1" applyBorder="1" applyAlignment="1">
      <alignment horizontal="center" vertical="center"/>
    </xf>
    <xf numFmtId="174" fontId="35" fillId="0" borderId="0" xfId="0" applyNumberFormat="1" applyFont="1" applyFill="1" applyBorder="1" applyAlignment="1">
      <alignment vertical="top" wrapText="1"/>
    </xf>
    <xf numFmtId="174" fontId="39" fillId="0" borderId="0" xfId="0" applyNumberFormat="1" applyFont="1" applyFill="1" applyBorder="1" applyAlignment="1">
      <alignment vertical="top" wrapText="1"/>
    </xf>
    <xf numFmtId="0" fontId="39" fillId="2" borderId="0" xfId="0" applyFont="1" applyFill="1"/>
    <xf numFmtId="0" fontId="39" fillId="2" borderId="9" xfId="0" applyFont="1" applyFill="1" applyBorder="1"/>
    <xf numFmtId="0" fontId="39" fillId="2" borderId="0" xfId="0" applyFont="1" applyFill="1" applyBorder="1"/>
    <xf numFmtId="0" fontId="39" fillId="2" borderId="0" xfId="0" applyFont="1" applyFill="1" applyBorder="1" applyAlignment="1">
      <alignment horizontal="center"/>
    </xf>
    <xf numFmtId="0" fontId="39" fillId="0" borderId="10" xfId="0" applyFont="1" applyBorder="1"/>
    <xf numFmtId="0" fontId="39" fillId="0" borderId="0" xfId="0" applyFont="1"/>
    <xf numFmtId="0" fontId="35" fillId="2" borderId="0" xfId="0" applyFont="1" applyFill="1" applyBorder="1" applyAlignment="1">
      <alignment horizontal="right"/>
    </xf>
    <xf numFmtId="166" fontId="35" fillId="2" borderId="0" xfId="8" applyNumberFormat="1" applyFont="1" applyFill="1" applyBorder="1">
      <alignment horizontal="right" vertical="center"/>
    </xf>
    <xf numFmtId="0" fontId="35" fillId="2" borderId="10" xfId="0" applyFont="1" applyFill="1" applyBorder="1"/>
    <xf numFmtId="0" fontId="35" fillId="2" borderId="11" xfId="0" applyFont="1" applyFill="1" applyBorder="1"/>
    <xf numFmtId="0" fontId="35" fillId="2" borderId="12" xfId="0" applyFont="1" applyFill="1" applyBorder="1"/>
    <xf numFmtId="0" fontId="42" fillId="2" borderId="12" xfId="0" applyFont="1" applyFill="1" applyBorder="1"/>
    <xf numFmtId="0" fontId="43" fillId="2" borderId="12" xfId="0" applyFont="1" applyFill="1" applyBorder="1" applyAlignment="1">
      <alignment horizontal="center"/>
    </xf>
    <xf numFmtId="166" fontId="35" fillId="2" borderId="12" xfId="8" applyNumberFormat="1" applyFont="1" applyFill="1" applyBorder="1">
      <alignment horizontal="right" vertical="center"/>
    </xf>
    <xf numFmtId="166" fontId="35" fillId="0" borderId="13" xfId="8" applyNumberFormat="1" applyFont="1" applyBorder="1">
      <alignment horizontal="right" vertical="center"/>
    </xf>
    <xf numFmtId="166" fontId="35" fillId="2" borderId="0" xfId="8" applyNumberFormat="1" applyFont="1" applyFill="1">
      <alignment horizontal="right" vertical="center"/>
    </xf>
    <xf numFmtId="0" fontId="44" fillId="2" borderId="0" xfId="0" applyFont="1" applyFill="1" applyProtection="1">
      <protection locked="0"/>
    </xf>
    <xf numFmtId="0" fontId="45" fillId="2" borderId="0" xfId="0" applyFont="1" applyFill="1"/>
    <xf numFmtId="0" fontId="45" fillId="2" borderId="0" xfId="0" applyFont="1" applyFill="1" applyAlignment="1">
      <alignment horizontal="center"/>
    </xf>
    <xf numFmtId="0" fontId="45" fillId="0" borderId="0" xfId="0" applyFont="1"/>
    <xf numFmtId="0" fontId="45" fillId="2" borderId="0" xfId="4" applyFont="1" applyFill="1">
      <alignment horizontal="left" vertical="center"/>
    </xf>
    <xf numFmtId="165" fontId="45" fillId="2" borderId="0" xfId="0" applyNumberFormat="1" applyFont="1" applyFill="1" applyBorder="1"/>
    <xf numFmtId="0" fontId="46" fillId="2" borderId="0" xfId="1" applyFont="1" applyFill="1" applyBorder="1">
      <alignment vertical="center"/>
    </xf>
    <xf numFmtId="0" fontId="39" fillId="2" borderId="0" xfId="0" applyFont="1" applyFill="1" applyBorder="1" applyAlignment="1">
      <alignment horizontal="left"/>
    </xf>
    <xf numFmtId="0" fontId="35" fillId="2" borderId="8" xfId="0" applyFont="1" applyFill="1" applyBorder="1"/>
    <xf numFmtId="166" fontId="35" fillId="2" borderId="13" xfId="8" applyNumberFormat="1" applyFont="1" applyFill="1" applyBorder="1">
      <alignment horizontal="right" vertical="center"/>
    </xf>
    <xf numFmtId="0" fontId="47" fillId="2" borderId="0" xfId="0" applyFont="1" applyFill="1"/>
    <xf numFmtId="0" fontId="39" fillId="2" borderId="18" xfId="0" applyFont="1" applyFill="1" applyBorder="1" applyAlignment="1">
      <alignment horizontal="right"/>
    </xf>
    <xf numFmtId="0" fontId="39" fillId="2" borderId="5" xfId="0" applyFont="1" applyFill="1" applyBorder="1" applyAlignment="1">
      <alignment horizontal="center"/>
    </xf>
    <xf numFmtId="173" fontId="39" fillId="2" borderId="5" xfId="8" applyNumberFormat="1" applyFont="1" applyFill="1" applyBorder="1">
      <alignment horizontal="right" vertical="center"/>
    </xf>
    <xf numFmtId="173" fontId="39" fillId="2" borderId="33" xfId="8" applyNumberFormat="1" applyFont="1" applyFill="1" applyBorder="1">
      <alignment horizontal="right" vertical="center"/>
    </xf>
    <xf numFmtId="0" fontId="35" fillId="2" borderId="0" xfId="0" applyFont="1" applyFill="1" applyAlignment="1">
      <alignment horizontal="center" vertical="center"/>
    </xf>
    <xf numFmtId="0" fontId="35" fillId="2" borderId="7" xfId="0" applyFont="1" applyFill="1" applyBorder="1" applyAlignment="1">
      <alignment horizontal="center" vertical="center"/>
    </xf>
    <xf numFmtId="0" fontId="35" fillId="2" borderId="0" xfId="0" applyFont="1" applyFill="1" applyBorder="1" applyAlignment="1">
      <alignment horizontal="center" vertical="center"/>
    </xf>
    <xf numFmtId="174" fontId="39" fillId="2" borderId="0" xfId="0" applyNumberFormat="1" applyFont="1" applyFill="1" applyBorder="1" applyAlignment="1">
      <alignment horizontal="center" vertical="center" wrapText="1"/>
    </xf>
    <xf numFmtId="0" fontId="43" fillId="2" borderId="12" xfId="0" applyFont="1" applyFill="1" applyBorder="1" applyAlignment="1">
      <alignment horizontal="center" vertical="center"/>
    </xf>
    <xf numFmtId="173" fontId="39" fillId="2" borderId="5" xfId="8" applyNumberFormat="1" applyFont="1" applyFill="1" applyBorder="1" applyAlignment="1">
      <alignment horizontal="center" vertical="center"/>
    </xf>
    <xf numFmtId="166" fontId="35" fillId="2" borderId="12" xfId="8" applyNumberFormat="1" applyFont="1" applyFill="1" applyBorder="1" applyAlignment="1">
      <alignment horizontal="center" vertical="center"/>
    </xf>
    <xf numFmtId="166" fontId="35" fillId="2" borderId="0" xfId="8" applyNumberFormat="1" applyFont="1" applyFill="1" applyAlignment="1">
      <alignment horizontal="center" vertical="center"/>
    </xf>
    <xf numFmtId="174" fontId="35" fillId="2" borderId="27" xfId="0" applyNumberFormat="1" applyFont="1" applyFill="1" applyBorder="1" applyAlignment="1">
      <alignment horizontal="center" vertical="center" wrapText="1"/>
    </xf>
    <xf numFmtId="174" fontId="39" fillId="2" borderId="27" xfId="0" applyNumberFormat="1"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7" xfId="0" applyFont="1" applyFill="1" applyBorder="1" applyAlignment="1">
      <alignment horizontal="center" vertical="center"/>
    </xf>
    <xf numFmtId="165" fontId="35" fillId="2" borderId="0" xfId="0" applyNumberFormat="1" applyFont="1" applyFill="1" applyBorder="1" applyAlignment="1">
      <alignment horizontal="center"/>
    </xf>
    <xf numFmtId="175" fontId="35" fillId="25" borderId="60" xfId="131" applyNumberFormat="1" applyFont="1" applyFill="1" applyBorder="1" applyAlignment="1">
      <alignment horizontal="center"/>
    </xf>
    <xf numFmtId="0" fontId="35" fillId="25" borderId="57" xfId="0" applyFont="1" applyFill="1" applyBorder="1" applyAlignment="1">
      <alignment horizontal="center"/>
    </xf>
    <xf numFmtId="0" fontId="35" fillId="25" borderId="59" xfId="0" applyFont="1" applyFill="1" applyBorder="1" applyAlignment="1">
      <alignment horizontal="center"/>
    </xf>
    <xf numFmtId="0" fontId="35" fillId="2" borderId="56" xfId="0" applyFont="1" applyFill="1" applyBorder="1" applyAlignment="1">
      <alignment horizontal="left"/>
    </xf>
    <xf numFmtId="0" fontId="35" fillId="2" borderId="50" xfId="0" applyFont="1" applyFill="1" applyBorder="1" applyAlignment="1">
      <alignment horizontal="center"/>
    </xf>
    <xf numFmtId="175" fontId="35" fillId="25" borderId="50" xfId="131" applyNumberFormat="1" applyFont="1" applyFill="1" applyBorder="1"/>
    <xf numFmtId="173" fontId="35" fillId="2" borderId="68" xfId="8" applyNumberFormat="1" applyFont="1" applyFill="1" applyBorder="1" applyAlignment="1">
      <alignment horizontal="center" vertical="center"/>
    </xf>
    <xf numFmtId="0" fontId="35" fillId="2" borderId="58" xfId="0" applyFont="1" applyFill="1" applyBorder="1" applyAlignment="1">
      <alignment horizontal="left"/>
    </xf>
    <xf numFmtId="0" fontId="35" fillId="2" borderId="51" xfId="0" applyFont="1" applyFill="1" applyBorder="1" applyAlignment="1">
      <alignment horizontal="center"/>
    </xf>
    <xf numFmtId="175" fontId="35" fillId="25" borderId="51" xfId="131" applyNumberFormat="1" applyFont="1" applyFill="1" applyBorder="1"/>
    <xf numFmtId="173" fontId="35" fillId="2" borderId="70" xfId="8" applyNumberFormat="1" applyFont="1" applyFill="1" applyBorder="1" applyAlignment="1">
      <alignment horizontal="center" vertical="center"/>
    </xf>
    <xf numFmtId="0" fontId="35" fillId="2" borderId="61" xfId="0" applyFont="1" applyFill="1" applyBorder="1" applyAlignment="1">
      <alignment horizontal="left"/>
    </xf>
    <xf numFmtId="0" fontId="35" fillId="26" borderId="71" xfId="0" applyFont="1" applyFill="1" applyBorder="1" applyAlignment="1">
      <alignment horizontal="center"/>
    </xf>
    <xf numFmtId="175" fontId="35" fillId="25" borderId="72" xfId="131" applyNumberFormat="1" applyFont="1" applyFill="1" applyBorder="1"/>
    <xf numFmtId="173" fontId="35" fillId="2" borderId="74" xfId="8" applyNumberFormat="1" applyFont="1" applyFill="1" applyBorder="1" applyAlignment="1">
      <alignment horizontal="center" vertical="center"/>
    </xf>
    <xf numFmtId="0" fontId="35" fillId="25" borderId="77" xfId="0" applyFont="1" applyFill="1" applyBorder="1" applyAlignment="1">
      <alignment horizontal="center"/>
    </xf>
    <xf numFmtId="175" fontId="35" fillId="25" borderId="78" xfId="131" applyNumberFormat="1" applyFont="1" applyFill="1" applyBorder="1" applyAlignment="1">
      <alignment horizontal="center"/>
    </xf>
    <xf numFmtId="0" fontId="35" fillId="2" borderId="0" xfId="0" applyFont="1" applyFill="1" applyAlignment="1">
      <alignment horizontal="center" vertical="center" wrapText="1"/>
    </xf>
    <xf numFmtId="0" fontId="35" fillId="2" borderId="7"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35" fillId="2" borderId="0" xfId="0" applyFont="1" applyFill="1" applyAlignment="1">
      <alignment wrapText="1"/>
    </xf>
    <xf numFmtId="0" fontId="35" fillId="2" borderId="9" xfId="0" applyFont="1" applyFill="1" applyBorder="1" applyAlignment="1">
      <alignment wrapText="1"/>
    </xf>
    <xf numFmtId="0" fontId="40" fillId="2" borderId="0" xfId="1" applyFont="1" applyFill="1" applyBorder="1" applyAlignment="1">
      <alignment vertical="center" wrapText="1"/>
    </xf>
    <xf numFmtId="0" fontId="35" fillId="2" borderId="10" xfId="0" applyFont="1" applyFill="1" applyBorder="1" applyAlignment="1">
      <alignment wrapText="1"/>
    </xf>
    <xf numFmtId="0" fontId="35" fillId="2" borderId="27" xfId="0" applyNumberFormat="1" applyFont="1" applyFill="1" applyBorder="1" applyAlignment="1">
      <alignment horizontal="center" vertical="center" wrapText="1"/>
    </xf>
    <xf numFmtId="0" fontId="35" fillId="2" borderId="0" xfId="0" applyNumberFormat="1" applyFont="1" applyFill="1" applyAlignment="1">
      <alignment horizontal="center" vertical="center" wrapText="1"/>
    </xf>
    <xf numFmtId="0" fontId="35" fillId="2" borderId="7" xfId="0" applyNumberFormat="1" applyFont="1" applyFill="1" applyBorder="1" applyAlignment="1">
      <alignment horizontal="center" vertical="center" wrapText="1"/>
    </xf>
    <xf numFmtId="0" fontId="35" fillId="2" borderId="12" xfId="0" applyNumberFormat="1" applyFont="1" applyFill="1" applyBorder="1" applyAlignment="1">
      <alignment horizontal="center" vertical="center" wrapText="1"/>
    </xf>
    <xf numFmtId="166" fontId="39" fillId="2" borderId="12" xfId="8" applyNumberFormat="1" applyFont="1" applyFill="1" applyBorder="1" applyAlignment="1">
      <alignment horizontal="center" vertical="center"/>
    </xf>
    <xf numFmtId="0" fontId="35" fillId="2" borderId="7" xfId="0" applyFont="1" applyFill="1" applyBorder="1" applyAlignment="1">
      <alignment wrapText="1"/>
    </xf>
    <xf numFmtId="166" fontId="35" fillId="2" borderId="12" xfId="8" applyNumberFormat="1" applyFont="1" applyFill="1" applyBorder="1" applyAlignment="1">
      <alignment horizontal="right" vertical="center" wrapText="1"/>
    </xf>
    <xf numFmtId="166" fontId="35" fillId="2" borderId="0" xfId="8" applyNumberFormat="1" applyFont="1" applyFill="1" applyAlignment="1">
      <alignment horizontal="right" vertical="center" wrapText="1"/>
    </xf>
    <xf numFmtId="0" fontId="35" fillId="2" borderId="0" xfId="0" applyFont="1" applyFill="1" applyBorder="1" applyAlignment="1">
      <alignment wrapText="1"/>
    </xf>
    <xf numFmtId="174" fontId="35" fillId="2" borderId="27" xfId="0" applyNumberFormat="1" applyFont="1" applyFill="1" applyBorder="1" applyAlignment="1">
      <alignment horizontal="center" vertical="center" wrapText="1"/>
    </xf>
    <xf numFmtId="0" fontId="35" fillId="2" borderId="31" xfId="0" applyFont="1" applyFill="1" applyBorder="1" applyAlignment="1">
      <alignment horizontal="center" vertical="top"/>
    </xf>
    <xf numFmtId="0" fontId="35" fillId="2" borderId="32" xfId="0" applyFont="1" applyFill="1" applyBorder="1" applyAlignment="1">
      <alignment horizontal="center" vertical="top"/>
    </xf>
    <xf numFmtId="0" fontId="35" fillId="25" borderId="44" xfId="0" applyFont="1" applyFill="1" applyBorder="1" applyAlignment="1">
      <alignment horizontal="center" vertical="center" wrapText="1"/>
    </xf>
    <xf numFmtId="174" fontId="35" fillId="25" borderId="42" xfId="0" applyNumberFormat="1" applyFont="1" applyFill="1" applyBorder="1" applyAlignment="1">
      <alignment horizontal="center" vertical="center" wrapText="1"/>
    </xf>
    <xf numFmtId="0" fontId="35" fillId="25" borderId="42" xfId="131" applyNumberFormat="1" applyFont="1" applyFill="1" applyBorder="1" applyAlignment="1">
      <alignment horizontal="center" vertical="center" wrapText="1"/>
    </xf>
    <xf numFmtId="176" fontId="35" fillId="25" borderId="42" xfId="131" applyNumberFormat="1" applyFont="1" applyFill="1" applyBorder="1" applyAlignment="1">
      <alignment horizontal="center" vertical="center"/>
    </xf>
    <xf numFmtId="174" fontId="35" fillId="25" borderId="82" xfId="0" applyNumberFormat="1" applyFont="1" applyFill="1" applyBorder="1" applyAlignment="1">
      <alignment horizontal="center" vertical="center" wrapText="1"/>
    </xf>
    <xf numFmtId="0" fontId="35" fillId="25" borderId="82" xfId="131" applyNumberFormat="1" applyFont="1" applyFill="1" applyBorder="1" applyAlignment="1">
      <alignment horizontal="center" vertical="center" wrapText="1"/>
    </xf>
    <xf numFmtId="176" fontId="35" fillId="25" borderId="42" xfId="131" applyNumberFormat="1" applyFont="1" applyFill="1" applyBorder="1" applyAlignment="1">
      <alignment horizontal="center" vertical="center" wrapText="1"/>
    </xf>
    <xf numFmtId="174" fontId="35" fillId="2" borderId="27" xfId="0" applyNumberFormat="1" applyFont="1" applyFill="1" applyBorder="1" applyAlignment="1">
      <alignment horizontal="center" vertical="center" wrapText="1"/>
    </xf>
    <xf numFmtId="174" fontId="35" fillId="2" borderId="27" xfId="0" applyNumberFormat="1" applyFont="1" applyFill="1" applyBorder="1" applyAlignment="1">
      <alignment horizontal="center" vertical="center" wrapText="1"/>
    </xf>
    <xf numFmtId="174" fontId="39" fillId="2" borderId="27" xfId="0" applyNumberFormat="1" applyFont="1" applyFill="1" applyBorder="1" applyAlignment="1">
      <alignment horizontal="center" vertical="center" wrapText="1"/>
    </xf>
    <xf numFmtId="175" fontId="35" fillId="25" borderId="84" xfId="131" applyNumberFormat="1" applyFont="1" applyFill="1" applyBorder="1" applyAlignment="1">
      <alignment horizontal="center"/>
    </xf>
    <xf numFmtId="175" fontId="35" fillId="25" borderId="85" xfId="131" applyNumberFormat="1" applyFont="1" applyFill="1" applyBorder="1" applyAlignment="1">
      <alignment horizontal="center"/>
    </xf>
    <xf numFmtId="175" fontId="35" fillId="25" borderId="86" xfId="131" applyNumberFormat="1" applyFont="1" applyFill="1" applyBorder="1" applyAlignment="1">
      <alignment horizontal="center"/>
    </xf>
    <xf numFmtId="175" fontId="35" fillId="2" borderId="86" xfId="131" applyNumberFormat="1" applyFont="1" applyFill="1" applyBorder="1" applyAlignment="1">
      <alignment horizontal="center"/>
    </xf>
    <xf numFmtId="175" fontId="35" fillId="25" borderId="87" xfId="131" applyNumberFormat="1" applyFont="1" applyFill="1" applyBorder="1" applyAlignment="1">
      <alignment horizontal="center"/>
    </xf>
    <xf numFmtId="0" fontId="35" fillId="2" borderId="88" xfId="0" applyFont="1" applyFill="1" applyBorder="1"/>
    <xf numFmtId="0" fontId="46" fillId="2" borderId="89" xfId="1" applyFont="1" applyFill="1" applyBorder="1">
      <alignment vertical="center"/>
    </xf>
    <xf numFmtId="0" fontId="35" fillId="2" borderId="89"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89" xfId="0" applyFont="1" applyFill="1" applyBorder="1"/>
    <xf numFmtId="0" fontId="35" fillId="2" borderId="90" xfId="0" applyFont="1" applyFill="1" applyBorder="1"/>
    <xf numFmtId="0" fontId="35" fillId="2" borderId="91" xfId="0" applyFont="1" applyFill="1" applyBorder="1"/>
    <xf numFmtId="166" fontId="35" fillId="2" borderId="93" xfId="8" applyNumberFormat="1" applyFont="1" applyFill="1" applyBorder="1">
      <alignment horizontal="right" vertical="center"/>
    </xf>
    <xf numFmtId="0" fontId="39" fillId="2" borderId="0" xfId="0" applyFont="1" applyFill="1" applyBorder="1" applyAlignment="1">
      <alignment horizontal="center" vertical="center" wrapText="1"/>
    </xf>
    <xf numFmtId="0" fontId="35" fillId="2" borderId="89" xfId="0" applyFont="1" applyFill="1" applyBorder="1" applyAlignment="1">
      <alignment horizontal="center"/>
    </xf>
    <xf numFmtId="0" fontId="43" fillId="2" borderId="92" xfId="0" applyFont="1" applyFill="1" applyBorder="1" applyAlignment="1">
      <alignment horizontal="center"/>
    </xf>
    <xf numFmtId="0" fontId="35" fillId="2" borderId="93" xfId="0" applyFont="1" applyFill="1" applyBorder="1"/>
    <xf numFmtId="0" fontId="35" fillId="25" borderId="97" xfId="0" applyFont="1" applyFill="1" applyBorder="1" applyAlignment="1">
      <alignment horizontal="center"/>
    </xf>
    <xf numFmtId="175" fontId="35" fillId="2" borderId="98" xfId="131" applyNumberFormat="1" applyFont="1" applyFill="1" applyBorder="1" applyAlignment="1">
      <alignment horizontal="center"/>
    </xf>
    <xf numFmtId="175" fontId="35" fillId="2" borderId="99" xfId="131" applyNumberFormat="1" applyFont="1" applyFill="1" applyBorder="1" applyAlignment="1">
      <alignment horizontal="center"/>
    </xf>
    <xf numFmtId="166" fontId="35" fillId="2" borderId="14" xfId="8" applyNumberFormat="1" applyFont="1" applyFill="1" applyBorder="1">
      <alignment horizontal="right" vertical="center"/>
    </xf>
    <xf numFmtId="166" fontId="35" fillId="2" borderId="15" xfId="8" applyNumberFormat="1" applyFont="1" applyFill="1" applyBorder="1">
      <alignment horizontal="right" vertical="center"/>
    </xf>
    <xf numFmtId="166" fontId="35" fillId="2" borderId="16" xfId="8" applyNumberFormat="1" applyFont="1" applyFill="1" applyBorder="1">
      <alignment horizontal="right" vertical="center"/>
    </xf>
    <xf numFmtId="166" fontId="35" fillId="2" borderId="19" xfId="8" applyNumberFormat="1" applyFont="1" applyFill="1" applyBorder="1">
      <alignment horizontal="right" vertical="center"/>
    </xf>
    <xf numFmtId="0" fontId="35" fillId="2" borderId="15" xfId="0" applyFont="1" applyFill="1" applyBorder="1"/>
    <xf numFmtId="0" fontId="35" fillId="2" borderId="5" xfId="0" applyFont="1" applyFill="1" applyBorder="1"/>
    <xf numFmtId="0" fontId="39" fillId="2" borderId="17" xfId="0" applyFont="1" applyFill="1" applyBorder="1" applyAlignment="1">
      <alignment horizontal="left" wrapText="1"/>
    </xf>
    <xf numFmtId="166" fontId="35" fillId="2" borderId="10" xfId="8" applyNumberFormat="1" applyFont="1" applyFill="1" applyBorder="1">
      <alignment horizontal="right" vertical="center"/>
    </xf>
    <xf numFmtId="0" fontId="35" fillId="2" borderId="100" xfId="0" applyFont="1" applyFill="1" applyBorder="1" applyAlignment="1">
      <alignment horizontal="left" wrapText="1"/>
    </xf>
    <xf numFmtId="0" fontId="35" fillId="2" borderId="101" xfId="0" applyFont="1" applyFill="1" applyBorder="1"/>
    <xf numFmtId="175" fontId="35" fillId="25" borderId="72" xfId="131" applyNumberFormat="1" applyFont="1" applyFill="1" applyBorder="1" applyAlignment="1">
      <alignment horizontal="center" vertical="center"/>
    </xf>
    <xf numFmtId="175" fontId="35" fillId="2" borderId="72" xfId="131" applyNumberFormat="1" applyFont="1" applyFill="1" applyBorder="1" applyAlignment="1">
      <alignment horizontal="center" vertical="center"/>
    </xf>
    <xf numFmtId="0" fontId="39" fillId="2" borderId="18" xfId="0" applyFont="1" applyFill="1" applyBorder="1" applyAlignment="1">
      <alignment horizontal="right" vertical="center" wrapText="1"/>
    </xf>
    <xf numFmtId="0" fontId="39" fillId="2" borderId="5" xfId="0" applyFont="1" applyFill="1" applyBorder="1" applyAlignment="1">
      <alignment horizontal="right"/>
    </xf>
    <xf numFmtId="175" fontId="35" fillId="25" borderId="103" xfId="131" applyNumberFormat="1" applyFont="1" applyFill="1" applyBorder="1" applyAlignment="1">
      <alignment horizontal="center" vertical="center"/>
    </xf>
    <xf numFmtId="175" fontId="35" fillId="2" borderId="103" xfId="131" applyNumberFormat="1" applyFont="1" applyFill="1" applyBorder="1" applyAlignment="1">
      <alignment horizontal="center" vertical="center"/>
    </xf>
    <xf numFmtId="0" fontId="35" fillId="2" borderId="105" xfId="0" applyFont="1" applyFill="1" applyBorder="1" applyAlignment="1">
      <alignment horizontal="left" wrapText="1"/>
    </xf>
    <xf numFmtId="0" fontId="35" fillId="2" borderId="106" xfId="0" applyFont="1" applyFill="1" applyBorder="1"/>
    <xf numFmtId="175" fontId="35" fillId="25" borderId="107" xfId="131" applyNumberFormat="1" applyFont="1" applyFill="1" applyBorder="1" applyAlignment="1">
      <alignment horizontal="center" vertical="center"/>
    </xf>
    <xf numFmtId="175" fontId="35" fillId="2" borderId="107" xfId="131" applyNumberFormat="1" applyFont="1" applyFill="1" applyBorder="1" applyAlignment="1">
      <alignment horizontal="center" vertical="center"/>
    </xf>
    <xf numFmtId="0" fontId="39" fillId="2" borderId="105" xfId="0" applyFont="1" applyFill="1" applyBorder="1" applyAlignment="1">
      <alignment horizontal="left" vertical="center" wrapText="1"/>
    </xf>
    <xf numFmtId="0" fontId="35" fillId="2" borderId="110" xfId="0" applyFont="1" applyFill="1" applyBorder="1" applyAlignment="1">
      <alignment horizontal="left" wrapText="1"/>
    </xf>
    <xf numFmtId="0" fontId="35" fillId="2" borderId="111" xfId="0" applyFont="1" applyFill="1" applyBorder="1"/>
    <xf numFmtId="175" fontId="35" fillId="25" borderId="112" xfId="131" applyNumberFormat="1" applyFont="1" applyFill="1" applyBorder="1" applyAlignment="1">
      <alignment horizontal="center" vertical="center"/>
    </xf>
    <xf numFmtId="175" fontId="35" fillId="2" borderId="112" xfId="131" applyNumberFormat="1" applyFont="1" applyFill="1" applyBorder="1" applyAlignment="1">
      <alignment horizontal="center" vertical="center"/>
    </xf>
    <xf numFmtId="0" fontId="35" fillId="2" borderId="0" xfId="0" applyNumberFormat="1" applyFont="1" applyFill="1" applyBorder="1" applyAlignment="1">
      <alignment horizontal="center" vertical="center" wrapText="1"/>
    </xf>
    <xf numFmtId="174" fontId="35" fillId="2" borderId="0" xfId="0" applyNumberFormat="1" applyFont="1" applyFill="1" applyBorder="1" applyAlignment="1">
      <alignment horizontal="center" vertical="center" wrapText="1"/>
    </xf>
    <xf numFmtId="175" fontId="35" fillId="2" borderId="66" xfId="131" applyNumberFormat="1" applyFont="1" applyFill="1" applyBorder="1" applyAlignment="1">
      <alignment horizontal="center"/>
    </xf>
    <xf numFmtId="176" fontId="35" fillId="25" borderId="114" xfId="131" applyNumberFormat="1" applyFont="1" applyFill="1" applyBorder="1" applyAlignment="1">
      <alignment horizontal="center" vertical="center"/>
    </xf>
    <xf numFmtId="0" fontId="36" fillId="2" borderId="0" xfId="0" applyFont="1" applyFill="1" applyBorder="1" applyProtection="1">
      <protection locked="0"/>
    </xf>
    <xf numFmtId="0" fontId="35" fillId="28" borderId="34" xfId="0" applyFont="1" applyFill="1" applyBorder="1" applyProtection="1"/>
    <xf numFmtId="0" fontId="35" fillId="28" borderId="35" xfId="0" applyFont="1" applyFill="1" applyBorder="1" applyProtection="1"/>
    <xf numFmtId="0" fontId="35" fillId="28" borderId="36" xfId="0" applyFont="1" applyFill="1" applyBorder="1" applyProtection="1"/>
    <xf numFmtId="0" fontId="35" fillId="28" borderId="37" xfId="0" applyFont="1" applyFill="1" applyBorder="1" applyProtection="1"/>
    <xf numFmtId="0" fontId="35" fillId="28" borderId="0" xfId="0" applyFont="1" applyFill="1" applyBorder="1" applyAlignment="1" applyProtection="1">
      <alignment horizontal="left" vertical="center" indent="2"/>
    </xf>
    <xf numFmtId="0" fontId="35" fillId="28" borderId="0" xfId="0" applyFont="1" applyFill="1" applyProtection="1"/>
    <xf numFmtId="0" fontId="35" fillId="28" borderId="38" xfId="0" applyFont="1" applyFill="1" applyBorder="1" applyProtection="1"/>
    <xf numFmtId="0" fontId="35" fillId="28" borderId="0" xfId="0" applyFont="1" applyFill="1" applyBorder="1" applyAlignment="1" applyProtection="1">
      <alignment vertical="center"/>
    </xf>
    <xf numFmtId="0" fontId="35" fillId="28" borderId="0" xfId="0" applyFont="1" applyFill="1" applyBorder="1" applyAlignment="1" applyProtection="1">
      <alignment horizontal="left" indent="2"/>
    </xf>
    <xf numFmtId="0" fontId="35" fillId="28" borderId="0" xfId="0" applyFont="1" applyFill="1" applyBorder="1" applyProtection="1"/>
    <xf numFmtId="0" fontId="35" fillId="28" borderId="39" xfId="0" applyFont="1" applyFill="1" applyBorder="1" applyProtection="1"/>
    <xf numFmtId="0" fontId="35" fillId="28" borderId="40" xfId="0" applyFont="1" applyFill="1" applyBorder="1" applyProtection="1"/>
    <xf numFmtId="0" fontId="35" fillId="28" borderId="41" xfId="0" applyFont="1" applyFill="1" applyBorder="1" applyProtection="1"/>
    <xf numFmtId="0" fontId="35" fillId="28" borderId="0" xfId="0" applyFont="1" applyFill="1" applyBorder="1"/>
    <xf numFmtId="0" fontId="39" fillId="2" borderId="0" xfId="2" applyFont="1" applyFill="1" applyBorder="1" applyAlignment="1">
      <alignment horizontal="left" vertical="center"/>
    </xf>
    <xf numFmtId="0" fontId="35" fillId="2" borderId="0" xfId="3" applyFont="1" applyFill="1" applyBorder="1">
      <alignment horizontal="left" vertical="center"/>
    </xf>
    <xf numFmtId="0" fontId="35" fillId="28" borderId="37" xfId="0" applyFont="1" applyFill="1" applyBorder="1"/>
    <xf numFmtId="0" fontId="35" fillId="28" borderId="38" xfId="0" applyFont="1" applyFill="1" applyBorder="1"/>
    <xf numFmtId="0" fontId="35" fillId="2" borderId="117" xfId="0" applyNumberFormat="1" applyFont="1" applyFill="1" applyBorder="1" applyAlignment="1">
      <alignment horizontal="center" vertical="center" wrapText="1"/>
    </xf>
    <xf numFmtId="0" fontId="35" fillId="2" borderId="92" xfId="0" applyNumberFormat="1" applyFont="1" applyFill="1" applyBorder="1" applyAlignment="1">
      <alignment horizontal="center" vertical="center" wrapText="1"/>
    </xf>
    <xf numFmtId="0" fontId="35" fillId="2" borderId="5" xfId="0" applyNumberFormat="1" applyFont="1" applyFill="1" applyBorder="1" applyAlignment="1">
      <alignment horizontal="center" vertical="center" wrapText="1"/>
    </xf>
    <xf numFmtId="166" fontId="35" fillId="2" borderId="92" xfId="8" applyNumberFormat="1" applyFont="1" applyFill="1" applyBorder="1" applyAlignment="1">
      <alignment horizontal="right" vertical="center" wrapText="1"/>
    </xf>
    <xf numFmtId="0" fontId="35" fillId="2" borderId="45" xfId="0" applyFont="1" applyFill="1" applyBorder="1" applyAlignment="1">
      <alignment horizontal="center" vertical="center" wrapText="1"/>
    </xf>
    <xf numFmtId="174" fontId="35" fillId="2" borderId="48" xfId="0" applyNumberFormat="1" applyFont="1" applyFill="1" applyBorder="1" applyAlignment="1">
      <alignment horizontal="center" vertical="center" wrapText="1"/>
    </xf>
    <xf numFmtId="0" fontId="35" fillId="2" borderId="44" xfId="0" applyFont="1" applyFill="1" applyBorder="1" applyAlignment="1">
      <alignment horizontal="center" vertical="center" wrapText="1"/>
    </xf>
    <xf numFmtId="174" fontId="35" fillId="2" borderId="82" xfId="0" applyNumberFormat="1" applyFont="1" applyFill="1" applyBorder="1" applyAlignment="1">
      <alignment horizontal="center" vertical="center" wrapText="1"/>
    </xf>
    <xf numFmtId="0" fontId="35" fillId="2" borderId="116" xfId="0" applyFont="1" applyFill="1" applyBorder="1" applyAlignment="1">
      <alignment horizontal="center" vertical="center" wrapText="1"/>
    </xf>
    <xf numFmtId="174" fontId="35" fillId="2" borderId="46" xfId="0" applyNumberFormat="1" applyFont="1" applyFill="1" applyBorder="1" applyAlignment="1">
      <alignment horizontal="center" vertical="center" wrapText="1"/>
    </xf>
    <xf numFmtId="175" fontId="35" fillId="26" borderId="103" xfId="131" applyNumberFormat="1" applyFont="1" applyFill="1" applyBorder="1" applyAlignment="1">
      <alignment horizontal="center" vertical="center"/>
    </xf>
    <xf numFmtId="175" fontId="35" fillId="26" borderId="107" xfId="131" applyNumberFormat="1" applyFont="1" applyFill="1" applyBorder="1" applyAlignment="1">
      <alignment horizontal="center" vertical="center"/>
    </xf>
    <xf numFmtId="175" fontId="35" fillId="2" borderId="107" xfId="131" applyNumberFormat="1" applyFont="1" applyFill="1" applyBorder="1" applyAlignment="1">
      <alignment horizontal="left" vertical="center"/>
    </xf>
    <xf numFmtId="175" fontId="35" fillId="2" borderId="0" xfId="131" applyNumberFormat="1" applyFont="1" applyFill="1" applyBorder="1" applyAlignment="1">
      <alignment horizontal="center" vertical="center"/>
    </xf>
    <xf numFmtId="174" fontId="35" fillId="2" borderId="117" xfId="0" applyNumberFormat="1" applyFont="1" applyFill="1" applyBorder="1" applyAlignment="1">
      <alignment horizontal="center" vertical="center" wrapText="1"/>
    </xf>
    <xf numFmtId="167" fontId="35" fillId="2" borderId="114" xfId="131" applyNumberFormat="1" applyFont="1" applyFill="1" applyBorder="1" applyAlignment="1">
      <alignment horizontal="center" vertical="center" wrapText="1"/>
    </xf>
    <xf numFmtId="167" fontId="35" fillId="2" borderId="114" xfId="0" applyNumberFormat="1" applyFont="1" applyFill="1" applyBorder="1" applyAlignment="1">
      <alignment horizontal="center" wrapText="1"/>
    </xf>
    <xf numFmtId="167" fontId="35" fillId="2" borderId="82" xfId="131" applyNumberFormat="1" applyFont="1" applyFill="1" applyBorder="1" applyAlignment="1">
      <alignment horizontal="center" vertical="center" wrapText="1"/>
    </xf>
    <xf numFmtId="167" fontId="35" fillId="2" borderId="42" xfId="0" applyNumberFormat="1" applyFont="1" applyFill="1" applyBorder="1" applyAlignment="1">
      <alignment horizontal="center" wrapText="1"/>
    </xf>
    <xf numFmtId="167" fontId="35" fillId="2" borderId="42" xfId="131" applyNumberFormat="1" applyFont="1" applyFill="1" applyBorder="1" applyAlignment="1">
      <alignment horizontal="center" vertical="center" wrapText="1"/>
    </xf>
    <xf numFmtId="167" fontId="35" fillId="2" borderId="46" xfId="131" applyNumberFormat="1" applyFont="1" applyFill="1" applyBorder="1" applyAlignment="1">
      <alignment horizontal="center" vertical="center" wrapText="1"/>
    </xf>
    <xf numFmtId="167" fontId="39" fillId="2" borderId="0" xfId="131" applyNumberFormat="1" applyFont="1" applyFill="1" applyBorder="1" applyAlignment="1">
      <alignment horizontal="center" vertical="center" wrapText="1"/>
    </xf>
    <xf numFmtId="0" fontId="35" fillId="2" borderId="5" xfId="0" applyNumberFormat="1" applyFont="1" applyFill="1" applyBorder="1" applyAlignment="1">
      <alignment vertical="center" wrapText="1"/>
    </xf>
    <xf numFmtId="0" fontId="42" fillId="2" borderId="92" xfId="0" applyFont="1" applyFill="1" applyBorder="1" applyAlignment="1">
      <alignment horizontal="center" vertical="center" wrapText="1"/>
    </xf>
    <xf numFmtId="174" fontId="35" fillId="27" borderId="27" xfId="0" applyNumberFormat="1" applyFont="1" applyFill="1" applyBorder="1" applyAlignment="1">
      <alignment horizontal="center" vertical="center" wrapText="1"/>
    </xf>
    <xf numFmtId="174" fontId="35" fillId="31" borderId="27" xfId="0" applyNumberFormat="1" applyFont="1" applyFill="1" applyBorder="1" applyAlignment="1">
      <alignment horizontal="center" vertical="center" wrapText="1"/>
    </xf>
    <xf numFmtId="175" fontId="39" fillId="26" borderId="107" xfId="131" applyNumberFormat="1" applyFont="1" applyFill="1" applyBorder="1" applyAlignment="1">
      <alignment horizontal="left" vertical="center"/>
    </xf>
    <xf numFmtId="175" fontId="39" fillId="2" borderId="0" xfId="131" applyNumberFormat="1" applyFont="1" applyFill="1" applyBorder="1" applyAlignment="1">
      <alignment horizontal="left" vertical="center"/>
    </xf>
    <xf numFmtId="0" fontId="37" fillId="2" borderId="0" xfId="5" applyFont="1" applyFill="1" applyAlignment="1">
      <alignment vertical="center"/>
      <protection locked="0"/>
    </xf>
    <xf numFmtId="167" fontId="35" fillId="26" borderId="46" xfId="131" applyNumberFormat="1" applyFont="1" applyFill="1" applyBorder="1" applyAlignment="1">
      <alignment horizontal="center" vertical="center" wrapText="1"/>
    </xf>
    <xf numFmtId="167" fontId="35" fillId="26" borderId="46" xfId="0" applyNumberFormat="1" applyFont="1" applyFill="1" applyBorder="1" applyAlignment="1">
      <alignment horizontal="center" wrapText="1"/>
    </xf>
    <xf numFmtId="173" fontId="35" fillId="2" borderId="118" xfId="0" applyNumberFormat="1" applyFont="1" applyFill="1" applyBorder="1" applyAlignment="1">
      <alignment horizontal="center" wrapText="1"/>
    </xf>
    <xf numFmtId="173" fontId="35" fillId="2" borderId="115" xfId="0" applyNumberFormat="1" applyFont="1" applyFill="1" applyBorder="1" applyAlignment="1">
      <alignment horizontal="center" wrapText="1"/>
    </xf>
    <xf numFmtId="173" fontId="35" fillId="2" borderId="10" xfId="0" applyNumberFormat="1" applyFont="1" applyFill="1" applyBorder="1"/>
    <xf numFmtId="173" fontId="35" fillId="2" borderId="0" xfId="0" applyNumberFormat="1" applyFont="1" applyFill="1"/>
    <xf numFmtId="173" fontId="35" fillId="2" borderId="119" xfId="0" applyNumberFormat="1" applyFont="1" applyFill="1" applyBorder="1" applyAlignment="1">
      <alignment horizontal="center" wrapText="1"/>
    </xf>
    <xf numFmtId="173" fontId="35" fillId="2" borderId="43" xfId="131" applyNumberFormat="1" applyFont="1" applyFill="1" applyBorder="1" applyAlignment="1">
      <alignment horizontal="center" wrapText="1"/>
    </xf>
    <xf numFmtId="173" fontId="35" fillId="2" borderId="10" xfId="0" applyNumberFormat="1" applyFont="1" applyFill="1" applyBorder="1" applyAlignment="1">
      <alignment wrapText="1"/>
    </xf>
    <xf numFmtId="173" fontId="35" fillId="2" borderId="0" xfId="0" applyNumberFormat="1" applyFont="1" applyFill="1" applyAlignment="1">
      <alignment wrapText="1"/>
    </xf>
    <xf numFmtId="173" fontId="35" fillId="2" borderId="43" xfId="131" applyNumberFormat="1" applyFont="1" applyFill="1" applyBorder="1" applyAlignment="1">
      <alignment horizontal="center"/>
    </xf>
    <xf numFmtId="173" fontId="35" fillId="2" borderId="120" xfId="0" applyNumberFormat="1" applyFont="1" applyFill="1" applyBorder="1" applyAlignment="1">
      <alignment horizontal="center" wrapText="1"/>
    </xf>
    <xf numFmtId="173" fontId="35" fillId="26" borderId="47" xfId="131" applyNumberFormat="1" applyFont="1" applyFill="1" applyBorder="1" applyAlignment="1">
      <alignment horizontal="center"/>
    </xf>
    <xf numFmtId="173" fontId="39" fillId="2" borderId="0" xfId="131" applyNumberFormat="1" applyFont="1" applyFill="1" applyBorder="1" applyAlignment="1">
      <alignment horizontal="center" vertical="center" wrapText="1"/>
    </xf>
    <xf numFmtId="9" fontId="35" fillId="2" borderId="104" xfId="133" applyFont="1" applyFill="1" applyBorder="1" applyAlignment="1">
      <alignment horizontal="center" vertical="center"/>
    </xf>
    <xf numFmtId="9" fontId="35" fillId="2" borderId="108" xfId="133" applyFont="1" applyFill="1" applyBorder="1" applyAlignment="1">
      <alignment horizontal="center" vertical="center"/>
    </xf>
    <xf numFmtId="9" fontId="35" fillId="2" borderId="109" xfId="133" applyFont="1" applyFill="1" applyBorder="1"/>
    <xf numFmtId="9" fontId="35" fillId="2" borderId="113" xfId="133" applyFont="1" applyFill="1" applyBorder="1" applyAlignment="1">
      <alignment horizontal="center" vertical="center"/>
    </xf>
    <xf numFmtId="9" fontId="35" fillId="2" borderId="102" xfId="133" applyFont="1" applyFill="1" applyBorder="1" applyAlignment="1">
      <alignment horizontal="center" vertical="center"/>
    </xf>
    <xf numFmtId="0" fontId="52" fillId="2" borderId="0" xfId="5" applyFont="1" applyFill="1" applyAlignment="1">
      <alignment vertical="center"/>
      <protection locked="0"/>
    </xf>
    <xf numFmtId="174" fontId="35" fillId="2" borderId="117" xfId="0" applyNumberFormat="1" applyFont="1" applyFill="1" applyBorder="1" applyAlignment="1">
      <alignment horizontal="center" vertical="center" wrapText="1"/>
    </xf>
    <xf numFmtId="0" fontId="35" fillId="2" borderId="16" xfId="0" applyFont="1" applyFill="1" applyBorder="1"/>
    <xf numFmtId="174" fontId="35" fillId="2" borderId="27" xfId="0" applyNumberFormat="1" applyFont="1" applyFill="1" applyBorder="1" applyAlignment="1">
      <alignment horizontal="center" vertical="center" wrapText="1"/>
    </xf>
    <xf numFmtId="174" fontId="35" fillId="2" borderId="117" xfId="0" applyNumberFormat="1" applyFont="1" applyFill="1" applyBorder="1" applyAlignment="1">
      <alignment horizontal="center" vertical="center" wrapText="1"/>
    </xf>
    <xf numFmtId="0" fontId="35" fillId="2" borderId="122" xfId="0" applyFont="1" applyFill="1" applyBorder="1" applyAlignment="1">
      <alignment horizontal="center" wrapText="1"/>
    </xf>
    <xf numFmtId="174" fontId="35" fillId="2" borderId="76" xfId="0" applyNumberFormat="1" applyFont="1" applyFill="1" applyBorder="1" applyAlignment="1">
      <alignment horizontal="center" vertical="center" wrapText="1"/>
    </xf>
    <xf numFmtId="0" fontId="54" fillId="2" borderId="0" xfId="0" applyFont="1" applyFill="1" applyProtection="1">
      <protection locked="0"/>
    </xf>
    <xf numFmtId="0" fontId="52" fillId="2" borderId="0" xfId="3" applyFont="1" applyFill="1">
      <alignment horizontal="left" vertical="center"/>
    </xf>
    <xf numFmtId="0" fontId="55" fillId="2" borderId="0" xfId="0" applyFont="1" applyFill="1"/>
    <xf numFmtId="0" fontId="55" fillId="2" borderId="0" xfId="0" applyFont="1" applyFill="1" applyAlignment="1">
      <alignment horizontal="center" vertical="center" wrapText="1"/>
    </xf>
    <xf numFmtId="0" fontId="55" fillId="2" borderId="0" xfId="0" applyFont="1" applyFill="1" applyAlignment="1">
      <alignment horizontal="center" vertical="center"/>
    </xf>
    <xf numFmtId="0" fontId="55" fillId="2" borderId="0" xfId="0" applyFont="1" applyFill="1" applyAlignment="1">
      <alignment wrapText="1"/>
    </xf>
    <xf numFmtId="0" fontId="55" fillId="2" borderId="0" xfId="0" applyFont="1" applyFill="1" applyAlignment="1">
      <alignment horizontal="center"/>
    </xf>
    <xf numFmtId="0" fontId="56" fillId="2" borderId="0" xfId="0" applyFont="1" applyFill="1"/>
    <xf numFmtId="178" fontId="55" fillId="2" borderId="0" xfId="0" applyNumberFormat="1" applyFont="1" applyFill="1"/>
    <xf numFmtId="0" fontId="35" fillId="2" borderId="123" xfId="0" applyFont="1" applyFill="1" applyBorder="1"/>
    <xf numFmtId="0" fontId="35" fillId="2" borderId="116" xfId="0" applyFont="1" applyFill="1" applyBorder="1"/>
    <xf numFmtId="0" fontId="35" fillId="2" borderId="122" xfId="0" applyFont="1" applyFill="1" applyBorder="1" applyAlignment="1">
      <alignment horizontal="center" vertical="center"/>
    </xf>
    <xf numFmtId="0" fontId="35" fillId="2" borderId="122" xfId="0" applyNumberFormat="1" applyFont="1" applyFill="1" applyBorder="1" applyAlignment="1">
      <alignment horizontal="center" vertical="center" wrapText="1"/>
    </xf>
    <xf numFmtId="0" fontId="35" fillId="2" borderId="14" xfId="0" applyFont="1" applyFill="1" applyBorder="1" applyAlignment="1">
      <alignment vertical="center" wrapText="1"/>
    </xf>
    <xf numFmtId="174" fontId="35" fillId="0" borderId="45" xfId="0" applyNumberFormat="1" applyFont="1" applyFill="1" applyBorder="1" applyAlignment="1">
      <alignment vertical="center" wrapText="1"/>
    </xf>
    <xf numFmtId="0" fontId="35" fillId="25" borderId="114" xfId="0" applyFont="1" applyFill="1" applyBorder="1" applyAlignment="1">
      <alignment horizontal="left" vertical="center" wrapText="1"/>
    </xf>
    <xf numFmtId="1" fontId="35" fillId="25" borderId="115" xfId="131" applyNumberFormat="1" applyFont="1" applyFill="1" applyBorder="1" applyAlignment="1">
      <alignment horizontal="left" vertical="center"/>
    </xf>
    <xf numFmtId="0" fontId="57" fillId="2" borderId="124" xfId="0" applyFont="1" applyFill="1" applyBorder="1" applyAlignment="1">
      <alignment vertical="center" wrapText="1"/>
    </xf>
    <xf numFmtId="0" fontId="35" fillId="25" borderId="125" xfId="0" applyFont="1" applyFill="1" applyBorder="1" applyAlignment="1">
      <alignment horizontal="left" vertical="center" wrapText="1"/>
    </xf>
    <xf numFmtId="1" fontId="35" fillId="25" borderId="126" xfId="131" applyNumberFormat="1" applyFont="1" applyFill="1" applyBorder="1" applyAlignment="1">
      <alignment horizontal="left" vertical="center"/>
    </xf>
    <xf numFmtId="0" fontId="57" fillId="2" borderId="127" xfId="0" applyFont="1" applyFill="1" applyBorder="1" applyAlignment="1">
      <alignment vertical="center" wrapText="1"/>
    </xf>
    <xf numFmtId="0" fontId="35" fillId="25" borderId="98" xfId="0" applyFont="1" applyFill="1" applyBorder="1" applyAlignment="1">
      <alignment horizontal="left" vertical="center" wrapText="1"/>
    </xf>
    <xf numFmtId="1" fontId="35" fillId="25" borderId="99" xfId="131" applyNumberFormat="1" applyFont="1" applyFill="1" applyBorder="1" applyAlignment="1">
      <alignment horizontal="left" vertical="center"/>
    </xf>
    <xf numFmtId="0" fontId="0" fillId="2" borderId="0" xfId="0" applyFill="1" applyBorder="1"/>
    <xf numFmtId="0" fontId="0" fillId="2" borderId="92" xfId="0" applyFill="1" applyBorder="1"/>
    <xf numFmtId="0" fontId="40" fillId="2" borderId="121" xfId="1" applyFont="1" applyFill="1" applyBorder="1" applyAlignment="1">
      <alignment vertical="center"/>
    </xf>
    <xf numFmtId="0" fontId="35" fillId="2" borderId="92" xfId="0" applyFont="1" applyFill="1" applyBorder="1"/>
    <xf numFmtId="174" fontId="35" fillId="2" borderId="122" xfId="0" applyNumberFormat="1" applyFont="1" applyFill="1" applyBorder="1" applyAlignment="1">
      <alignment horizontal="center" wrapText="1"/>
    </xf>
    <xf numFmtId="175" fontId="35" fillId="25" borderId="50" xfId="131" applyNumberFormat="1" applyFont="1" applyFill="1" applyBorder="1" applyAlignment="1">
      <alignment vertical="center"/>
    </xf>
    <xf numFmtId="175" fontId="35" fillId="25" borderId="67" xfId="131" applyNumberFormat="1" applyFont="1" applyFill="1" applyBorder="1" applyAlignment="1">
      <alignment vertical="center"/>
    </xf>
    <xf numFmtId="175" fontId="35" fillId="26" borderId="67" xfId="131" applyNumberFormat="1" applyFont="1" applyFill="1" applyBorder="1" applyAlignment="1">
      <alignment vertical="center"/>
    </xf>
    <xf numFmtId="175" fontId="35" fillId="25" borderId="51" xfId="131" applyNumberFormat="1" applyFont="1" applyFill="1" applyBorder="1" applyAlignment="1">
      <alignment vertical="center"/>
    </xf>
    <xf numFmtId="175" fontId="35" fillId="25" borderId="69" xfId="131" applyNumberFormat="1" applyFont="1" applyFill="1" applyBorder="1" applyAlignment="1">
      <alignment vertical="center"/>
    </xf>
    <xf numFmtId="175" fontId="35" fillId="26" borderId="69" xfId="131" applyNumberFormat="1" applyFont="1" applyFill="1" applyBorder="1" applyAlignment="1">
      <alignment vertical="center"/>
    </xf>
    <xf numFmtId="175" fontId="35" fillId="25" borderId="72" xfId="131" applyNumberFormat="1" applyFont="1" applyFill="1" applyBorder="1" applyAlignment="1">
      <alignment vertical="center"/>
    </xf>
    <xf numFmtId="175" fontId="35" fillId="25" borderId="73" xfId="131" applyNumberFormat="1" applyFont="1" applyFill="1" applyBorder="1" applyAlignment="1">
      <alignment vertical="center"/>
    </xf>
    <xf numFmtId="175" fontId="35" fillId="26" borderId="128" xfId="131" applyNumberFormat="1" applyFont="1" applyFill="1" applyBorder="1" applyAlignment="1">
      <alignment vertical="center"/>
    </xf>
    <xf numFmtId="173" fontId="39" fillId="2" borderId="5" xfId="8" applyNumberFormat="1" applyFont="1" applyFill="1" applyBorder="1" applyAlignment="1">
      <alignment horizontal="right" vertical="center"/>
    </xf>
    <xf numFmtId="173" fontId="39" fillId="33" borderId="122" xfId="8" applyNumberFormat="1" applyFont="1" applyFill="1" applyBorder="1" applyAlignment="1">
      <alignment horizontal="right" vertical="center"/>
    </xf>
    <xf numFmtId="173" fontId="39" fillId="2" borderId="33" xfId="8" applyNumberFormat="1" applyFont="1" applyFill="1" applyBorder="1" applyAlignment="1">
      <alignment horizontal="right" vertical="center"/>
    </xf>
    <xf numFmtId="0" fontId="35" fillId="2" borderId="0" xfId="0" applyFont="1" applyFill="1" applyBorder="1" applyAlignment="1">
      <alignment horizontal="center" vertical="top"/>
    </xf>
    <xf numFmtId="0" fontId="0" fillId="0" borderId="0" xfId="0" applyBorder="1"/>
    <xf numFmtId="174" fontId="57" fillId="2" borderId="124" xfId="0" applyNumberFormat="1" applyFont="1" applyFill="1" applyBorder="1" applyAlignment="1">
      <alignment vertical="center" wrapText="1"/>
    </xf>
    <xf numFmtId="177" fontId="35" fillId="28" borderId="43" xfId="134" applyNumberFormat="1" applyFont="1" applyFill="1" applyBorder="1"/>
    <xf numFmtId="179" fontId="35" fillId="32" borderId="42" xfId="131" applyNumberFormat="1" applyFont="1" applyFill="1" applyBorder="1"/>
    <xf numFmtId="0" fontId="60" fillId="2" borderId="0" xfId="0" applyFont="1" applyFill="1"/>
    <xf numFmtId="0" fontId="61" fillId="2" borderId="0" xfId="0" applyFont="1" applyFill="1"/>
    <xf numFmtId="178" fontId="61" fillId="2" borderId="0" xfId="0" applyNumberFormat="1" applyFont="1" applyFill="1"/>
    <xf numFmtId="0" fontId="35" fillId="32" borderId="123" xfId="0" applyFont="1" applyFill="1" applyBorder="1"/>
    <xf numFmtId="177" fontId="35" fillId="32" borderId="43" xfId="134" applyNumberFormat="1" applyFont="1" applyFill="1" applyBorder="1"/>
    <xf numFmtId="177" fontId="35" fillId="32" borderId="42" xfId="134" applyNumberFormat="1" applyFont="1" applyFill="1" applyBorder="1"/>
    <xf numFmtId="174" fontId="35" fillId="2" borderId="122" xfId="0" applyNumberFormat="1" applyFont="1" applyFill="1" applyBorder="1" applyAlignment="1">
      <alignment horizontal="center" vertical="center" wrapText="1"/>
    </xf>
    <xf numFmtId="0" fontId="40" fillId="2" borderId="0" xfId="1" applyFont="1" applyFill="1" applyBorder="1" applyAlignment="1">
      <alignment horizontal="left" vertical="center"/>
    </xf>
    <xf numFmtId="0" fontId="40" fillId="2" borderId="121" xfId="1" applyFont="1" applyFill="1" applyBorder="1" applyAlignment="1">
      <alignment horizontal="left" vertical="center"/>
    </xf>
    <xf numFmtId="0" fontId="40" fillId="2" borderId="121" xfId="1" applyFont="1" applyFill="1" applyBorder="1" applyAlignment="1">
      <alignment horizontal="left" vertical="top"/>
    </xf>
    <xf numFmtId="0" fontId="0" fillId="2" borderId="0" xfId="0" applyFill="1" applyBorder="1" applyAlignment="1">
      <alignment horizontal="left"/>
    </xf>
    <xf numFmtId="0" fontId="0" fillId="2" borderId="121" xfId="0" applyFill="1" applyBorder="1" applyAlignment="1">
      <alignment horizontal="left"/>
    </xf>
    <xf numFmtId="0" fontId="40" fillId="2" borderId="121" xfId="1" applyFont="1" applyFill="1" applyBorder="1">
      <alignment vertical="center"/>
    </xf>
    <xf numFmtId="0" fontId="35" fillId="2" borderId="129" xfId="0" applyFont="1" applyFill="1" applyBorder="1"/>
    <xf numFmtId="0" fontId="35" fillId="2" borderId="130" xfId="0" applyFont="1" applyFill="1" applyBorder="1"/>
    <xf numFmtId="0" fontId="35" fillId="2" borderId="130" xfId="0" applyFont="1" applyFill="1" applyBorder="1" applyAlignment="1">
      <alignment horizontal="center" vertical="center" wrapText="1"/>
    </xf>
    <xf numFmtId="0" fontId="35" fillId="2" borderId="130" xfId="0" applyFont="1" applyFill="1" applyBorder="1" applyAlignment="1">
      <alignment horizontal="center" vertical="center"/>
    </xf>
    <xf numFmtId="0" fontId="35" fillId="2" borderId="130" xfId="0" applyNumberFormat="1" applyFont="1" applyFill="1" applyBorder="1" applyAlignment="1">
      <alignment horizontal="center" vertical="center" wrapText="1"/>
    </xf>
    <xf numFmtId="0" fontId="35" fillId="2" borderId="131" xfId="0" applyFont="1" applyFill="1" applyBorder="1"/>
    <xf numFmtId="0" fontId="35" fillId="2" borderId="92" xfId="0" applyFont="1" applyFill="1" applyBorder="1" applyAlignment="1">
      <alignment horizontal="center" vertical="center" wrapText="1"/>
    </xf>
    <xf numFmtId="0" fontId="35" fillId="2" borderId="92" xfId="0" applyFont="1" applyFill="1" applyBorder="1" applyAlignment="1">
      <alignment horizontal="center" vertical="center"/>
    </xf>
    <xf numFmtId="0" fontId="40" fillId="2" borderId="0" xfId="1" applyFont="1" applyFill="1" applyBorder="1" applyAlignment="1">
      <alignment vertical="center"/>
    </xf>
    <xf numFmtId="175" fontId="35" fillId="25" borderId="71" xfId="131" applyNumberFormat="1" applyFont="1" applyFill="1" applyBorder="1" applyAlignment="1">
      <alignment vertical="center"/>
    </xf>
    <xf numFmtId="175" fontId="35" fillId="25" borderId="128" xfId="131" applyNumberFormat="1" applyFont="1" applyFill="1" applyBorder="1" applyAlignment="1">
      <alignment vertical="center"/>
    </xf>
    <xf numFmtId="175" fontId="35" fillId="25" borderId="71" xfId="131" applyNumberFormat="1" applyFont="1" applyFill="1" applyBorder="1"/>
    <xf numFmtId="0" fontId="35" fillId="30" borderId="132" xfId="0" applyNumberFormat="1" applyFont="1" applyFill="1" applyBorder="1"/>
    <xf numFmtId="0" fontId="35" fillId="2" borderId="105" xfId="0" applyFont="1" applyFill="1" applyBorder="1"/>
    <xf numFmtId="175" fontId="35" fillId="2" borderId="106" xfId="131" applyNumberFormat="1" applyFont="1" applyFill="1" applyBorder="1"/>
    <xf numFmtId="175" fontId="35" fillId="2" borderId="42" xfId="131" applyNumberFormat="1" applyFont="1" applyFill="1" applyBorder="1" applyAlignment="1">
      <alignment horizontal="center"/>
    </xf>
    <xf numFmtId="177" fontId="35" fillId="2" borderId="121" xfId="134" applyNumberFormat="1" applyFont="1" applyFill="1" applyBorder="1"/>
    <xf numFmtId="177" fontId="35" fillId="2" borderId="133" xfId="134" applyNumberFormat="1" applyFont="1" applyFill="1" applyBorder="1"/>
    <xf numFmtId="177" fontId="35" fillId="2" borderId="134" xfId="134" applyNumberFormat="1" applyFont="1" applyFill="1" applyBorder="1"/>
    <xf numFmtId="175" fontId="35" fillId="2" borderId="0" xfId="131" applyNumberFormat="1" applyFont="1" applyFill="1" applyBorder="1"/>
    <xf numFmtId="9" fontId="35" fillId="2" borderId="49" xfId="133" applyFont="1" applyFill="1" applyBorder="1"/>
    <xf numFmtId="0" fontId="35" fillId="2" borderId="98" xfId="0" applyFont="1" applyFill="1" applyBorder="1"/>
    <xf numFmtId="175" fontId="35" fillId="2" borderId="15" xfId="131" applyNumberFormat="1" applyFont="1" applyFill="1" applyBorder="1"/>
    <xf numFmtId="0" fontId="35" fillId="2" borderId="123" xfId="0" applyFont="1" applyFill="1" applyBorder="1" applyAlignment="1">
      <alignment wrapText="1"/>
    </xf>
    <xf numFmtId="9" fontId="35" fillId="2" borderId="15" xfId="133" applyFont="1" applyFill="1" applyBorder="1"/>
    <xf numFmtId="0" fontId="39" fillId="2" borderId="135" xfId="0" applyFont="1" applyFill="1" applyBorder="1"/>
    <xf numFmtId="177" fontId="35" fillId="2" borderId="16" xfId="134" applyNumberFormat="1" applyFont="1" applyFill="1" applyBorder="1"/>
    <xf numFmtId="9" fontId="35" fillId="2" borderId="136" xfId="133" applyFont="1" applyFill="1" applyBorder="1"/>
    <xf numFmtId="9" fontId="35" fillId="2" borderId="0" xfId="133" applyFont="1" applyFill="1" applyBorder="1"/>
    <xf numFmtId="0" fontId="35" fillId="2" borderId="42" xfId="0" applyFont="1" applyFill="1" applyBorder="1" applyAlignment="1">
      <alignment horizontal="center"/>
    </xf>
    <xf numFmtId="0" fontId="35" fillId="2" borderId="44" xfId="0" applyFont="1" applyFill="1" applyBorder="1"/>
    <xf numFmtId="43" fontId="61" fillId="2" borderId="0" xfId="131" applyNumberFormat="1" applyFont="1" applyFill="1"/>
    <xf numFmtId="174" fontId="35" fillId="2" borderId="27" xfId="0" applyNumberFormat="1" applyFont="1" applyFill="1" applyBorder="1" applyAlignment="1">
      <alignment horizontal="center" vertical="center" wrapText="1"/>
    </xf>
    <xf numFmtId="0" fontId="35" fillId="25" borderId="123" xfId="0" applyFont="1" applyFill="1" applyBorder="1" applyAlignment="1">
      <alignment horizontal="center" vertical="center" wrapText="1"/>
    </xf>
    <xf numFmtId="0" fontId="35" fillId="2" borderId="123" xfId="0" applyFont="1" applyFill="1" applyBorder="1" applyAlignment="1">
      <alignment horizontal="center"/>
    </xf>
    <xf numFmtId="0" fontId="55" fillId="26" borderId="0" xfId="0" applyFont="1" applyFill="1"/>
    <xf numFmtId="0" fontId="55" fillId="26" borderId="0" xfId="0" applyFont="1" applyFill="1" applyAlignment="1">
      <alignment wrapText="1"/>
    </xf>
    <xf numFmtId="0" fontId="35" fillId="26" borderId="0" xfId="0" applyFont="1" applyFill="1"/>
    <xf numFmtId="0" fontId="55" fillId="26" borderId="0" xfId="0" applyFont="1" applyFill="1" applyAlignment="1">
      <alignment horizontal="center"/>
    </xf>
    <xf numFmtId="0" fontId="56" fillId="26" borderId="0" xfId="0" applyFont="1" applyFill="1"/>
    <xf numFmtId="180" fontId="55" fillId="26" borderId="0" xfId="0" applyNumberFormat="1" applyFont="1" applyFill="1"/>
    <xf numFmtId="10" fontId="55" fillId="26" borderId="0" xfId="133" applyNumberFormat="1" applyFont="1" applyFill="1"/>
    <xf numFmtId="178" fontId="55" fillId="26" borderId="0" xfId="0" applyNumberFormat="1" applyFont="1" applyFill="1"/>
    <xf numFmtId="177" fontId="35" fillId="26" borderId="0" xfId="134" applyNumberFormat="1" applyFont="1" applyFill="1" applyBorder="1"/>
    <xf numFmtId="0" fontId="63" fillId="26" borderId="0" xfId="0" applyFont="1" applyFill="1"/>
    <xf numFmtId="0" fontId="63" fillId="26" borderId="0" xfId="0" applyFont="1" applyFill="1" applyAlignment="1">
      <alignment horizontal="center"/>
    </xf>
    <xf numFmtId="0" fontId="35" fillId="28" borderId="0" xfId="0" applyFont="1" applyFill="1"/>
    <xf numFmtId="0" fontId="39" fillId="28" borderId="0" xfId="0" applyFont="1" applyFill="1"/>
    <xf numFmtId="174" fontId="35" fillId="2" borderId="27" xfId="0" applyNumberFormat="1" applyFont="1" applyFill="1" applyBorder="1" applyAlignment="1">
      <alignment horizontal="center" vertical="center" wrapText="1"/>
    </xf>
    <xf numFmtId="0" fontId="69" fillId="2" borderId="0" xfId="3" applyFont="1" applyFill="1" applyBorder="1">
      <alignment horizontal="left" vertical="center"/>
    </xf>
    <xf numFmtId="0" fontId="35" fillId="2" borderId="0" xfId="0" applyFont="1" applyFill="1" applyAlignment="1">
      <alignment horizontal="left" vertical="center"/>
    </xf>
    <xf numFmtId="0" fontId="55" fillId="26" borderId="0" xfId="0" applyFont="1" applyFill="1" applyAlignment="1">
      <alignment horizontal="center" vertical="center" wrapText="1"/>
    </xf>
    <xf numFmtId="0" fontId="55" fillId="26" borderId="0" xfId="0" applyFont="1" applyFill="1" applyAlignment="1">
      <alignment horizontal="center" vertical="center"/>
    </xf>
    <xf numFmtId="0" fontId="72" fillId="26" borderId="0" xfId="0" applyFont="1" applyFill="1"/>
    <xf numFmtId="175" fontId="71" fillId="32" borderId="42" xfId="0" applyNumberFormat="1" applyFont="1" applyFill="1" applyBorder="1"/>
    <xf numFmtId="0" fontId="55" fillId="2" borderId="0" xfId="0" applyFont="1" applyFill="1" applyBorder="1" applyAlignment="1">
      <alignment horizontal="center" vertical="center" wrapText="1"/>
    </xf>
    <xf numFmtId="0" fontId="55" fillId="2" borderId="18" xfId="0" applyFont="1" applyFill="1" applyBorder="1" applyAlignment="1">
      <alignment horizontal="center" vertical="center" wrapText="1"/>
    </xf>
    <xf numFmtId="0" fontId="55" fillId="2" borderId="5" xfId="0" applyFont="1" applyFill="1" applyBorder="1" applyAlignment="1">
      <alignment horizontal="center" vertical="center" wrapText="1"/>
    </xf>
    <xf numFmtId="0" fontId="55" fillId="2" borderId="19" xfId="0" applyFont="1" applyFill="1" applyBorder="1" applyAlignment="1">
      <alignment horizontal="center" vertical="center" wrapText="1"/>
    </xf>
    <xf numFmtId="0" fontId="55" fillId="26" borderId="0" xfId="0" applyFont="1" applyFill="1" applyBorder="1"/>
    <xf numFmtId="0" fontId="35" fillId="2" borderId="49" xfId="0" applyFont="1" applyFill="1" applyBorder="1"/>
    <xf numFmtId="177" fontId="35" fillId="32" borderId="119" xfId="134" applyNumberFormat="1" applyFont="1" applyFill="1" applyBorder="1"/>
    <xf numFmtId="0" fontId="55" fillId="2" borderId="0" xfId="0" applyFont="1" applyFill="1" applyBorder="1"/>
    <xf numFmtId="175" fontId="35" fillId="2" borderId="121" xfId="131" applyNumberFormat="1" applyFont="1" applyFill="1" applyBorder="1"/>
    <xf numFmtId="175" fontId="35" fillId="32" borderId="43" xfId="131" applyNumberFormat="1" applyFont="1" applyFill="1" applyBorder="1"/>
    <xf numFmtId="0" fontId="35" fillId="2" borderId="17" xfId="0" applyFont="1" applyFill="1" applyBorder="1"/>
    <xf numFmtId="0" fontId="35" fillId="2" borderId="121" xfId="0" applyFont="1" applyFill="1" applyBorder="1"/>
    <xf numFmtId="0" fontId="55" fillId="2" borderId="121" xfId="0" applyFont="1" applyFill="1" applyBorder="1" applyAlignment="1">
      <alignment horizontal="center" vertical="center"/>
    </xf>
    <xf numFmtId="175" fontId="35" fillId="2" borderId="17" xfId="131" applyNumberFormat="1" applyFont="1" applyFill="1" applyBorder="1"/>
    <xf numFmtId="0" fontId="55" fillId="2" borderId="121" xfId="0" applyFont="1" applyFill="1" applyBorder="1"/>
    <xf numFmtId="0" fontId="55" fillId="2" borderId="19" xfId="0" applyFont="1" applyFill="1" applyBorder="1" applyAlignment="1">
      <alignment wrapText="1"/>
    </xf>
    <xf numFmtId="0" fontId="73" fillId="28" borderId="0" xfId="0" applyFont="1" applyFill="1"/>
    <xf numFmtId="0" fontId="55" fillId="2" borderId="18" xfId="0" applyFont="1" applyFill="1" applyBorder="1" applyAlignment="1">
      <alignment wrapText="1"/>
    </xf>
    <xf numFmtId="0" fontId="55" fillId="2" borderId="5" xfId="0" applyFont="1" applyFill="1" applyBorder="1" applyAlignment="1">
      <alignment wrapText="1"/>
    </xf>
    <xf numFmtId="177" fontId="35" fillId="2" borderId="119" xfId="134" applyNumberFormat="1" applyFont="1" applyFill="1" applyBorder="1" applyAlignment="1">
      <alignment horizontal="center"/>
    </xf>
    <xf numFmtId="0" fontId="55" fillId="26" borderId="0" xfId="0" applyFont="1" applyFill="1" applyAlignment="1"/>
    <xf numFmtId="0" fontId="55" fillId="2" borderId="17" xfId="0" applyFont="1" applyFill="1" applyBorder="1" applyAlignment="1">
      <alignment wrapText="1"/>
    </xf>
    <xf numFmtId="0" fontId="55" fillId="2" borderId="0" xfId="0" applyFont="1" applyFill="1" applyBorder="1" applyAlignment="1">
      <alignment wrapText="1"/>
    </xf>
    <xf numFmtId="0" fontId="55" fillId="2" borderId="121" xfId="0" applyFont="1" applyFill="1" applyBorder="1" applyAlignment="1">
      <alignment wrapText="1"/>
    </xf>
    <xf numFmtId="0" fontId="55" fillId="2" borderId="17" xfId="0" applyFont="1" applyFill="1" applyBorder="1"/>
    <xf numFmtId="0" fontId="39" fillId="2" borderId="17" xfId="0" applyFont="1" applyFill="1" applyBorder="1" applyAlignment="1">
      <alignment wrapText="1"/>
    </xf>
    <xf numFmtId="0" fontId="39" fillId="2" borderId="121" xfId="0" applyFont="1" applyFill="1" applyBorder="1" applyAlignment="1">
      <alignment wrapText="1"/>
    </xf>
    <xf numFmtId="0" fontId="35" fillId="0" borderId="148" xfId="233" applyFont="1" applyFill="1" applyBorder="1" applyAlignment="1"/>
    <xf numFmtId="0" fontId="39" fillId="2" borderId="149" xfId="0" applyFont="1" applyFill="1" applyBorder="1" applyAlignment="1">
      <alignment vertical="center" wrapText="1"/>
    </xf>
    <xf numFmtId="0" fontId="55" fillId="2" borderId="16" xfId="0" applyFont="1" applyFill="1" applyBorder="1"/>
    <xf numFmtId="175" fontId="35" fillId="2" borderId="150" xfId="131" applyNumberFormat="1" applyFont="1" applyFill="1" applyBorder="1" applyAlignment="1">
      <alignment horizontal="center" vertical="center" wrapText="1"/>
    </xf>
    <xf numFmtId="0" fontId="75" fillId="2" borderId="14" xfId="0" applyFont="1" applyFill="1" applyBorder="1"/>
    <xf numFmtId="0" fontId="75" fillId="2" borderId="146" xfId="0" applyFont="1" applyFill="1" applyBorder="1"/>
    <xf numFmtId="177" fontId="76" fillId="28" borderId="42" xfId="134" applyNumberFormat="1" applyFont="1" applyFill="1" applyBorder="1"/>
    <xf numFmtId="9" fontId="35" fillId="2" borderId="121" xfId="133" applyFont="1" applyFill="1" applyBorder="1"/>
    <xf numFmtId="0" fontId="74" fillId="2" borderId="17" xfId="0" applyFont="1" applyFill="1" applyBorder="1" applyAlignment="1">
      <alignment wrapText="1"/>
    </xf>
    <xf numFmtId="0" fontId="55" fillId="2" borderId="0" xfId="0" applyFont="1" applyFill="1" applyBorder="1" applyAlignment="1">
      <alignment horizontal="center"/>
    </xf>
    <xf numFmtId="0" fontId="35" fillId="2" borderId="0" xfId="131" applyNumberFormat="1" applyFont="1" applyFill="1" applyBorder="1" applyAlignment="1">
      <alignment horizontal="center" vertical="center" wrapText="1"/>
    </xf>
    <xf numFmtId="0" fontId="35" fillId="25" borderId="43" xfId="131" applyNumberFormat="1" applyFont="1" applyFill="1" applyBorder="1" applyAlignment="1">
      <alignment horizontal="center" vertical="center" wrapText="1"/>
    </xf>
    <xf numFmtId="0" fontId="42" fillId="2" borderId="0" xfId="0" applyFont="1" applyFill="1" applyBorder="1" applyAlignment="1">
      <alignment horizontal="center" vertical="center" wrapText="1"/>
    </xf>
    <xf numFmtId="0" fontId="43" fillId="2" borderId="0" xfId="0" applyFont="1" applyFill="1" applyBorder="1" applyAlignment="1">
      <alignment horizontal="center" vertical="center"/>
    </xf>
    <xf numFmtId="0" fontId="43" fillId="2" borderId="92" xfId="0" applyFont="1" applyFill="1" applyBorder="1" applyAlignment="1">
      <alignment horizontal="center" vertical="center"/>
    </xf>
    <xf numFmtId="0" fontId="35" fillId="26" borderId="44" xfId="0" applyFont="1" applyFill="1" applyBorder="1" applyAlignment="1">
      <alignment horizontal="center" vertical="center" wrapText="1"/>
    </xf>
    <xf numFmtId="174" fontId="35" fillId="26" borderId="82" xfId="0" applyNumberFormat="1" applyFont="1" applyFill="1" applyBorder="1" applyAlignment="1">
      <alignment horizontal="center" vertical="center" wrapText="1"/>
    </xf>
    <xf numFmtId="0" fontId="35" fillId="26" borderId="42" xfId="131" applyNumberFormat="1" applyFont="1" applyFill="1" applyBorder="1" applyAlignment="1">
      <alignment horizontal="center" vertical="center" wrapText="1"/>
    </xf>
    <xf numFmtId="0" fontId="35" fillId="2" borderId="123" xfId="0" applyFont="1" applyFill="1" applyBorder="1" applyAlignment="1">
      <alignment horizontal="center" vertical="center" wrapText="1"/>
    </xf>
    <xf numFmtId="174" fontId="35" fillId="2" borderId="42" xfId="0" applyNumberFormat="1" applyFont="1" applyFill="1" applyBorder="1" applyAlignment="1">
      <alignment horizontal="center" vertical="center" wrapText="1"/>
    </xf>
    <xf numFmtId="0" fontId="35" fillId="2" borderId="114" xfId="131" applyNumberFormat="1" applyFont="1" applyFill="1" applyBorder="1" applyAlignment="1">
      <alignment horizontal="center" vertical="center" wrapText="1"/>
    </xf>
    <xf numFmtId="0" fontId="35" fillId="2" borderId="82" xfId="131" applyNumberFormat="1" applyFont="1" applyFill="1" applyBorder="1" applyAlignment="1">
      <alignment horizontal="center" vertical="center" wrapText="1"/>
    </xf>
    <xf numFmtId="0" fontId="35" fillId="2" borderId="42" xfId="131" applyNumberFormat="1" applyFont="1" applyFill="1" applyBorder="1" applyAlignment="1">
      <alignment horizontal="center" vertical="center" wrapText="1"/>
    </xf>
    <xf numFmtId="0" fontId="35" fillId="0" borderId="153" xfId="0" applyFont="1" applyBorder="1"/>
    <xf numFmtId="0" fontId="35" fillId="0" borderId="154" xfId="0" applyFont="1" applyBorder="1"/>
    <xf numFmtId="0" fontId="35" fillId="2" borderId="154" xfId="0" applyFont="1" applyFill="1" applyBorder="1" applyAlignment="1">
      <alignment horizontal="center"/>
    </xf>
    <xf numFmtId="0" fontId="35" fillId="2" borderId="155" xfId="0" applyFont="1" applyFill="1" applyBorder="1"/>
    <xf numFmtId="0" fontId="35" fillId="0" borderId="9" xfId="0" applyFont="1" applyBorder="1"/>
    <xf numFmtId="0" fontId="39" fillId="0" borderId="0" xfId="0" applyFont="1" applyBorder="1"/>
    <xf numFmtId="0" fontId="35" fillId="0" borderId="0" xfId="0" applyFont="1" applyBorder="1" applyAlignment="1">
      <alignment horizontal="center"/>
    </xf>
    <xf numFmtId="0" fontId="35" fillId="25" borderId="0" xfId="0" applyFont="1" applyFill="1" applyBorder="1"/>
    <xf numFmtId="175" fontId="35" fillId="25" borderId="0" xfId="131" applyNumberFormat="1" applyFont="1" applyFill="1" applyBorder="1" applyAlignment="1">
      <alignment horizontal="center"/>
    </xf>
    <xf numFmtId="175" fontId="35" fillId="2" borderId="0" xfId="131" applyNumberFormat="1" applyFont="1" applyFill="1" applyBorder="1" applyAlignment="1">
      <alignment horizontal="center"/>
    </xf>
    <xf numFmtId="0" fontId="35" fillId="0" borderId="0" xfId="0" applyFont="1" applyBorder="1" applyAlignment="1">
      <alignment horizontal="right"/>
    </xf>
    <xf numFmtId="175" fontId="35" fillId="0" borderId="0" xfId="131" applyNumberFormat="1" applyFont="1" applyBorder="1" applyAlignment="1">
      <alignment horizontal="center"/>
    </xf>
    <xf numFmtId="0" fontId="39" fillId="0" borderId="0" xfId="0" applyFont="1" applyBorder="1" applyAlignment="1">
      <alignment horizontal="center"/>
    </xf>
    <xf numFmtId="173" fontId="35" fillId="0" borderId="0" xfId="0" applyNumberFormat="1" applyFont="1" applyBorder="1" applyAlignment="1">
      <alignment horizontal="center"/>
    </xf>
    <xf numFmtId="173" fontId="41" fillId="2" borderId="0" xfId="8" applyNumberFormat="1" applyFont="1" applyFill="1" applyBorder="1" applyAlignment="1">
      <alignment horizontal="center" vertical="center"/>
    </xf>
    <xf numFmtId="166" fontId="39" fillId="2" borderId="0" xfId="8" applyNumberFormat="1" applyFont="1" applyFill="1" applyBorder="1">
      <alignment horizontal="right" vertical="center"/>
    </xf>
    <xf numFmtId="166" fontId="41" fillId="2" borderId="0" xfId="8" applyNumberFormat="1" applyFont="1" applyFill="1" applyBorder="1" applyAlignment="1">
      <alignment horizontal="center" vertical="center"/>
    </xf>
    <xf numFmtId="0" fontId="35" fillId="0" borderId="91" xfId="0" applyFont="1" applyBorder="1"/>
    <xf numFmtId="0" fontId="35" fillId="0" borderId="92" xfId="0" applyFont="1" applyBorder="1"/>
    <xf numFmtId="0" fontId="35" fillId="0" borderId="92" xfId="0" applyFont="1" applyBorder="1" applyAlignment="1">
      <alignment horizontal="center"/>
    </xf>
    <xf numFmtId="0" fontId="35" fillId="0" borderId="93" xfId="0" applyFont="1" applyBorder="1"/>
    <xf numFmtId="173" fontId="35" fillId="2" borderId="0" xfId="8" applyNumberFormat="1" applyFont="1" applyFill="1" applyBorder="1" applyAlignment="1">
      <alignment horizontal="center" vertical="center"/>
    </xf>
    <xf numFmtId="173" fontId="35" fillId="2" borderId="0" xfId="0" applyNumberFormat="1" applyFont="1" applyFill="1" applyBorder="1" applyAlignment="1">
      <alignment horizontal="center"/>
    </xf>
    <xf numFmtId="0" fontId="35" fillId="2" borderId="92" xfId="0" applyFont="1" applyFill="1" applyBorder="1" applyAlignment="1">
      <alignment horizontal="center"/>
    </xf>
    <xf numFmtId="0" fontId="35" fillId="2" borderId="153" xfId="0" applyFont="1" applyFill="1" applyBorder="1"/>
    <xf numFmtId="0" fontId="35" fillId="2" borderId="154" xfId="0" applyFont="1" applyFill="1" applyBorder="1"/>
    <xf numFmtId="172" fontId="78" fillId="41" borderId="142" xfId="262" applyNumberFormat="1" applyFont="1" applyBorder="1" applyAlignment="1">
      <alignment horizontal="center" vertical="center"/>
    </xf>
    <xf numFmtId="0" fontId="35" fillId="28" borderId="43" xfId="131" applyNumberFormat="1" applyFont="1" applyFill="1" applyBorder="1" applyAlignment="1">
      <alignment horizontal="center" vertical="center" wrapText="1"/>
    </xf>
    <xf numFmtId="0" fontId="35" fillId="26" borderId="157" xfId="131" applyNumberFormat="1" applyFont="1" applyFill="1" applyBorder="1" applyAlignment="1">
      <alignment horizontal="center" vertical="center" wrapText="1"/>
    </xf>
    <xf numFmtId="0" fontId="35" fillId="26" borderId="158" xfId="131" applyNumberFormat="1" applyFont="1" applyFill="1" applyBorder="1" applyAlignment="1">
      <alignment horizontal="center" vertical="center" wrapText="1"/>
    </xf>
    <xf numFmtId="0" fontId="35" fillId="2" borderId="96" xfId="0" applyFont="1" applyFill="1" applyBorder="1"/>
    <xf numFmtId="0" fontId="35" fillId="2" borderId="18" xfId="0" applyFont="1" applyFill="1" applyBorder="1" applyAlignment="1">
      <alignment horizontal="center" vertical="center" wrapText="1"/>
    </xf>
    <xf numFmtId="0" fontId="35" fillId="26" borderId="160" xfId="0" applyFont="1" applyFill="1" applyBorder="1" applyAlignment="1">
      <alignment horizontal="center" vertical="center" wrapText="1"/>
    </xf>
    <xf numFmtId="174" fontId="35" fillId="26" borderId="157" xfId="0" applyNumberFormat="1" applyFont="1" applyFill="1" applyBorder="1" applyAlignment="1">
      <alignment horizontal="center" vertical="center" wrapText="1"/>
    </xf>
    <xf numFmtId="0" fontId="35" fillId="28" borderId="156" xfId="131" applyNumberFormat="1" applyFont="1" applyFill="1" applyBorder="1" applyAlignment="1">
      <alignment horizontal="center" vertical="center" wrapText="1"/>
    </xf>
    <xf numFmtId="0" fontId="35" fillId="28" borderId="137" xfId="131" applyNumberFormat="1" applyFont="1" applyFill="1" applyBorder="1" applyAlignment="1">
      <alignment horizontal="center" vertical="center" wrapText="1"/>
    </xf>
    <xf numFmtId="41" fontId="35" fillId="2" borderId="159" xfId="131" applyNumberFormat="1" applyFont="1" applyFill="1" applyBorder="1" applyAlignment="1">
      <alignment horizontal="center" vertical="center" wrapText="1"/>
    </xf>
    <xf numFmtId="41" fontId="35" fillId="2" borderId="162" xfId="131" applyNumberFormat="1" applyFont="1" applyFill="1" applyBorder="1" applyAlignment="1">
      <alignment horizontal="center" vertical="center" wrapText="1"/>
    </xf>
    <xf numFmtId="41" fontId="35" fillId="2" borderId="161" xfId="131" applyNumberFormat="1" applyFont="1" applyFill="1" applyBorder="1" applyAlignment="1">
      <alignment horizontal="center" vertical="center" wrapText="1"/>
    </xf>
    <xf numFmtId="0" fontId="35" fillId="0" borderId="82" xfId="131" applyNumberFormat="1" applyFont="1" applyFill="1" applyBorder="1" applyAlignment="1">
      <alignment horizontal="left" vertical="center" wrapText="1"/>
    </xf>
    <xf numFmtId="0" fontId="35" fillId="0" borderId="42" xfId="131" applyNumberFormat="1" applyFont="1" applyFill="1" applyBorder="1" applyAlignment="1">
      <alignment horizontal="left" vertical="center" wrapText="1"/>
    </xf>
    <xf numFmtId="0" fontId="35" fillId="0" borderId="157" xfId="131" applyNumberFormat="1" applyFont="1" applyFill="1" applyBorder="1" applyAlignment="1">
      <alignment horizontal="left" vertical="center" wrapText="1"/>
    </xf>
    <xf numFmtId="0" fontId="35" fillId="0" borderId="162" xfId="131" applyNumberFormat="1" applyFont="1" applyFill="1" applyBorder="1" applyAlignment="1">
      <alignment horizontal="left" vertical="center" wrapText="1"/>
    </xf>
    <xf numFmtId="0" fontId="35" fillId="2" borderId="163" xfId="0" applyFont="1" applyFill="1" applyBorder="1"/>
    <xf numFmtId="0" fontId="35" fillId="2" borderId="164" xfId="0" applyFont="1" applyFill="1" applyBorder="1"/>
    <xf numFmtId="0" fontId="35" fillId="2" borderId="164" xfId="0" applyFont="1" applyFill="1" applyBorder="1" applyAlignment="1">
      <alignment horizontal="center" vertical="center" wrapText="1"/>
    </xf>
    <xf numFmtId="0" fontId="35" fillId="2" borderId="164" xfId="0" applyFont="1" applyFill="1" applyBorder="1" applyAlignment="1">
      <alignment horizontal="center" vertical="center"/>
    </xf>
    <xf numFmtId="0" fontId="35" fillId="2" borderId="164" xfId="0" applyNumberFormat="1" applyFont="1" applyFill="1" applyBorder="1" applyAlignment="1">
      <alignment horizontal="center" vertical="center" wrapText="1"/>
    </xf>
    <xf numFmtId="0" fontId="35" fillId="2" borderId="165" xfId="0" applyFont="1" applyFill="1" applyBorder="1"/>
    <xf numFmtId="0" fontId="35" fillId="2" borderId="132" xfId="0" applyFont="1" applyFill="1" applyBorder="1" applyAlignment="1">
      <alignment horizontal="center" vertical="center"/>
    </xf>
    <xf numFmtId="0" fontId="35" fillId="2" borderId="132" xfId="0" applyNumberFormat="1" applyFont="1" applyFill="1" applyBorder="1" applyAlignment="1">
      <alignment horizontal="center" vertical="center" wrapText="1"/>
    </xf>
    <xf numFmtId="174" fontId="35" fillId="25" borderId="166" xfId="0" applyNumberFormat="1" applyFont="1" applyFill="1" applyBorder="1" applyAlignment="1">
      <alignment horizontal="center" vertical="center" wrapText="1"/>
    </xf>
    <xf numFmtId="0" fontId="35" fillId="25" borderId="166" xfId="131" applyNumberFormat="1" applyFont="1" applyFill="1" applyBorder="1" applyAlignment="1">
      <alignment horizontal="center" vertical="center" wrapText="1"/>
    </xf>
    <xf numFmtId="0" fontId="79" fillId="2" borderId="0" xfId="0" applyFont="1" applyFill="1"/>
    <xf numFmtId="0" fontId="80" fillId="2" borderId="0" xfId="0" applyFont="1" applyFill="1"/>
    <xf numFmtId="0" fontId="81" fillId="2" borderId="5" xfId="0" applyFont="1" applyFill="1" applyBorder="1"/>
    <xf numFmtId="0" fontId="81" fillId="2" borderId="0" xfId="0" applyFont="1" applyFill="1"/>
    <xf numFmtId="0" fontId="82" fillId="2" borderId="0" xfId="0" applyFont="1" applyFill="1"/>
    <xf numFmtId="0" fontId="35" fillId="28" borderId="0" xfId="0" applyFont="1" applyFill="1" applyBorder="1" applyAlignment="1">
      <alignment horizontal="left" vertical="center"/>
    </xf>
    <xf numFmtId="0" fontId="35" fillId="28" borderId="0" xfId="0" applyFont="1" applyFill="1" applyBorder="1" applyAlignment="1">
      <alignment vertical="top" wrapText="1"/>
    </xf>
    <xf numFmtId="0" fontId="0" fillId="2" borderId="163" xfId="0" applyFill="1" applyBorder="1"/>
    <xf numFmtId="0" fontId="0" fillId="2" borderId="164" xfId="0" applyFill="1" applyBorder="1"/>
    <xf numFmtId="0" fontId="0" fillId="2" borderId="165" xfId="0" applyFill="1" applyBorder="1"/>
    <xf numFmtId="0" fontId="0" fillId="2" borderId="9" xfId="0" applyFill="1" applyBorder="1"/>
    <xf numFmtId="0" fontId="0" fillId="2" borderId="10" xfId="0" applyFill="1" applyBorder="1"/>
    <xf numFmtId="0" fontId="35" fillId="25" borderId="44" xfId="0" applyFont="1" applyFill="1" applyBorder="1" applyAlignment="1">
      <alignment horizontal="left" vertical="center" wrapText="1"/>
    </xf>
    <xf numFmtId="175" fontId="35" fillId="2" borderId="0" xfId="131" applyNumberFormat="1" applyFont="1" applyFill="1" applyAlignment="1">
      <alignment horizontal="center" vertical="center" wrapText="1"/>
    </xf>
    <xf numFmtId="175" fontId="35" fillId="2" borderId="0" xfId="131" applyNumberFormat="1" applyFont="1" applyFill="1"/>
    <xf numFmtId="175" fontId="35" fillId="2" borderId="164" xfId="131" applyNumberFormat="1" applyFont="1" applyFill="1" applyBorder="1" applyAlignment="1">
      <alignment horizontal="center" vertical="center" wrapText="1"/>
    </xf>
    <xf numFmtId="175" fontId="35" fillId="2" borderId="0" xfId="131" applyNumberFormat="1" applyFont="1" applyFill="1" applyBorder="1" applyAlignment="1">
      <alignment horizontal="center" vertical="center" wrapText="1"/>
    </xf>
    <xf numFmtId="175" fontId="35" fillId="2" borderId="132" xfId="131" applyNumberFormat="1" applyFont="1" applyFill="1" applyBorder="1" applyAlignment="1">
      <alignment horizontal="center" vertical="center" wrapText="1"/>
    </xf>
    <xf numFmtId="175" fontId="35" fillId="25" borderId="82" xfId="131" applyNumberFormat="1" applyFont="1" applyFill="1" applyBorder="1" applyAlignment="1">
      <alignment horizontal="center" vertical="center" wrapText="1"/>
    </xf>
    <xf numFmtId="175" fontId="35" fillId="25" borderId="42" xfId="131" applyNumberFormat="1" applyFont="1" applyFill="1" applyBorder="1" applyAlignment="1">
      <alignment horizontal="center" vertical="center" wrapText="1"/>
    </xf>
    <xf numFmtId="175" fontId="35" fillId="26" borderId="157" xfId="131" applyNumberFormat="1" applyFont="1" applyFill="1" applyBorder="1" applyAlignment="1">
      <alignment horizontal="center" vertical="center" wrapText="1"/>
    </xf>
    <xf numFmtId="175" fontId="35" fillId="2" borderId="159" xfId="131" applyNumberFormat="1" applyFont="1" applyFill="1" applyBorder="1" applyAlignment="1">
      <alignment horizontal="center" vertical="center" wrapText="1"/>
    </xf>
    <xf numFmtId="175" fontId="35" fillId="2" borderId="92" xfId="131" applyNumberFormat="1" applyFont="1" applyFill="1" applyBorder="1" applyAlignment="1">
      <alignment horizontal="center" vertical="center" wrapText="1"/>
    </xf>
    <xf numFmtId="175" fontId="35" fillId="2" borderId="0" xfId="131" applyNumberFormat="1" applyFont="1" applyFill="1" applyAlignment="1">
      <alignment horizontal="center" vertical="center"/>
    </xf>
    <xf numFmtId="175" fontId="35" fillId="28" borderId="43" xfId="131" applyNumberFormat="1" applyFont="1" applyFill="1" applyBorder="1" applyAlignment="1">
      <alignment horizontal="center" vertical="center" wrapText="1"/>
    </xf>
    <xf numFmtId="175" fontId="35" fillId="25" borderId="167" xfId="131" applyNumberFormat="1" applyFont="1" applyFill="1" applyBorder="1" applyAlignment="1">
      <alignment horizontal="center" vertical="center" wrapText="1"/>
    </xf>
    <xf numFmtId="0" fontId="84" fillId="2" borderId="0" xfId="0" applyFont="1" applyFill="1" applyBorder="1"/>
    <xf numFmtId="43" fontId="35" fillId="25" borderId="43" xfId="131" applyFont="1" applyFill="1" applyBorder="1" applyAlignment="1">
      <alignment horizontal="center" vertical="center" wrapText="1"/>
    </xf>
    <xf numFmtId="175" fontId="35" fillId="25" borderId="43" xfId="131" applyNumberFormat="1" applyFont="1" applyFill="1" applyBorder="1" applyAlignment="1">
      <alignment horizontal="center" vertical="center" wrapText="1"/>
    </xf>
    <xf numFmtId="41" fontId="35" fillId="2" borderId="0" xfId="0" applyNumberFormat="1" applyFont="1" applyFill="1"/>
    <xf numFmtId="0" fontId="84" fillId="2" borderId="0" xfId="0" applyFont="1" applyFill="1"/>
    <xf numFmtId="0" fontId="84" fillId="42" borderId="0" xfId="0" applyFont="1" applyFill="1"/>
    <xf numFmtId="0" fontId="35" fillId="42" borderId="0" xfId="0" applyFont="1" applyFill="1"/>
    <xf numFmtId="41" fontId="35" fillId="2" borderId="0" xfId="0" applyNumberFormat="1" applyFont="1" applyFill="1" applyAlignment="1">
      <alignment horizontal="center" vertical="center" wrapText="1"/>
    </xf>
    <xf numFmtId="41" fontId="41" fillId="2" borderId="0" xfId="0" applyNumberFormat="1" applyFont="1" applyFill="1" applyAlignment="1">
      <alignment horizontal="center" vertical="center" wrapText="1"/>
    </xf>
    <xf numFmtId="2" fontId="35" fillId="25" borderId="114" xfId="131" applyNumberFormat="1" applyFont="1" applyFill="1" applyBorder="1" applyAlignment="1">
      <alignment horizontal="center" vertical="center"/>
    </xf>
    <xf numFmtId="2" fontId="35" fillId="25" borderId="42" xfId="131" applyNumberFormat="1" applyFont="1" applyFill="1" applyBorder="1" applyAlignment="1">
      <alignment horizontal="center" vertical="center" wrapText="1"/>
    </xf>
    <xf numFmtId="2" fontId="35" fillId="25" borderId="42" xfId="131" applyNumberFormat="1" applyFont="1" applyFill="1" applyBorder="1" applyAlignment="1">
      <alignment horizontal="center" vertical="center"/>
    </xf>
    <xf numFmtId="0" fontId="35" fillId="25" borderId="0" xfId="0" applyFont="1" applyFill="1" applyBorder="1" applyAlignment="1">
      <alignment horizontal="center" vertical="center"/>
    </xf>
    <xf numFmtId="0" fontId="87" fillId="26" borderId="0" xfId="0" applyFont="1" applyFill="1"/>
    <xf numFmtId="10" fontId="35" fillId="32" borderId="140" xfId="133" applyNumberFormat="1" applyFont="1" applyFill="1" applyBorder="1"/>
    <xf numFmtId="183" fontId="35" fillId="32" borderId="42" xfId="131" applyNumberFormat="1" applyFont="1" applyFill="1" applyBorder="1"/>
    <xf numFmtId="184" fontId="35" fillId="32" borderId="42" xfId="131" applyNumberFormat="1" applyFont="1" applyFill="1" applyBorder="1"/>
    <xf numFmtId="43" fontId="35" fillId="28" borderId="42" xfId="131" applyNumberFormat="1" applyFont="1" applyFill="1" applyBorder="1"/>
    <xf numFmtId="44" fontId="35" fillId="28" borderId="43" xfId="134" applyNumberFormat="1" applyFont="1" applyFill="1" applyBorder="1"/>
    <xf numFmtId="10" fontId="35" fillId="28" borderId="43" xfId="133" applyNumberFormat="1" applyFont="1" applyFill="1" applyBorder="1"/>
    <xf numFmtId="43" fontId="35" fillId="28" borderId="137" xfId="134" applyNumberFormat="1" applyFont="1" applyFill="1" applyBorder="1"/>
    <xf numFmtId="43" fontId="35" fillId="28" borderId="47" xfId="134" applyNumberFormat="1" applyFont="1" applyFill="1" applyBorder="1"/>
    <xf numFmtId="175" fontId="35" fillId="25" borderId="183" xfId="131" applyNumberFormat="1" applyFont="1" applyFill="1" applyBorder="1" applyAlignment="1">
      <alignment vertical="center"/>
    </xf>
    <xf numFmtId="0" fontId="35" fillId="25" borderId="0" xfId="0" applyFont="1" applyFill="1" applyBorder="1" applyAlignment="1">
      <alignment horizontal="center"/>
    </xf>
    <xf numFmtId="0" fontId="35" fillId="25" borderId="0" xfId="0" applyFont="1" applyFill="1" applyBorder="1" applyAlignment="1">
      <alignment horizontal="center" vertical="center" wrapText="1"/>
    </xf>
    <xf numFmtId="175" fontId="84" fillId="25" borderId="51" xfId="131" applyNumberFormat="1" applyFont="1" applyFill="1" applyBorder="1"/>
    <xf numFmtId="174" fontId="35" fillId="0" borderId="122" xfId="0" applyNumberFormat="1" applyFont="1" applyFill="1" applyBorder="1" applyAlignment="1">
      <alignment horizontal="center" wrapText="1"/>
    </xf>
    <xf numFmtId="175" fontId="35" fillId="25" borderId="0" xfId="131" applyNumberFormat="1" applyFont="1" applyFill="1" applyBorder="1" applyAlignment="1">
      <alignment horizontal="center" vertical="center"/>
    </xf>
    <xf numFmtId="175" fontId="35" fillId="2" borderId="5" xfId="131" applyNumberFormat="1" applyFont="1" applyFill="1" applyBorder="1" applyAlignment="1">
      <alignment horizontal="center" vertical="center"/>
    </xf>
    <xf numFmtId="9" fontId="35" fillId="25" borderId="0" xfId="133" applyFont="1" applyFill="1" applyBorder="1" applyAlignment="1">
      <alignment horizontal="center" vertical="center"/>
    </xf>
    <xf numFmtId="175" fontId="35" fillId="26" borderId="132" xfId="0" applyNumberFormat="1" applyFont="1" applyFill="1" applyBorder="1"/>
    <xf numFmtId="173" fontId="41" fillId="2" borderId="70" xfId="8" applyNumberFormat="1" applyFont="1" applyFill="1" applyBorder="1" applyAlignment="1">
      <alignment horizontal="center" vertical="center"/>
    </xf>
    <xf numFmtId="173" fontId="84" fillId="2" borderId="70" xfId="8" applyNumberFormat="1" applyFont="1" applyFill="1" applyBorder="1" applyAlignment="1">
      <alignment horizontal="center" vertical="center"/>
    </xf>
    <xf numFmtId="43" fontId="35" fillId="2" borderId="0" xfId="131" applyFont="1" applyFill="1" applyBorder="1"/>
    <xf numFmtId="10" fontId="35" fillId="2" borderId="108" xfId="133" applyNumberFormat="1" applyFont="1" applyFill="1" applyBorder="1" applyAlignment="1">
      <alignment horizontal="center" vertical="center"/>
    </xf>
    <xf numFmtId="10" fontId="35" fillId="2" borderId="109" xfId="133" applyNumberFormat="1" applyFont="1" applyFill="1" applyBorder="1"/>
    <xf numFmtId="10" fontId="35" fillId="2" borderId="113" xfId="133" applyNumberFormat="1" applyFont="1" applyFill="1" applyBorder="1" applyAlignment="1">
      <alignment horizontal="center" vertical="center"/>
    </xf>
    <xf numFmtId="166" fontId="35" fillId="43" borderId="0" xfId="8" applyNumberFormat="1" applyFont="1" applyFill="1" applyBorder="1">
      <alignment horizontal="right" vertical="center"/>
    </xf>
    <xf numFmtId="0" fontId="35" fillId="43" borderId="0" xfId="0" applyFont="1" applyFill="1" applyBorder="1"/>
    <xf numFmtId="0" fontId="39" fillId="43" borderId="0" xfId="0" applyFont="1" applyFill="1" applyBorder="1"/>
    <xf numFmtId="0" fontId="35" fillId="43" borderId="0" xfId="0" applyFont="1" applyFill="1" applyBorder="1" applyAlignment="1">
      <alignment horizontal="left"/>
    </xf>
    <xf numFmtId="0" fontId="84" fillId="43" borderId="0" xfId="0" applyFont="1" applyFill="1" applyBorder="1" applyAlignment="1">
      <alignment horizontal="left"/>
    </xf>
    <xf numFmtId="10" fontId="84" fillId="43" borderId="108" xfId="133" applyNumberFormat="1" applyFont="1" applyFill="1" applyBorder="1" applyAlignment="1">
      <alignment horizontal="center" vertical="center"/>
    </xf>
    <xf numFmtId="9" fontId="84" fillId="43" borderId="102" xfId="133" applyFont="1" applyFill="1" applyBorder="1" applyAlignment="1">
      <alignment horizontal="center" vertical="center"/>
    </xf>
    <xf numFmtId="175" fontId="35" fillId="2" borderId="0" xfId="0" applyNumberFormat="1" applyFont="1" applyFill="1" applyBorder="1"/>
    <xf numFmtId="0" fontId="35" fillId="2" borderId="184" xfId="0" applyFont="1" applyFill="1" applyBorder="1" applyAlignment="1">
      <alignment horizontal="left"/>
    </xf>
    <xf numFmtId="0" fontId="35" fillId="2" borderId="185" xfId="0" applyFont="1" applyFill="1" applyBorder="1" applyAlignment="1">
      <alignment horizontal="center"/>
    </xf>
    <xf numFmtId="175" fontId="35" fillId="2" borderId="0" xfId="0" applyNumberFormat="1" applyFont="1" applyFill="1"/>
    <xf numFmtId="0" fontId="84" fillId="0" borderId="0" xfId="0" applyFont="1" applyFill="1" applyBorder="1"/>
    <xf numFmtId="0" fontId="35" fillId="0" borderId="0" xfId="0" applyFont="1" applyFill="1" applyBorder="1"/>
    <xf numFmtId="0" fontId="35" fillId="0" borderId="10" xfId="0" applyFont="1" applyFill="1" applyBorder="1"/>
    <xf numFmtId="2" fontId="39" fillId="2" borderId="92" xfId="0" applyNumberFormat="1" applyFont="1" applyFill="1" applyBorder="1" applyAlignment="1">
      <alignment horizontal="center" vertical="center"/>
    </xf>
    <xf numFmtId="44" fontId="55" fillId="26" borderId="0" xfId="0" applyNumberFormat="1" applyFont="1" applyFill="1"/>
    <xf numFmtId="174" fontId="35" fillId="0" borderId="122" xfId="0" applyNumberFormat="1" applyFont="1" applyFill="1" applyBorder="1" applyAlignment="1">
      <alignment horizontal="center" vertical="center" wrapText="1"/>
    </xf>
    <xf numFmtId="0" fontId="84" fillId="42" borderId="0" xfId="0" applyFont="1" applyFill="1" applyAlignment="1">
      <alignment horizontal="center" vertical="center" wrapText="1"/>
    </xf>
    <xf numFmtId="0" fontId="90" fillId="42" borderId="0" xfId="0" applyFont="1" applyFill="1" applyAlignment="1">
      <alignment horizontal="center" vertical="center"/>
    </xf>
    <xf numFmtId="0" fontId="90" fillId="42" borderId="0" xfId="0" applyFont="1" applyFill="1"/>
    <xf numFmtId="0" fontId="71" fillId="42" borderId="0" xfId="0" applyFont="1" applyFill="1" applyAlignment="1">
      <alignment horizontal="left" vertical="center"/>
    </xf>
    <xf numFmtId="0" fontId="45" fillId="42" borderId="0" xfId="0" applyFont="1" applyFill="1"/>
    <xf numFmtId="0" fontId="90" fillId="42" borderId="0" xfId="0" applyFont="1" applyFill="1" applyAlignment="1">
      <alignment horizontal="left" vertical="center"/>
    </xf>
    <xf numFmtId="0" fontId="91" fillId="42" borderId="0" xfId="0" applyFont="1" applyFill="1"/>
    <xf numFmtId="175" fontId="35" fillId="25" borderId="158" xfId="131" applyNumberFormat="1" applyFont="1" applyFill="1" applyBorder="1" applyAlignment="1">
      <alignment horizontal="center" vertical="center" wrapText="1"/>
    </xf>
    <xf numFmtId="0" fontId="35" fillId="2" borderId="132" xfId="0" applyNumberFormat="1" applyFont="1" applyFill="1" applyBorder="1" applyAlignment="1">
      <alignment horizontal="center" vertical="center" wrapText="1"/>
    </xf>
    <xf numFmtId="174" fontId="35" fillId="2" borderId="27" xfId="0" applyNumberFormat="1" applyFont="1" applyFill="1" applyBorder="1" applyAlignment="1">
      <alignment horizontal="center" vertical="center" wrapText="1"/>
    </xf>
    <xf numFmtId="15" fontId="81" fillId="2" borderId="0" xfId="0" applyNumberFormat="1" applyFont="1" applyFill="1"/>
    <xf numFmtId="0" fontId="71" fillId="2" borderId="0" xfId="0" applyNumberFormat="1" applyFont="1" applyFill="1" applyAlignment="1">
      <alignment horizontal="center" vertical="center" wrapText="1"/>
    </xf>
    <xf numFmtId="174" fontId="35" fillId="2" borderId="132" xfId="0" applyNumberFormat="1" applyFont="1" applyFill="1" applyBorder="1" applyAlignment="1">
      <alignment horizontal="center" vertical="center" wrapText="1"/>
    </xf>
    <xf numFmtId="0" fontId="41" fillId="42" borderId="0" xfId="0" applyNumberFormat="1" applyFont="1" applyFill="1" applyAlignment="1">
      <alignment horizontal="center" vertical="center" wrapText="1"/>
    </xf>
    <xf numFmtId="177" fontId="35" fillId="44" borderId="119" xfId="134" applyNumberFormat="1" applyFont="1" applyFill="1" applyBorder="1"/>
    <xf numFmtId="175" fontId="71" fillId="44" borderId="42" xfId="0" applyNumberFormat="1" applyFont="1" applyFill="1" applyBorder="1"/>
    <xf numFmtId="177" fontId="35" fillId="44" borderId="43" xfId="134" applyNumberFormat="1" applyFont="1" applyFill="1" applyBorder="1"/>
    <xf numFmtId="173" fontId="35" fillId="0" borderId="0" xfId="0" applyNumberFormat="1" applyFont="1"/>
    <xf numFmtId="177" fontId="74" fillId="26" borderId="0" xfId="0" applyNumberFormat="1" applyFont="1" applyFill="1"/>
    <xf numFmtId="177" fontId="74" fillId="2" borderId="0" xfId="0" applyNumberFormat="1" applyFont="1" applyFill="1" applyAlignment="1">
      <alignment horizontal="center"/>
    </xf>
    <xf numFmtId="0" fontId="74" fillId="26" borderId="0" xfId="0" applyFont="1" applyFill="1"/>
    <xf numFmtId="10" fontId="35" fillId="26" borderId="0" xfId="0" applyNumberFormat="1" applyFont="1" applyFill="1"/>
    <xf numFmtId="44" fontId="35" fillId="26" borderId="0" xfId="0" applyNumberFormat="1" applyFont="1" applyFill="1"/>
    <xf numFmtId="0" fontId="35" fillId="26" borderId="0" xfId="0" applyFont="1" applyFill="1" applyAlignment="1">
      <alignment horizontal="right"/>
    </xf>
    <xf numFmtId="0" fontId="39" fillId="26" borderId="0" xfId="0" applyFont="1" applyFill="1" applyAlignment="1">
      <alignment horizontal="right"/>
    </xf>
    <xf numFmtId="44" fontId="39" fillId="26" borderId="0" xfId="0" applyNumberFormat="1" applyFont="1" applyFill="1" applyAlignment="1">
      <alignment horizontal="right"/>
    </xf>
    <xf numFmtId="173" fontId="39" fillId="44" borderId="122" xfId="8" applyNumberFormat="1" applyFont="1" applyFill="1" applyBorder="1" applyAlignment="1">
      <alignment horizontal="right" vertical="center"/>
    </xf>
    <xf numFmtId="0" fontId="35" fillId="25" borderId="146" xfId="261" applyFont="1" applyFill="1" applyBorder="1" applyAlignment="1" applyProtection="1">
      <alignment horizontal="center" vertical="center"/>
    </xf>
    <xf numFmtId="0" fontId="35" fillId="25" borderId="151" xfId="261" applyFont="1" applyFill="1" applyBorder="1" applyAlignment="1" applyProtection="1">
      <alignment horizontal="center" vertical="center"/>
    </xf>
    <xf numFmtId="0" fontId="35" fillId="28" borderId="0" xfId="0" applyFont="1" applyFill="1" applyAlignment="1">
      <alignment horizontal="left" wrapText="1"/>
    </xf>
    <xf numFmtId="0" fontId="53" fillId="32" borderId="146" xfId="4" applyFont="1" applyFill="1" applyBorder="1" applyAlignment="1">
      <alignment horizontal="center" vertical="center"/>
    </xf>
    <xf numFmtId="0" fontId="53" fillId="32" borderId="147" xfId="4" applyFont="1" applyFill="1" applyBorder="1" applyAlignment="1">
      <alignment horizontal="center" vertical="center"/>
    </xf>
    <xf numFmtId="0" fontId="53" fillId="32" borderId="151" xfId="4" applyFont="1" applyFill="1" applyBorder="1" applyAlignment="1">
      <alignment horizontal="center" vertical="center"/>
    </xf>
    <xf numFmtId="0" fontId="35" fillId="28" borderId="0" xfId="0" applyFont="1" applyFill="1" applyAlignment="1">
      <alignment horizontal="left" vertical="top" wrapText="1"/>
    </xf>
    <xf numFmtId="0" fontId="35" fillId="28" borderId="146" xfId="0" applyFont="1" applyFill="1" applyBorder="1" applyAlignment="1">
      <alignment horizontal="left"/>
    </xf>
    <xf numFmtId="0" fontId="35" fillId="28" borderId="147" xfId="0" applyFont="1" applyFill="1" applyBorder="1" applyAlignment="1">
      <alignment horizontal="left"/>
    </xf>
    <xf numFmtId="0" fontId="35" fillId="28" borderId="151" xfId="0" applyFont="1" applyFill="1" applyBorder="1" applyAlignment="1">
      <alignment horizontal="left"/>
    </xf>
    <xf numFmtId="0" fontId="35" fillId="37" borderId="146" xfId="0" applyFont="1" applyFill="1" applyBorder="1" applyAlignment="1">
      <alignment horizontal="left"/>
    </xf>
    <xf numFmtId="0" fontId="35" fillId="37" borderId="147" xfId="0" applyFont="1" applyFill="1" applyBorder="1" applyAlignment="1">
      <alignment horizontal="left"/>
    </xf>
    <xf numFmtId="0" fontId="35" fillId="37" borderId="151" xfId="0" applyFont="1" applyFill="1" applyBorder="1" applyAlignment="1">
      <alignment horizontal="left"/>
    </xf>
    <xf numFmtId="0" fontId="35" fillId="39" borderId="146" xfId="0" applyFont="1" applyFill="1" applyBorder="1" applyAlignment="1">
      <alignment horizontal="left"/>
    </xf>
    <xf numFmtId="0" fontId="35" fillId="39" borderId="147" xfId="0" applyFont="1" applyFill="1" applyBorder="1" applyAlignment="1">
      <alignment horizontal="left"/>
    </xf>
    <xf numFmtId="0" fontId="35" fillId="39" borderId="151" xfId="0" applyFont="1" applyFill="1" applyBorder="1" applyAlignment="1">
      <alignment horizontal="left"/>
    </xf>
    <xf numFmtId="0" fontId="35" fillId="38" borderId="146" xfId="0" applyFont="1" applyFill="1" applyBorder="1" applyAlignment="1">
      <alignment horizontal="left"/>
    </xf>
    <xf numFmtId="0" fontId="35" fillId="38" borderId="147" xfId="0" applyFont="1" applyFill="1" applyBorder="1" applyAlignment="1">
      <alignment horizontal="left"/>
    </xf>
    <xf numFmtId="0" fontId="35" fillId="38" borderId="151" xfId="0" applyFont="1" applyFill="1" applyBorder="1" applyAlignment="1">
      <alignment horizontal="left"/>
    </xf>
    <xf numFmtId="0" fontId="35" fillId="40" borderId="146" xfId="0" applyFont="1" applyFill="1" applyBorder="1" applyAlignment="1">
      <alignment horizontal="left"/>
    </xf>
    <xf numFmtId="0" fontId="35" fillId="40" borderId="147" xfId="0" applyFont="1" applyFill="1" applyBorder="1" applyAlignment="1">
      <alignment horizontal="left"/>
    </xf>
    <xf numFmtId="0" fontId="35" fillId="40" borderId="151" xfId="0" applyFont="1" applyFill="1" applyBorder="1" applyAlignment="1">
      <alignment horizontal="left"/>
    </xf>
    <xf numFmtId="0" fontId="39" fillId="2" borderId="14" xfId="0" quotePrefix="1" applyFont="1" applyFill="1" applyBorder="1" applyAlignment="1">
      <alignment horizontal="left" vertical="center" wrapText="1"/>
    </xf>
    <xf numFmtId="0" fontId="35" fillId="2" borderId="15" xfId="0" applyFont="1" applyFill="1" applyBorder="1" applyAlignment="1">
      <alignment horizontal="left" vertical="center"/>
    </xf>
    <xf numFmtId="0" fontId="35" fillId="2" borderId="16" xfId="0" applyFont="1" applyFill="1" applyBorder="1" applyAlignment="1">
      <alignment horizontal="left" vertical="center"/>
    </xf>
    <xf numFmtId="0" fontId="35" fillId="2" borderId="17" xfId="0" applyFont="1" applyFill="1" applyBorder="1" applyAlignment="1">
      <alignment horizontal="left" vertical="center"/>
    </xf>
    <xf numFmtId="0" fontId="35" fillId="2" borderId="0" xfId="0" applyFont="1" applyFill="1" applyBorder="1" applyAlignment="1">
      <alignment horizontal="left" vertical="center"/>
    </xf>
    <xf numFmtId="0" fontId="35" fillId="2" borderId="121" xfId="0" applyFont="1" applyFill="1" applyBorder="1" applyAlignment="1">
      <alignment horizontal="left" vertical="center"/>
    </xf>
    <xf numFmtId="0" fontId="35" fillId="2" borderId="18" xfId="0" applyFont="1" applyFill="1" applyBorder="1" applyAlignment="1">
      <alignment horizontal="left" vertical="center"/>
    </xf>
    <xf numFmtId="0" fontId="35" fillId="2" borderId="5" xfId="0" applyFont="1" applyFill="1" applyBorder="1" applyAlignment="1">
      <alignment horizontal="left" vertical="center"/>
    </xf>
    <xf numFmtId="0" fontId="35" fillId="2" borderId="19" xfId="0" applyFont="1" applyFill="1" applyBorder="1" applyAlignment="1">
      <alignment horizontal="left" vertical="center"/>
    </xf>
    <xf numFmtId="0" fontId="35" fillId="2" borderId="14" xfId="0" applyFont="1" applyFill="1" applyBorder="1" applyAlignment="1">
      <alignment horizontal="left" vertical="center" wrapText="1"/>
    </xf>
    <xf numFmtId="0" fontId="35" fillId="2" borderId="146" xfId="0" applyFont="1" applyFill="1" applyBorder="1" applyAlignment="1" applyProtection="1">
      <alignment horizontal="center" vertical="center"/>
    </xf>
    <xf numFmtId="0" fontId="35" fillId="2" borderId="151" xfId="0" applyFont="1" applyFill="1" applyBorder="1" applyAlignment="1" applyProtection="1">
      <alignment horizontal="center" vertical="center"/>
    </xf>
    <xf numFmtId="0" fontId="41" fillId="27" borderId="146" xfId="0" applyFont="1" applyFill="1" applyBorder="1" applyAlignment="1" applyProtection="1">
      <alignment horizontal="center" vertical="center"/>
    </xf>
    <xf numFmtId="0" fontId="41" fillId="27" borderId="151" xfId="0" applyFont="1" applyFill="1" applyBorder="1" applyAlignment="1" applyProtection="1">
      <alignment horizontal="center" vertical="center"/>
    </xf>
    <xf numFmtId="0" fontId="49" fillId="29" borderId="146" xfId="132" applyFont="1" applyBorder="1" applyAlignment="1" applyProtection="1">
      <alignment horizontal="center" vertical="center"/>
    </xf>
    <xf numFmtId="0" fontId="49" fillId="29" borderId="151" xfId="132" applyFont="1" applyBorder="1" applyAlignment="1" applyProtection="1">
      <alignment horizontal="center" vertical="center"/>
    </xf>
    <xf numFmtId="0" fontId="35" fillId="26" borderId="146" xfId="0" applyFont="1" applyFill="1" applyBorder="1" applyAlignment="1">
      <alignment horizontal="center"/>
    </xf>
    <xf numFmtId="0" fontId="35" fillId="26" borderId="151" xfId="0" applyFont="1" applyFill="1" applyBorder="1" applyAlignment="1">
      <alignment horizontal="center"/>
    </xf>
    <xf numFmtId="0" fontId="35" fillId="2" borderId="14" xfId="0" applyFont="1" applyFill="1" applyBorder="1" applyAlignment="1">
      <alignment horizontal="left" wrapText="1"/>
    </xf>
    <xf numFmtId="0" fontId="35" fillId="2" borderId="15" xfId="0" applyFont="1" applyFill="1" applyBorder="1" applyAlignment="1">
      <alignment horizontal="left" wrapText="1"/>
    </xf>
    <xf numFmtId="0" fontId="35" fillId="2" borderId="16" xfId="0" applyFont="1" applyFill="1" applyBorder="1" applyAlignment="1">
      <alignment horizontal="left" wrapText="1"/>
    </xf>
    <xf numFmtId="0" fontId="35" fillId="2" borderId="17" xfId="0" applyFont="1" applyFill="1" applyBorder="1" applyAlignment="1">
      <alignment horizontal="left" wrapText="1"/>
    </xf>
    <xf numFmtId="0" fontId="35" fillId="2" borderId="0" xfId="0" applyFont="1" applyFill="1" applyBorder="1" applyAlignment="1">
      <alignment horizontal="left" wrapText="1"/>
    </xf>
    <xf numFmtId="0" fontId="35" fillId="2" borderId="121" xfId="0" applyFont="1" applyFill="1" applyBorder="1" applyAlignment="1">
      <alignment horizontal="left" wrapText="1"/>
    </xf>
    <xf numFmtId="0" fontId="35" fillId="2" borderId="18" xfId="0" applyFont="1" applyFill="1" applyBorder="1" applyAlignment="1">
      <alignment horizontal="left" wrapText="1"/>
    </xf>
    <xf numFmtId="0" fontId="35" fillId="2" borderId="5" xfId="0" applyFont="1" applyFill="1" applyBorder="1" applyAlignment="1">
      <alignment horizontal="left" wrapText="1"/>
    </xf>
    <xf numFmtId="0" fontId="35" fillId="2" borderId="19" xfId="0" applyFont="1" applyFill="1" applyBorder="1" applyAlignment="1">
      <alignment horizontal="left" wrapText="1"/>
    </xf>
    <xf numFmtId="0" fontId="35" fillId="2" borderId="15"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35" fillId="2" borderId="17"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35" fillId="2" borderId="121" xfId="0" applyFont="1" applyFill="1" applyBorder="1" applyAlignment="1">
      <alignment horizontal="left" vertical="center" wrapText="1"/>
    </xf>
    <xf numFmtId="0" fontId="35" fillId="2" borderId="18"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2" borderId="19" xfId="0" applyFont="1" applyFill="1" applyBorder="1" applyAlignment="1">
      <alignment horizontal="left" vertical="center" wrapText="1"/>
    </xf>
    <xf numFmtId="0" fontId="37" fillId="2" borderId="0" xfId="5" applyFont="1" applyFill="1">
      <alignment horizontal="left" vertical="center"/>
      <protection locked="0"/>
    </xf>
    <xf numFmtId="0" fontId="35" fillId="2" borderId="132" xfId="0" applyNumberFormat="1" applyFont="1" applyFill="1" applyBorder="1" applyAlignment="1">
      <alignment horizontal="center" vertical="center" wrapText="1"/>
    </xf>
    <xf numFmtId="0" fontId="35" fillId="30" borderId="132" xfId="0" applyFont="1" applyFill="1" applyBorder="1" applyAlignment="1">
      <alignment horizontal="center" vertical="center" wrapText="1"/>
    </xf>
    <xf numFmtId="0" fontId="35" fillId="30" borderId="138" xfId="0" applyFont="1" applyFill="1" applyBorder="1" applyAlignment="1">
      <alignment horizontal="center" vertical="center" wrapText="1"/>
    </xf>
    <xf numFmtId="0" fontId="35" fillId="30" borderId="139" xfId="0" applyFont="1" applyFill="1" applyBorder="1" applyAlignment="1">
      <alignment horizontal="center" vertical="center" wrapText="1"/>
    </xf>
    <xf numFmtId="0" fontId="35" fillId="30" borderId="140" xfId="0" applyFont="1" applyFill="1" applyBorder="1" applyAlignment="1">
      <alignment horizontal="center" vertical="center" wrapText="1"/>
    </xf>
    <xf numFmtId="0" fontId="35" fillId="30" borderId="2" xfId="0" applyFont="1" applyFill="1" applyBorder="1" applyAlignment="1">
      <alignment horizontal="center"/>
    </xf>
    <xf numFmtId="0" fontId="35" fillId="30" borderId="3" xfId="0" applyFont="1" applyFill="1" applyBorder="1" applyAlignment="1">
      <alignment horizontal="center"/>
    </xf>
    <xf numFmtId="0" fontId="35" fillId="30" borderId="4" xfId="0" applyFont="1" applyFill="1" applyBorder="1" applyAlignment="1">
      <alignment horizontal="center"/>
    </xf>
    <xf numFmtId="174" fontId="35" fillId="2" borderId="27" xfId="0" applyNumberFormat="1" applyFont="1" applyFill="1" applyBorder="1" applyAlignment="1">
      <alignment horizontal="center" vertical="center" wrapText="1"/>
    </xf>
    <xf numFmtId="174" fontId="35" fillId="2" borderId="31" xfId="0" applyNumberFormat="1" applyFont="1" applyFill="1" applyBorder="1" applyAlignment="1">
      <alignment horizontal="center" vertical="center" wrapText="1"/>
    </xf>
    <xf numFmtId="174" fontId="35" fillId="2" borderId="32" xfId="0" applyNumberFormat="1" applyFont="1" applyFill="1" applyBorder="1" applyAlignment="1">
      <alignment horizontal="center" vertical="center" wrapText="1"/>
    </xf>
    <xf numFmtId="174" fontId="35" fillId="2" borderId="122" xfId="0" applyNumberFormat="1" applyFont="1" applyFill="1" applyBorder="1" applyAlignment="1">
      <alignment horizontal="center" vertical="center" wrapText="1"/>
    </xf>
    <xf numFmtId="174" fontId="39" fillId="2" borderId="122" xfId="0" applyNumberFormat="1" applyFont="1" applyFill="1" applyBorder="1" applyAlignment="1">
      <alignment horizontal="center" vertical="center" wrapText="1"/>
    </xf>
    <xf numFmtId="0" fontId="35" fillId="25" borderId="83" xfId="0" applyFont="1" applyFill="1" applyBorder="1" applyAlignment="1">
      <alignment horizontal="center" vertical="center" wrapText="1"/>
    </xf>
    <xf numFmtId="0" fontId="35" fillId="25" borderId="79" xfId="0" applyFont="1" applyFill="1" applyBorder="1" applyAlignment="1">
      <alignment horizontal="center" vertical="center" wrapText="1"/>
    </xf>
    <xf numFmtId="0" fontId="35" fillId="25" borderId="80" xfId="0" applyFont="1" applyFill="1" applyBorder="1" applyAlignment="1">
      <alignment horizontal="center" vertical="center" wrapText="1"/>
    </xf>
    <xf numFmtId="0" fontId="35" fillId="25" borderId="52" xfId="0" applyFont="1" applyFill="1" applyBorder="1" applyAlignment="1">
      <alignment horizontal="center" vertical="center" wrapText="1"/>
    </xf>
    <xf numFmtId="0" fontId="35" fillId="25" borderId="15" xfId="0" applyFont="1" applyFill="1" applyBorder="1" applyAlignment="1">
      <alignment horizontal="center" vertical="center"/>
    </xf>
    <xf numFmtId="0" fontId="35" fillId="25" borderId="53" xfId="0" applyFont="1" applyFill="1" applyBorder="1" applyAlignment="1">
      <alignment horizontal="center" vertical="center"/>
    </xf>
    <xf numFmtId="0" fontId="35" fillId="25" borderId="54" xfId="0" applyFont="1" applyFill="1" applyBorder="1" applyAlignment="1">
      <alignment horizontal="center" vertical="center"/>
    </xf>
    <xf numFmtId="0" fontId="35" fillId="25" borderId="0" xfId="0" applyFont="1" applyFill="1" applyBorder="1" applyAlignment="1">
      <alignment horizontal="center" vertical="center"/>
    </xf>
    <xf numFmtId="0" fontId="35" fillId="25" borderId="55" xfId="0" applyFont="1" applyFill="1" applyBorder="1" applyAlignment="1">
      <alignment horizontal="center" vertical="center"/>
    </xf>
    <xf numFmtId="0" fontId="35" fillId="25" borderId="75" xfId="0" applyFont="1" applyFill="1" applyBorder="1" applyAlignment="1">
      <alignment horizontal="center" vertical="center"/>
    </xf>
    <xf numFmtId="0" fontId="35" fillId="25" borderId="76" xfId="0" applyFont="1" applyFill="1" applyBorder="1" applyAlignment="1">
      <alignment horizontal="center" vertical="center"/>
    </xf>
    <xf numFmtId="0" fontId="35" fillId="25" borderId="77" xfId="0" applyFont="1" applyFill="1" applyBorder="1" applyAlignment="1">
      <alignment horizontal="center" vertical="center"/>
    </xf>
    <xf numFmtId="175" fontId="35" fillId="25" borderId="48" xfId="131" applyNumberFormat="1" applyFont="1" applyFill="1" applyBorder="1" applyAlignment="1">
      <alignment horizontal="center" vertical="center"/>
    </xf>
    <xf numFmtId="175" fontId="35" fillId="25" borderId="49" xfId="131" applyNumberFormat="1" applyFont="1" applyFill="1" applyBorder="1" applyAlignment="1">
      <alignment horizontal="center" vertical="center"/>
    </xf>
    <xf numFmtId="175" fontId="35" fillId="25" borderId="78" xfId="131" applyNumberFormat="1" applyFont="1" applyFill="1" applyBorder="1" applyAlignment="1">
      <alignment horizontal="center" vertical="center"/>
    </xf>
    <xf numFmtId="174" fontId="35" fillId="2" borderId="14" xfId="0" applyNumberFormat="1" applyFont="1" applyFill="1" applyBorder="1" applyAlignment="1">
      <alignment horizontal="center" vertical="center" wrapText="1"/>
    </xf>
    <xf numFmtId="174" fontId="35" fillId="2" borderId="15" xfId="0" applyNumberFormat="1" applyFont="1" applyFill="1" applyBorder="1" applyAlignment="1">
      <alignment horizontal="center" vertical="center" wrapText="1"/>
    </xf>
    <xf numFmtId="174" fontId="35" fillId="2" borderId="16" xfId="0" applyNumberFormat="1" applyFont="1" applyFill="1" applyBorder="1" applyAlignment="1">
      <alignment horizontal="center" vertical="center" wrapText="1"/>
    </xf>
    <xf numFmtId="174" fontId="35" fillId="2" borderId="18" xfId="0" applyNumberFormat="1" applyFont="1" applyFill="1" applyBorder="1" applyAlignment="1">
      <alignment horizontal="center" vertical="center" wrapText="1"/>
    </xf>
    <xf numFmtId="174" fontId="35" fillId="2" borderId="5" xfId="0" applyNumberFormat="1" applyFont="1" applyFill="1" applyBorder="1" applyAlignment="1">
      <alignment horizontal="center" vertical="center" wrapText="1"/>
    </xf>
    <xf numFmtId="174" fontId="35" fillId="2" borderId="19" xfId="0" applyNumberFormat="1" applyFont="1" applyFill="1" applyBorder="1" applyAlignment="1">
      <alignment horizontal="center" vertical="center" wrapText="1"/>
    </xf>
    <xf numFmtId="0" fontId="35" fillId="2" borderId="2" xfId="0" applyFont="1" applyFill="1" applyBorder="1" applyAlignment="1">
      <alignment horizontal="center" wrapText="1"/>
    </xf>
    <xf numFmtId="0" fontId="35" fillId="2" borderId="3" xfId="0" applyFont="1" applyFill="1" applyBorder="1" applyAlignment="1">
      <alignment horizontal="center" wrapText="1"/>
    </xf>
    <xf numFmtId="0" fontId="35" fillId="2" borderId="4" xfId="0" applyFont="1" applyFill="1" applyBorder="1" applyAlignment="1">
      <alignment horizontal="center" wrapText="1"/>
    </xf>
    <xf numFmtId="174" fontId="35" fillId="2" borderId="2" xfId="0" applyNumberFormat="1" applyFont="1" applyFill="1" applyBorder="1" applyAlignment="1">
      <alignment horizontal="center" vertical="center" wrapText="1"/>
    </xf>
    <xf numFmtId="174" fontId="35" fillId="2" borderId="3" xfId="0" applyNumberFormat="1" applyFont="1" applyFill="1" applyBorder="1" applyAlignment="1">
      <alignment horizontal="center" vertical="center" wrapText="1"/>
    </xf>
    <xf numFmtId="174" fontId="35" fillId="2" borderId="4" xfId="0" applyNumberFormat="1" applyFont="1" applyFill="1" applyBorder="1" applyAlignment="1">
      <alignment horizontal="center" vertical="center" wrapText="1"/>
    </xf>
    <xf numFmtId="175" fontId="35" fillId="2" borderId="48" xfId="131" applyNumberFormat="1" applyFont="1" applyFill="1" applyBorder="1" applyAlignment="1">
      <alignment horizontal="center" vertical="center"/>
    </xf>
    <xf numFmtId="175" fontId="35" fillId="2" borderId="49" xfId="131" applyNumberFormat="1" applyFont="1" applyFill="1" applyBorder="1" applyAlignment="1">
      <alignment horizontal="center" vertical="center"/>
    </xf>
    <xf numFmtId="175" fontId="35" fillId="2" borderId="78" xfId="131" applyNumberFormat="1" applyFont="1" applyFill="1" applyBorder="1" applyAlignment="1">
      <alignment horizontal="center" vertical="center"/>
    </xf>
    <xf numFmtId="175" fontId="35" fillId="25" borderId="65" xfId="131" applyNumberFormat="1" applyFont="1" applyFill="1" applyBorder="1" applyAlignment="1">
      <alignment horizontal="center" vertical="center"/>
    </xf>
    <xf numFmtId="175" fontId="35" fillId="2" borderId="65" xfId="131" applyNumberFormat="1" applyFont="1" applyFill="1" applyBorder="1" applyAlignment="1">
      <alignment horizontal="center" vertical="center"/>
    </xf>
    <xf numFmtId="0" fontId="35" fillId="25" borderId="81" xfId="0" applyFont="1" applyFill="1" applyBorder="1" applyAlignment="1">
      <alignment horizontal="center" vertical="center" wrapText="1"/>
    </xf>
    <xf numFmtId="0" fontId="35" fillId="25" borderId="62" xfId="0" applyFont="1" applyFill="1" applyBorder="1" applyAlignment="1">
      <alignment horizontal="center" vertical="center" wrapText="1"/>
    </xf>
    <xf numFmtId="0" fontId="35" fillId="25" borderId="63" xfId="0" applyFont="1" applyFill="1" applyBorder="1" applyAlignment="1">
      <alignment horizontal="center" vertical="center"/>
    </xf>
    <xf numFmtId="0" fontId="35" fillId="25" borderId="64" xfId="0" applyFont="1" applyFill="1" applyBorder="1" applyAlignment="1">
      <alignment horizontal="center" vertical="center"/>
    </xf>
    <xf numFmtId="0" fontId="35" fillId="25" borderId="62" xfId="0" applyFont="1" applyFill="1" applyBorder="1" applyAlignment="1">
      <alignment horizontal="center" vertical="center"/>
    </xf>
    <xf numFmtId="175" fontId="35" fillId="25" borderId="98" xfId="131" applyNumberFormat="1" applyFont="1" applyFill="1" applyBorder="1" applyAlignment="1">
      <alignment horizontal="center" vertical="center"/>
    </xf>
    <xf numFmtId="175" fontId="35" fillId="2" borderId="98" xfId="131" applyNumberFormat="1" applyFont="1" applyFill="1" applyBorder="1" applyAlignment="1">
      <alignment horizontal="center" vertical="center"/>
    </xf>
    <xf numFmtId="0" fontId="35" fillId="2" borderId="2" xfId="0" applyFont="1" applyFill="1" applyBorder="1" applyAlignment="1">
      <alignment horizontal="center"/>
    </xf>
    <xf numFmtId="0" fontId="35" fillId="2" borderId="4" xfId="0" applyFont="1" applyFill="1" applyBorder="1" applyAlignment="1">
      <alignment horizontal="center"/>
    </xf>
    <xf numFmtId="0" fontId="35" fillId="25" borderId="94" xfId="0" applyFont="1" applyFill="1" applyBorder="1" applyAlignment="1">
      <alignment horizontal="center" vertical="center" wrapText="1"/>
    </xf>
    <xf numFmtId="0" fontId="35" fillId="25" borderId="95" xfId="0" applyFont="1" applyFill="1" applyBorder="1" applyAlignment="1">
      <alignment horizontal="center" vertical="center"/>
    </xf>
    <xf numFmtId="0" fontId="35" fillId="25" borderId="5" xfId="0" applyFont="1" applyFill="1" applyBorder="1" applyAlignment="1">
      <alignment horizontal="center" vertical="center"/>
    </xf>
    <xf numFmtId="0" fontId="35" fillId="25" borderId="96" xfId="0" applyFont="1" applyFill="1" applyBorder="1" applyAlignment="1">
      <alignment horizontal="center" vertical="center"/>
    </xf>
    <xf numFmtId="0" fontId="35" fillId="2" borderId="0" xfId="0" applyFont="1" applyFill="1" applyAlignment="1">
      <alignment horizontal="left" vertical="center" wrapText="1"/>
    </xf>
    <xf numFmtId="174" fontId="35" fillId="0" borderId="31" xfId="0" applyNumberFormat="1" applyFont="1" applyFill="1" applyBorder="1" applyAlignment="1">
      <alignment horizontal="center" vertical="center" wrapText="1"/>
    </xf>
    <xf numFmtId="174" fontId="35" fillId="0" borderId="32" xfId="0" applyNumberFormat="1" applyFont="1" applyFill="1" applyBorder="1" applyAlignment="1">
      <alignment horizontal="center" vertical="center" wrapText="1"/>
    </xf>
    <xf numFmtId="174" fontId="35" fillId="0" borderId="122" xfId="0" applyNumberFormat="1" applyFont="1" applyFill="1" applyBorder="1" applyAlignment="1">
      <alignment horizontal="center" vertical="center" wrapText="1"/>
    </xf>
    <xf numFmtId="9" fontId="35" fillId="25" borderId="65" xfId="133" applyFont="1" applyFill="1" applyBorder="1" applyAlignment="1">
      <alignment horizontal="center" vertical="center"/>
    </xf>
    <xf numFmtId="9" fontId="35" fillId="25" borderId="49" xfId="133" applyFont="1" applyFill="1" applyBorder="1" applyAlignment="1">
      <alignment horizontal="center" vertical="center"/>
    </xf>
    <xf numFmtId="9" fontId="35" fillId="25" borderId="98" xfId="133" applyFont="1" applyFill="1" applyBorder="1" applyAlignment="1">
      <alignment horizontal="center" vertical="center"/>
    </xf>
    <xf numFmtId="0" fontId="35" fillId="25" borderId="63" xfId="0" applyFont="1" applyFill="1" applyBorder="1" applyAlignment="1">
      <alignment horizontal="center" vertical="center" wrapText="1"/>
    </xf>
    <xf numFmtId="0" fontId="35" fillId="25" borderId="64" xfId="0" applyFont="1" applyFill="1" applyBorder="1" applyAlignment="1">
      <alignment horizontal="center" vertical="center" wrapText="1"/>
    </xf>
    <xf numFmtId="0" fontId="35" fillId="25" borderId="54" xfId="0" applyFont="1" applyFill="1" applyBorder="1" applyAlignment="1">
      <alignment horizontal="center" vertical="center" wrapText="1"/>
    </xf>
    <xf numFmtId="0" fontId="35" fillId="25" borderId="0" xfId="0" applyFont="1" applyFill="1" applyBorder="1" applyAlignment="1">
      <alignment horizontal="center" vertical="center" wrapText="1"/>
    </xf>
    <xf numFmtId="0" fontId="35" fillId="25" borderId="55" xfId="0" applyFont="1" applyFill="1" applyBorder="1" applyAlignment="1">
      <alignment horizontal="center" vertical="center" wrapText="1"/>
    </xf>
    <xf numFmtId="0" fontId="35" fillId="25" borderId="95" xfId="0" applyFont="1" applyFill="1" applyBorder="1" applyAlignment="1">
      <alignment horizontal="center" vertical="center" wrapText="1"/>
    </xf>
    <xf numFmtId="0" fontId="35" fillId="25" borderId="5" xfId="0" applyFont="1" applyFill="1" applyBorder="1" applyAlignment="1">
      <alignment horizontal="center" vertical="center" wrapText="1"/>
    </xf>
    <xf numFmtId="0" fontId="35" fillId="25" borderId="96" xfId="0" applyFont="1" applyFill="1" applyBorder="1" applyAlignment="1">
      <alignment horizontal="center" vertical="center" wrapText="1"/>
    </xf>
    <xf numFmtId="9" fontId="35" fillId="25" borderId="78" xfId="133" applyFont="1" applyFill="1" applyBorder="1" applyAlignment="1">
      <alignment horizontal="center" vertical="center"/>
    </xf>
    <xf numFmtId="0" fontId="35" fillId="25" borderId="52" xfId="0" applyFont="1" applyFill="1" applyBorder="1" applyAlignment="1">
      <alignment horizontal="left" vertical="center" wrapText="1"/>
    </xf>
    <xf numFmtId="0" fontId="35" fillId="25" borderId="15" xfId="0" applyFont="1" applyFill="1" applyBorder="1" applyAlignment="1">
      <alignment horizontal="left" vertical="center"/>
    </xf>
    <xf numFmtId="0" fontId="35" fillId="25" borderId="53" xfId="0" applyFont="1" applyFill="1" applyBorder="1" applyAlignment="1">
      <alignment horizontal="left" vertical="center"/>
    </xf>
    <xf numFmtId="0" fontId="35" fillId="25" borderId="54" xfId="0" applyFont="1" applyFill="1" applyBorder="1" applyAlignment="1">
      <alignment horizontal="left" vertical="center"/>
    </xf>
    <xf numFmtId="0" fontId="35" fillId="25" borderId="0" xfId="0" applyFont="1" applyFill="1" applyBorder="1" applyAlignment="1">
      <alignment horizontal="left" vertical="center"/>
    </xf>
    <xf numFmtId="0" fontId="35" fillId="25" borderId="55" xfId="0" applyFont="1" applyFill="1" applyBorder="1" applyAlignment="1">
      <alignment horizontal="left" vertical="center"/>
    </xf>
    <xf numFmtId="0" fontId="35" fillId="25" borderId="75" xfId="0" applyFont="1" applyFill="1" applyBorder="1" applyAlignment="1">
      <alignment horizontal="left" vertical="center"/>
    </xf>
    <xf numFmtId="0" fontId="35" fillId="25" borderId="76" xfId="0" applyFont="1" applyFill="1" applyBorder="1" applyAlignment="1">
      <alignment horizontal="left" vertical="center"/>
    </xf>
    <xf numFmtId="0" fontId="35" fillId="25" borderId="77" xfId="0" applyFont="1" applyFill="1" applyBorder="1" applyAlignment="1">
      <alignment horizontal="left" vertical="center"/>
    </xf>
    <xf numFmtId="9" fontId="35" fillId="25" borderId="48" xfId="133" applyFont="1" applyFill="1" applyBorder="1" applyAlignment="1">
      <alignment horizontal="center" vertical="center"/>
    </xf>
    <xf numFmtId="0" fontId="35" fillId="2" borderId="122" xfId="0" applyFont="1" applyFill="1" applyBorder="1" applyAlignment="1">
      <alignment horizontal="center"/>
    </xf>
    <xf numFmtId="0" fontId="35" fillId="2" borderId="5" xfId="0" applyNumberFormat="1" applyFont="1" applyFill="1" applyBorder="1" applyAlignment="1">
      <alignment horizontal="center" vertical="center" wrapText="1"/>
    </xf>
    <xf numFmtId="0" fontId="87" fillId="26" borderId="17" xfId="0" applyFont="1" applyFill="1" applyBorder="1" applyAlignment="1">
      <alignment horizontal="left" wrapText="1"/>
    </xf>
    <xf numFmtId="0" fontId="87" fillId="26" borderId="0" xfId="0" applyFont="1" applyFill="1" applyAlignment="1">
      <alignment horizontal="left" wrapText="1"/>
    </xf>
    <xf numFmtId="0" fontId="81" fillId="2" borderId="0" xfId="0" applyFont="1" applyFill="1" applyAlignment="1">
      <alignment horizontal="left" vertical="top" wrapText="1"/>
    </xf>
    <xf numFmtId="0" fontId="81" fillId="2" borderId="0" xfId="0" applyFont="1" applyFill="1" applyAlignment="1">
      <alignment horizontal="left" wrapText="1"/>
    </xf>
    <xf numFmtId="0" fontId="81" fillId="2" borderId="0" xfId="0" applyFont="1" applyFill="1" applyAlignment="1">
      <alignment horizontal="left" vertical="center" wrapText="1"/>
    </xf>
    <xf numFmtId="0" fontId="35" fillId="2" borderId="14" xfId="0" applyFont="1" applyFill="1" applyBorder="1" applyAlignment="1">
      <alignment horizontal="left" vertical="top" wrapText="1"/>
    </xf>
    <xf numFmtId="0" fontId="35" fillId="2" borderId="15" xfId="0" applyFont="1" applyFill="1" applyBorder="1" applyAlignment="1">
      <alignment horizontal="left" vertical="top" wrapText="1"/>
    </xf>
    <xf numFmtId="0" fontId="35" fillId="2" borderId="16" xfId="0" applyFont="1" applyFill="1" applyBorder="1" applyAlignment="1">
      <alignment horizontal="left" vertical="top" wrapText="1"/>
    </xf>
    <xf numFmtId="0" fontId="35" fillId="2" borderId="17" xfId="0" applyFont="1" applyFill="1" applyBorder="1" applyAlignment="1">
      <alignment horizontal="left" vertical="top" wrapText="1"/>
    </xf>
    <xf numFmtId="0" fontId="35" fillId="2" borderId="0" xfId="0" applyFont="1" applyFill="1" applyBorder="1" applyAlignment="1">
      <alignment horizontal="left" vertical="top" wrapText="1"/>
    </xf>
    <xf numFmtId="0" fontId="35" fillId="2" borderId="121" xfId="0" applyFont="1" applyFill="1" applyBorder="1" applyAlignment="1">
      <alignment horizontal="left" vertical="top" wrapText="1"/>
    </xf>
    <xf numFmtId="0" fontId="35" fillId="2" borderId="18" xfId="0" applyFont="1" applyFill="1" applyBorder="1" applyAlignment="1">
      <alignment horizontal="left" vertical="top" wrapText="1"/>
    </xf>
    <xf numFmtId="0" fontId="35" fillId="2" borderId="5" xfId="0" applyFont="1" applyFill="1" applyBorder="1" applyAlignment="1">
      <alignment horizontal="left" vertical="top" wrapText="1"/>
    </xf>
    <xf numFmtId="0" fontId="35" fillId="2" borderId="19" xfId="0" applyFont="1" applyFill="1" applyBorder="1" applyAlignment="1">
      <alignment horizontal="left" vertical="top" wrapText="1"/>
    </xf>
    <xf numFmtId="0" fontId="35" fillId="2" borderId="15" xfId="0" applyFont="1" applyFill="1" applyBorder="1" applyAlignment="1">
      <alignment horizontal="left" vertical="top"/>
    </xf>
    <xf numFmtId="0" fontId="35" fillId="2" borderId="16" xfId="0" applyFont="1" applyFill="1" applyBorder="1" applyAlignment="1">
      <alignment horizontal="left" vertical="top"/>
    </xf>
    <xf numFmtId="0" fontId="35" fillId="2" borderId="17" xfId="0" applyFont="1" applyFill="1" applyBorder="1" applyAlignment="1">
      <alignment horizontal="left" vertical="top"/>
    </xf>
    <xf numFmtId="0" fontId="35" fillId="2" borderId="0" xfId="0" applyFont="1" applyFill="1" applyBorder="1" applyAlignment="1">
      <alignment horizontal="left" vertical="top"/>
    </xf>
    <xf numFmtId="0" fontId="35" fillId="2" borderId="121" xfId="0" applyFont="1" applyFill="1" applyBorder="1" applyAlignment="1">
      <alignment horizontal="left" vertical="top"/>
    </xf>
    <xf numFmtId="0" fontId="35" fillId="2" borderId="18" xfId="0" applyFont="1" applyFill="1" applyBorder="1" applyAlignment="1">
      <alignment horizontal="left" vertical="top"/>
    </xf>
    <xf numFmtId="0" fontId="35" fillId="2" borderId="5" xfId="0" applyFont="1" applyFill="1" applyBorder="1" applyAlignment="1">
      <alignment horizontal="left" vertical="top"/>
    </xf>
    <xf numFmtId="0" fontId="35" fillId="2" borderId="19" xfId="0" applyFont="1" applyFill="1" applyBorder="1" applyAlignment="1">
      <alignment horizontal="left" vertical="top"/>
    </xf>
    <xf numFmtId="0" fontId="39" fillId="2" borderId="14" xfId="0" quotePrefix="1" applyFont="1" applyFill="1" applyBorder="1" applyAlignment="1">
      <alignment horizontal="left" vertical="top" wrapText="1"/>
    </xf>
    <xf numFmtId="0" fontId="39" fillId="2" borderId="15" xfId="0" quotePrefix="1" applyFont="1" applyFill="1" applyBorder="1" applyAlignment="1">
      <alignment horizontal="left" vertical="top" wrapText="1"/>
    </xf>
    <xf numFmtId="0" fontId="39" fillId="2" borderId="16" xfId="0" quotePrefix="1" applyFont="1" applyFill="1" applyBorder="1" applyAlignment="1">
      <alignment horizontal="left" vertical="top" wrapText="1"/>
    </xf>
    <xf numFmtId="0" fontId="39" fillId="2" borderId="17" xfId="0" quotePrefix="1" applyFont="1" applyFill="1" applyBorder="1" applyAlignment="1">
      <alignment horizontal="left" vertical="top" wrapText="1"/>
    </xf>
    <xf numFmtId="0" fontId="39" fillId="2" borderId="0" xfId="0" quotePrefix="1" applyFont="1" applyFill="1" applyBorder="1" applyAlignment="1">
      <alignment horizontal="left" vertical="top" wrapText="1"/>
    </xf>
    <xf numFmtId="0" fontId="39" fillId="2" borderId="121" xfId="0" quotePrefix="1" applyFont="1" applyFill="1" applyBorder="1" applyAlignment="1">
      <alignment horizontal="left" vertical="top" wrapText="1"/>
    </xf>
    <xf numFmtId="0" fontId="39" fillId="2" borderId="18" xfId="0" quotePrefix="1" applyFont="1" applyFill="1" applyBorder="1" applyAlignment="1">
      <alignment horizontal="left" vertical="top" wrapText="1"/>
    </xf>
    <xf numFmtId="0" fontId="39" fillId="2" borderId="5" xfId="0" quotePrefix="1" applyFont="1" applyFill="1" applyBorder="1" applyAlignment="1">
      <alignment horizontal="left" vertical="top" wrapText="1"/>
    </xf>
    <xf numFmtId="0" fontId="39" fillId="2" borderId="19" xfId="0" quotePrefix="1" applyFont="1" applyFill="1" applyBorder="1" applyAlignment="1">
      <alignment horizontal="left" vertical="top" wrapText="1"/>
    </xf>
    <xf numFmtId="0" fontId="35" fillId="32" borderId="146" xfId="0" applyFont="1" applyFill="1" applyBorder="1" applyAlignment="1">
      <alignment horizontal="center"/>
    </xf>
    <xf numFmtId="0" fontId="35" fillId="32" borderId="147" xfId="0" applyFont="1" applyFill="1" applyBorder="1" applyAlignment="1">
      <alignment horizontal="center"/>
    </xf>
    <xf numFmtId="0" fontId="35" fillId="32" borderId="151" xfId="0" applyFont="1" applyFill="1" applyBorder="1" applyAlignment="1">
      <alignment horizontal="center"/>
    </xf>
    <xf numFmtId="0" fontId="58" fillId="32" borderId="146" xfId="266" applyFill="1" applyBorder="1" applyAlignment="1">
      <alignment horizontal="center"/>
    </xf>
  </cellXfs>
  <cellStyles count="508">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Assumptions Center Currency" xfId="34"/>
    <cellStyle name="Assumptions Center Currency 2" xfId="35"/>
    <cellStyle name="Assumptions Center Currency 2 2" xfId="287"/>
    <cellStyle name="Assumptions Center Currency 3" xfId="286"/>
    <cellStyle name="Assumptions Center Date" xfId="36"/>
    <cellStyle name="Assumptions Center Date 2" xfId="37"/>
    <cellStyle name="Assumptions Center Date 2 2" xfId="289"/>
    <cellStyle name="Assumptions Center Date 3" xfId="288"/>
    <cellStyle name="Assumptions Center Multiple" xfId="38"/>
    <cellStyle name="Assumptions Center Multiple 2" xfId="39"/>
    <cellStyle name="Assumptions Center Multiple 2 2" xfId="291"/>
    <cellStyle name="Assumptions Center Multiple 3" xfId="290"/>
    <cellStyle name="Assumptions Center Number" xfId="40"/>
    <cellStyle name="Assumptions Center Number 2" xfId="41"/>
    <cellStyle name="Assumptions Center Number 2 2" xfId="293"/>
    <cellStyle name="Assumptions Center Number 3" xfId="292"/>
    <cellStyle name="Assumptions Center Percentage" xfId="42"/>
    <cellStyle name="Assumptions Center Percentage 2" xfId="43"/>
    <cellStyle name="Assumptions Center Percentage 2 2" xfId="295"/>
    <cellStyle name="Assumptions Center Percentage 3" xfId="294"/>
    <cellStyle name="Assumptions Center Year" xfId="44"/>
    <cellStyle name="Assumptions Center Year 2" xfId="45"/>
    <cellStyle name="Assumptions Center Year 2 2" xfId="297"/>
    <cellStyle name="Assumptions Center Year 3" xfId="296"/>
    <cellStyle name="Assumptions Heading" xfId="46"/>
    <cellStyle name="Assumptions Heading 2" xfId="47"/>
    <cellStyle name="Assumptions Heading 2 2" xfId="261"/>
    <cellStyle name="Assumptions Right Currency" xfId="48"/>
    <cellStyle name="Assumptions Right Currency 2" xfId="49"/>
    <cellStyle name="Assumptions Right Currency 2 2" xfId="300"/>
    <cellStyle name="Assumptions Right Currency 3" xfId="299"/>
    <cellStyle name="Assumptions Right Date" xfId="50"/>
    <cellStyle name="Assumptions Right Date 2" xfId="51"/>
    <cellStyle name="Assumptions Right Date 2 2" xfId="302"/>
    <cellStyle name="Assumptions Right Date 3" xfId="301"/>
    <cellStyle name="Assumptions Right Multiple" xfId="52"/>
    <cellStyle name="Assumptions Right Multiple 2" xfId="53"/>
    <cellStyle name="Assumptions Right Multiple 2 2" xfId="304"/>
    <cellStyle name="Assumptions Right Multiple 3" xfId="303"/>
    <cellStyle name="Assumptions Right Number" xfId="54"/>
    <cellStyle name="Assumptions Right Number 2" xfId="55"/>
    <cellStyle name="Assumptions Right Number 2 2" xfId="306"/>
    <cellStyle name="Assumptions Right Number 3" xfId="305"/>
    <cellStyle name="Assumptions Right Percentage" xfId="56"/>
    <cellStyle name="Assumptions Right Percentage 2" xfId="57"/>
    <cellStyle name="Assumptions Right Percentage 2 2" xfId="308"/>
    <cellStyle name="Assumptions Right Percentage 3" xfId="307"/>
    <cellStyle name="Assumptions Right Year" xfId="58"/>
    <cellStyle name="Assumptions Right Year 2" xfId="59"/>
    <cellStyle name="Assumptions Right Year 2 2" xfId="310"/>
    <cellStyle name="Assumptions Right Year 3" xfId="309"/>
    <cellStyle name="Bad" xfId="262" builtinId="27"/>
    <cellStyle name="Bad 2" xfId="60"/>
    <cellStyle name="Bad 3" xfId="372"/>
    <cellStyle name="Calculation 2" xfId="61"/>
    <cellStyle name="Calculation 2 2" xfId="206"/>
    <cellStyle name="Calculation 2 2 2" xfId="387"/>
    <cellStyle name="Calculation 2 2 2 2" xfId="442"/>
    <cellStyle name="Calculation 2 2 2 3" xfId="470"/>
    <cellStyle name="Calculation 2 2 2 4" xfId="495"/>
    <cellStyle name="Calculation 2 2 3" xfId="410"/>
    <cellStyle name="Calculation 2 2 4" xfId="341"/>
    <cellStyle name="Calculation 2 2 5" xfId="352"/>
    <cellStyle name="Calculation 2 3" xfId="207"/>
    <cellStyle name="Calculation 2 3 2" xfId="388"/>
    <cellStyle name="Calculation 2 3 2 2" xfId="443"/>
    <cellStyle name="Calculation 2 3 2 3" xfId="471"/>
    <cellStyle name="Calculation 2 3 2 4" xfId="496"/>
    <cellStyle name="Calculation 2 3 3" xfId="411"/>
    <cellStyle name="Calculation 2 3 4" xfId="342"/>
    <cellStyle name="Calculation 2 3 5" xfId="315"/>
    <cellStyle name="Calculation 2 4" xfId="358"/>
    <cellStyle name="Calculation 2 5" xfId="426"/>
    <cellStyle name="Calculation 2 6" xfId="285"/>
    <cellStyle name="Cell Link" xfId="62"/>
    <cellStyle name="Cell Link 2" xfId="63"/>
    <cellStyle name="Center Currency" xfId="64"/>
    <cellStyle name="Center Currency 2" xfId="65"/>
    <cellStyle name="Center Date" xfId="66"/>
    <cellStyle name="Center Date 2" xfId="67"/>
    <cellStyle name="Center Multiple" xfId="68"/>
    <cellStyle name="Center Multiple 2" xfId="69"/>
    <cellStyle name="Center Number" xfId="70"/>
    <cellStyle name="Center Number 2" xfId="71"/>
    <cellStyle name="Center Percentage" xfId="72"/>
    <cellStyle name="Center Percentage 2" xfId="73"/>
    <cellStyle name="Center Year" xfId="74"/>
    <cellStyle name="Center Year 2" xfId="75"/>
    <cellStyle name="Check Cell 2" xfId="76"/>
    <cellStyle name="Comma" xfId="131" builtinId="3"/>
    <cellStyle name="Comma 2" xfId="234"/>
    <cellStyle name="Comma 2 2" xfId="406"/>
    <cellStyle name="Comma 3" xfId="264"/>
    <cellStyle name="Comma 3 2" xfId="374"/>
    <cellStyle name="Comma 4" xfId="354"/>
    <cellStyle name="Comma 5" xfId="268"/>
    <cellStyle name="Currency" xfId="134" builtinId="4"/>
    <cellStyle name="Currency 2" xfId="265"/>
    <cellStyle name="Currency 2 2" xfId="407"/>
    <cellStyle name="Currency 2 3" xfId="375"/>
    <cellStyle name="Currency 3" xfId="357"/>
    <cellStyle name="Currency 4" xfId="408"/>
    <cellStyle name="Data" xfId="219"/>
    <cellStyle name="Data 2" xfId="220"/>
    <cellStyle name="Explanatory Text 2" xfId="77"/>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rmula" xfId="221"/>
    <cellStyle name="FormulaNoNumber" xfId="222"/>
    <cellStyle name="Good" xfId="132" builtinId="26"/>
    <cellStyle name="Good 2" xfId="78"/>
    <cellStyle name="Good 3" xfId="355"/>
    <cellStyle name="Heading" xfId="223"/>
    <cellStyle name="Heading 1" xfId="1" builtinId="16"/>
    <cellStyle name="Heading 1 2" xfId="79"/>
    <cellStyle name="Heading 1 3" xfId="270"/>
    <cellStyle name="Heading 2 2" xfId="80"/>
    <cellStyle name="Heading 3" xfId="2" builtinId="18"/>
    <cellStyle name="Heading 3 2" xfId="81"/>
    <cellStyle name="Heading 4 2" xfId="82"/>
    <cellStyle name="Heading 5" xfId="224"/>
    <cellStyle name="Heading 6" xfId="225"/>
    <cellStyle name="Heading1" xfId="226"/>
    <cellStyle name="Heading1 2" xfId="227"/>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6" builtinId="8"/>
    <cellStyle name="Hyperlink Arrow" xfId="6"/>
    <cellStyle name="Hyperlink Check" xfId="83"/>
    <cellStyle name="Hyperlink Text" xfId="5"/>
    <cellStyle name="Hyperlink Text 2" xfId="84"/>
    <cellStyle name="Hyperlink Text 2 2" xfId="85"/>
    <cellStyle name="Input 2" xfId="86"/>
    <cellStyle name="Input 2 2" xfId="208"/>
    <cellStyle name="Input 2 2 2" xfId="389"/>
    <cellStyle name="Input 2 2 2 2" xfId="444"/>
    <cellStyle name="Input 2 2 2 3" xfId="472"/>
    <cellStyle name="Input 2 2 2 4" xfId="497"/>
    <cellStyle name="Input 2 2 3" xfId="412"/>
    <cellStyle name="Input 2 2 4" xfId="343"/>
    <cellStyle name="Input 2 2 5" xfId="351"/>
    <cellStyle name="Input 2 3" xfId="205"/>
    <cellStyle name="Input 2 3 2" xfId="386"/>
    <cellStyle name="Input 2 3 2 2" xfId="441"/>
    <cellStyle name="Input 2 3 2 3" xfId="469"/>
    <cellStyle name="Input 2 3 2 4" xfId="494"/>
    <cellStyle name="Input 2 3 3" xfId="409"/>
    <cellStyle name="Input 2 3 4" xfId="340"/>
    <cellStyle name="Input 2 3 5" xfId="316"/>
    <cellStyle name="Input 2 4" xfId="327"/>
    <cellStyle name="Input 2 5" xfId="370"/>
    <cellStyle name="Input 2 6" xfId="457"/>
    <cellStyle name="Justified Formatting" xfId="235"/>
    <cellStyle name="Linked Cell 2" xfId="87"/>
    <cellStyle name="Lookup Table Heading" xfId="88"/>
    <cellStyle name="Lookup Table Heading 2" xfId="89"/>
    <cellStyle name="Lookup Table Heading 2 2" xfId="210"/>
    <cellStyle name="Lookup Table Heading 2 2 2" xfId="391"/>
    <cellStyle name="Lookup Table Heading 2 2 2 2" xfId="446"/>
    <cellStyle name="Lookup Table Heading 2 2 2 3" xfId="474"/>
    <cellStyle name="Lookup Table Heading 2 2 2 4" xfId="499"/>
    <cellStyle name="Lookup Table Heading 2 2 3" xfId="414"/>
    <cellStyle name="Lookup Table Heading 2 2 4" xfId="345"/>
    <cellStyle name="Lookup Table Heading 2 2 5" xfId="313"/>
    <cellStyle name="Lookup Table Heading 2 3" xfId="203"/>
    <cellStyle name="Lookup Table Heading 2 3 2" xfId="384"/>
    <cellStyle name="Lookup Table Heading 2 3 2 2" xfId="439"/>
    <cellStyle name="Lookup Table Heading 2 3 2 3" xfId="467"/>
    <cellStyle name="Lookup Table Heading 2 3 2 4" xfId="492"/>
    <cellStyle name="Lookup Table Heading 2 3 3" xfId="276"/>
    <cellStyle name="Lookup Table Heading 2 3 4" xfId="274"/>
    <cellStyle name="Lookup Table Heading 2 3 5" xfId="318"/>
    <cellStyle name="Lookup Table Heading 2 4" xfId="366"/>
    <cellStyle name="Lookup Table Heading 2 5" xfId="362"/>
    <cellStyle name="Lookup Table Heading 2 6" xfId="328"/>
    <cellStyle name="Lookup Table Heading 3" xfId="209"/>
    <cellStyle name="Lookup Table Heading 3 2" xfId="390"/>
    <cellStyle name="Lookup Table Heading 3 2 2" xfId="445"/>
    <cellStyle name="Lookup Table Heading 3 2 3" xfId="473"/>
    <cellStyle name="Lookup Table Heading 3 2 4" xfId="498"/>
    <cellStyle name="Lookup Table Heading 3 3" xfId="413"/>
    <cellStyle name="Lookup Table Heading 3 4" xfId="344"/>
    <cellStyle name="Lookup Table Heading 3 5" xfId="314"/>
    <cellStyle name="Lookup Table Heading 4" xfId="204"/>
    <cellStyle name="Lookup Table Heading 4 2" xfId="385"/>
    <cellStyle name="Lookup Table Heading 4 2 2" xfId="440"/>
    <cellStyle name="Lookup Table Heading 4 2 3" xfId="468"/>
    <cellStyle name="Lookup Table Heading 4 2 4" xfId="493"/>
    <cellStyle name="Lookup Table Heading 4 3" xfId="275"/>
    <cellStyle name="Lookup Table Heading 4 4" xfId="339"/>
    <cellStyle name="Lookup Table Heading 4 5" xfId="317"/>
    <cellStyle name="Lookup Table Heading 5" xfId="326"/>
    <cellStyle name="Lookup Table Heading 6" xfId="329"/>
    <cellStyle name="Lookup Table Heading 7" xfId="422"/>
    <cellStyle name="Lookup Table Label" xfId="90"/>
    <cellStyle name="Lookup Table Label 2" xfId="91"/>
    <cellStyle name="Lookup Table Label 2 2" xfId="212"/>
    <cellStyle name="Lookup Table Label 2 2 2" xfId="393"/>
    <cellStyle name="Lookup Table Label 2 2 2 2" xfId="448"/>
    <cellStyle name="Lookup Table Label 2 2 2 3" xfId="476"/>
    <cellStyle name="Lookup Table Label 2 2 2 4" xfId="501"/>
    <cellStyle name="Lookup Table Label 2 2 3" xfId="416"/>
    <cellStyle name="Lookup Table Label 2 2 4" xfId="346"/>
    <cellStyle name="Lookup Table Label 2 2 5" xfId="360"/>
    <cellStyle name="Lookup Table Label 2 3" xfId="201"/>
    <cellStyle name="Lookup Table Label 2 3 2" xfId="382"/>
    <cellStyle name="Lookup Table Label 2 3 2 2" xfId="437"/>
    <cellStyle name="Lookup Table Label 2 3 2 3" xfId="465"/>
    <cellStyle name="Lookup Table Label 2 3 2 4" xfId="490"/>
    <cellStyle name="Lookup Table Label 2 3 3" xfId="278"/>
    <cellStyle name="Lookup Table Label 2 3 4" xfId="273"/>
    <cellStyle name="Lookup Table Label 2 3 5" xfId="320"/>
    <cellStyle name="Lookup Table Label 2 4" xfId="365"/>
    <cellStyle name="Lookup Table Label 2 5" xfId="369"/>
    <cellStyle name="Lookup Table Label 2 6" xfId="424"/>
    <cellStyle name="Lookup Table Label 3" xfId="211"/>
    <cellStyle name="Lookup Table Label 3 2" xfId="392"/>
    <cellStyle name="Lookup Table Label 3 2 2" xfId="447"/>
    <cellStyle name="Lookup Table Label 3 2 3" xfId="475"/>
    <cellStyle name="Lookup Table Label 3 2 4" xfId="500"/>
    <cellStyle name="Lookup Table Label 3 3" xfId="415"/>
    <cellStyle name="Lookup Table Label 3 4" xfId="271"/>
    <cellStyle name="Lookup Table Label 3 5" xfId="361"/>
    <cellStyle name="Lookup Table Label 4" xfId="202"/>
    <cellStyle name="Lookup Table Label 4 2" xfId="383"/>
    <cellStyle name="Lookup Table Label 4 2 2" xfId="438"/>
    <cellStyle name="Lookup Table Label 4 2 3" xfId="466"/>
    <cellStyle name="Lookup Table Label 4 2 4" xfId="491"/>
    <cellStyle name="Lookup Table Label 4 3" xfId="277"/>
    <cellStyle name="Lookup Table Label 4 4" xfId="338"/>
    <cellStyle name="Lookup Table Label 4 5" xfId="319"/>
    <cellStyle name="Lookup Table Label 5" xfId="325"/>
    <cellStyle name="Lookup Table Label 6" xfId="359"/>
    <cellStyle name="Lookup Table Label 7" xfId="423"/>
    <cellStyle name="Lookup Table Number" xfId="92"/>
    <cellStyle name="Lookup Table Number 2" xfId="93"/>
    <cellStyle name="Lookup Table Number 2 2" xfId="214"/>
    <cellStyle name="Lookup Table Number 2 2 2" xfId="395"/>
    <cellStyle name="Lookup Table Number 2 2 2 2" xfId="450"/>
    <cellStyle name="Lookup Table Number 2 2 2 3" xfId="478"/>
    <cellStyle name="Lookup Table Number 2 2 2 4" xfId="503"/>
    <cellStyle name="Lookup Table Number 2 2 3" xfId="418"/>
    <cellStyle name="Lookup Table Number 2 2 4" xfId="348"/>
    <cellStyle name="Lookup Table Number 2 2 5" xfId="311"/>
    <cellStyle name="Lookup Table Number 2 3" xfId="199"/>
    <cellStyle name="Lookup Table Number 2 3 2" xfId="380"/>
    <cellStyle name="Lookup Table Number 2 3 2 2" xfId="435"/>
    <cellStyle name="Lookup Table Number 2 3 2 3" xfId="463"/>
    <cellStyle name="Lookup Table Number 2 3 2 4" xfId="488"/>
    <cellStyle name="Lookup Table Number 2 3 3" xfId="280"/>
    <cellStyle name="Lookup Table Number 2 3 4" xfId="336"/>
    <cellStyle name="Lookup Table Number 2 3 5" xfId="429"/>
    <cellStyle name="Lookup Table Number 2 4" xfId="324"/>
    <cellStyle name="Lookup Table Number 2 5" xfId="331"/>
    <cellStyle name="Lookup Table Number 2 6" xfId="283"/>
    <cellStyle name="Lookup Table Number 3" xfId="213"/>
    <cellStyle name="Lookup Table Number 3 2" xfId="394"/>
    <cellStyle name="Lookup Table Number 3 2 2" xfId="449"/>
    <cellStyle name="Lookup Table Number 3 2 3" xfId="477"/>
    <cellStyle name="Lookup Table Number 3 2 4" xfId="502"/>
    <cellStyle name="Lookup Table Number 3 3" xfId="417"/>
    <cellStyle name="Lookup Table Number 3 4" xfId="347"/>
    <cellStyle name="Lookup Table Number 3 5" xfId="312"/>
    <cellStyle name="Lookup Table Number 4" xfId="200"/>
    <cellStyle name="Lookup Table Number 4 2" xfId="381"/>
    <cellStyle name="Lookup Table Number 4 2 2" xfId="436"/>
    <cellStyle name="Lookup Table Number 4 2 3" xfId="464"/>
    <cellStyle name="Lookup Table Number 4 2 4" xfId="489"/>
    <cellStyle name="Lookup Table Number 4 3" xfId="279"/>
    <cellStyle name="Lookup Table Number 4 4" xfId="337"/>
    <cellStyle name="Lookup Table Number 4 5" xfId="321"/>
    <cellStyle name="Lookup Table Number 5" xfId="364"/>
    <cellStyle name="Lookup Table Number 6" xfId="330"/>
    <cellStyle name="Lookup Table Number 7" xfId="272"/>
    <cellStyle name="Model Name" xfId="4"/>
    <cellStyle name="Model Name 2" xfId="94"/>
    <cellStyle name="Model Name 2 2" xfId="95"/>
    <cellStyle name="Neutral 2" xfId="96"/>
    <cellStyle name="NoData" xfId="228"/>
    <cellStyle name="Normal" xfId="0" builtinId="0"/>
    <cellStyle name="Normal 2" xfId="97"/>
    <cellStyle name="Normal 2 2" xfId="403"/>
    <cellStyle name="Normal 2 3" xfId="405"/>
    <cellStyle name="Normal 2 4" xfId="401"/>
    <cellStyle name="Normal 3" xfId="218"/>
    <cellStyle name="Normal 3 2" xfId="402"/>
    <cellStyle name="Normal 3 3" xfId="363"/>
    <cellStyle name="Normal 4" xfId="98"/>
    <cellStyle name="Normal 5" xfId="233"/>
    <cellStyle name="Normal 6" xfId="263"/>
    <cellStyle name="Normal 6 2" xfId="404"/>
    <cellStyle name="Normal 6 3" xfId="373"/>
    <cellStyle name="Normal 7" xfId="269"/>
    <cellStyle name="Normal 8" xfId="267"/>
    <cellStyle name="Note 2" xfId="99"/>
    <cellStyle name="Note 2 2" xfId="215"/>
    <cellStyle name="Note 2 2 2" xfId="396"/>
    <cellStyle name="Note 2 2 2 2" xfId="451"/>
    <cellStyle name="Note 2 2 2 3" xfId="479"/>
    <cellStyle name="Note 2 2 2 4" xfId="504"/>
    <cellStyle name="Note 2 2 3" xfId="419"/>
    <cellStyle name="Note 2 2 4" xfId="349"/>
    <cellStyle name="Note 2 2 5" xfId="371"/>
    <cellStyle name="Note 2 3" xfId="198"/>
    <cellStyle name="Note 2 3 2" xfId="379"/>
    <cellStyle name="Note 2 3 2 2" xfId="434"/>
    <cellStyle name="Note 2 3 2 3" xfId="462"/>
    <cellStyle name="Note 2 3 2 4" xfId="487"/>
    <cellStyle name="Note 2 3 3" xfId="281"/>
    <cellStyle name="Note 2 3 4" xfId="335"/>
    <cellStyle name="Note 2 3 5" xfId="428"/>
    <cellStyle name="Note 2 4" xfId="323"/>
    <cellStyle name="Note 2 5" xfId="332"/>
    <cellStyle name="Note 2 6" xfId="367"/>
    <cellStyle name="Output 2" xfId="100"/>
    <cellStyle name="Output 2 2" xfId="216"/>
    <cellStyle name="Output 2 2 2" xfId="397"/>
    <cellStyle name="Output 2 2 2 2" xfId="452"/>
    <cellStyle name="Output 2 2 2 3" xfId="480"/>
    <cellStyle name="Output 2 2 2 4" xfId="505"/>
    <cellStyle name="Output 2 2 3" xfId="420"/>
    <cellStyle name="Output 2 2 4" xfId="350"/>
    <cellStyle name="Output 2 2 5" xfId="353"/>
    <cellStyle name="Output 2 3" xfId="197"/>
    <cellStyle name="Output 2 3 2" xfId="378"/>
    <cellStyle name="Output 2 3 2 2" xfId="433"/>
    <cellStyle name="Output 2 3 2 3" xfId="461"/>
    <cellStyle name="Output 2 3 2 4" xfId="486"/>
    <cellStyle name="Output 2 3 3" xfId="282"/>
    <cellStyle name="Output 2 3 4" xfId="334"/>
    <cellStyle name="Output 2 3 5" xfId="427"/>
    <cellStyle name="Output 2 4" xfId="376"/>
    <cellStyle name="Output 2 4 2" xfId="431"/>
    <cellStyle name="Output 2 4 3" xfId="459"/>
    <cellStyle name="Output 2 4 4" xfId="484"/>
    <cellStyle name="Output 2 5" xfId="322"/>
    <cellStyle name="Output 2 6" xfId="333"/>
    <cellStyle name="Output 2 7" xfId="425"/>
    <cellStyle name="Percent" xfId="133" builtinId="5"/>
    <cellStyle name="Percent 2" xfId="101"/>
    <cellStyle name="Percent 3" xfId="356"/>
    <cellStyle name="Percent 4" xfId="400"/>
    <cellStyle name="Period Title" xfId="7"/>
    <cellStyle name="Period Title 2" xfId="102"/>
    <cellStyle name="Result" xfId="229"/>
    <cellStyle name="Result 2" xfId="230"/>
    <cellStyle name="Result2" xfId="231"/>
    <cellStyle name="Result2 2" xfId="232"/>
    <cellStyle name="Right Currency" xfId="103"/>
    <cellStyle name="Right Currency 2" xfId="104"/>
    <cellStyle name="Right Date" xfId="105"/>
    <cellStyle name="Right Date 2" xfId="106"/>
    <cellStyle name="Right Multiple" xfId="107"/>
    <cellStyle name="Right Multiple 2" xfId="108"/>
    <cellStyle name="Right Number" xfId="8"/>
    <cellStyle name="Right Number 10" xfId="109"/>
    <cellStyle name="Right Number 2" xfId="9"/>
    <cellStyle name="Right Number 3" xfId="110"/>
    <cellStyle name="Right Percentage" xfId="111"/>
    <cellStyle name="Right Percentage 2" xfId="112"/>
    <cellStyle name="Right Year" xfId="113"/>
    <cellStyle name="Right Year 2" xfId="114"/>
    <cellStyle name="Section Number" xfId="115"/>
    <cellStyle name="Section Number 2" xfId="116"/>
    <cellStyle name="Sheet Title" xfId="3"/>
    <cellStyle name="Sheet Title 2" xfId="117"/>
    <cellStyle name="Sheet Title 2 2" xfId="118"/>
    <cellStyle name="Style 1" xfId="119"/>
    <cellStyle name="Title 2" xfId="120"/>
    <cellStyle name="TOC 1" xfId="121"/>
    <cellStyle name="TOC 1 2" xfId="122"/>
    <cellStyle name="TOC 2" xfId="123"/>
    <cellStyle name="TOC 2 2" xfId="124"/>
    <cellStyle name="TOC 3" xfId="125"/>
    <cellStyle name="TOC 3 2" xfId="126"/>
    <cellStyle name="TOC 4" xfId="127"/>
    <cellStyle name="TOC 4 2" xfId="128"/>
    <cellStyle name="Total 2" xfId="129"/>
    <cellStyle name="Total 2 2" xfId="217"/>
    <cellStyle name="Total 2 2 2" xfId="398"/>
    <cellStyle name="Total 2 2 2 2" xfId="453"/>
    <cellStyle name="Total 2 2 2 3" xfId="481"/>
    <cellStyle name="Total 2 2 2 4" xfId="506"/>
    <cellStyle name="Total 2 2 3" xfId="421"/>
    <cellStyle name="Total 2 2 4" xfId="456"/>
    <cellStyle name="Total 2 2 5" xfId="298"/>
    <cellStyle name="Total 2 3" xfId="248"/>
    <cellStyle name="Total 2 3 2" xfId="399"/>
    <cellStyle name="Total 2 3 2 2" xfId="454"/>
    <cellStyle name="Total 2 3 2 3" xfId="482"/>
    <cellStyle name="Total 2 3 2 4" xfId="507"/>
    <cellStyle name="Total 2 3 3" xfId="430"/>
    <cellStyle name="Total 2 3 4" xfId="458"/>
    <cellStyle name="Total 2 3 5" xfId="483"/>
    <cellStyle name="Total 2 4" xfId="377"/>
    <cellStyle name="Total 2 4 2" xfId="432"/>
    <cellStyle name="Total 2 4 3" xfId="460"/>
    <cellStyle name="Total 2 4 4" xfId="485"/>
    <cellStyle name="Total 2 5" xfId="284"/>
    <cellStyle name="Total 2 6" xfId="368"/>
    <cellStyle name="Total 2 7" xfId="455"/>
    <cellStyle name="Warning Text 2" xfId="130"/>
  </cellStyles>
  <dxfs count="4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D9E0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502912543726"/>
          <c:y val="3.4296245118476121E-2"/>
          <c:w val="0.56910105560694502"/>
          <c:h val="0.90223946370286678"/>
        </c:manualLayout>
      </c:layout>
      <c:barChart>
        <c:barDir val="col"/>
        <c:grouping val="stacked"/>
        <c:varyColors val="0"/>
        <c:ser>
          <c:idx val="0"/>
          <c:order val="0"/>
          <c:tx>
            <c:strRef>
              <c:f>'Calculating the higher cap'!$N$10</c:f>
              <c:strCache>
                <c:ptCount val="1"/>
                <c:pt idx="0">
                  <c:v>Rate cap percentage</c:v>
                </c:pt>
              </c:strCache>
            </c:strRef>
          </c:tx>
          <c:invertIfNegative val="0"/>
          <c:cat>
            <c:multiLvlStrRef>
              <c:f>'Calculating the higher cap'!$O$9</c:f>
            </c:multiLvlStrRef>
          </c:cat>
          <c:val>
            <c:numRef>
              <c:f>'Calculating the higher cap'!$O$10</c:f>
            </c:numRef>
          </c:val>
        </c:ser>
        <c:ser>
          <c:idx val="1"/>
          <c:order val="1"/>
          <c:tx>
            <c:strRef>
              <c:f>'Calculating the higher cap'!$N$11</c:f>
              <c:strCache>
                <c:ptCount val="1"/>
                <c:pt idx="0">
                  <c:v>#REF!</c:v>
                </c:pt>
              </c:strCache>
            </c:strRef>
          </c:tx>
          <c:invertIfNegative val="0"/>
          <c:cat>
            <c:multiLvlStrRef>
              <c:f>'Calculating the higher cap'!$O$9</c:f>
            </c:multiLvlStrRef>
          </c:cat>
          <c:val>
            <c:numRef>
              <c:f>'Calculating the higher cap'!$O$11</c:f>
            </c:numRef>
          </c:val>
        </c:ser>
        <c:dLbls>
          <c:showLegendKey val="0"/>
          <c:showVal val="0"/>
          <c:showCatName val="0"/>
          <c:showSerName val="0"/>
          <c:showPercent val="0"/>
          <c:showBubbleSize val="0"/>
        </c:dLbls>
        <c:gapWidth val="38"/>
        <c:overlap val="100"/>
        <c:axId val="104502400"/>
        <c:axId val="104503936"/>
      </c:barChart>
      <c:catAx>
        <c:axId val="104502400"/>
        <c:scaling>
          <c:orientation val="minMax"/>
        </c:scaling>
        <c:delete val="0"/>
        <c:axPos val="b"/>
        <c:majorTickMark val="out"/>
        <c:minorTickMark val="none"/>
        <c:tickLblPos val="nextTo"/>
        <c:txPr>
          <a:bodyPr/>
          <a:lstStyle/>
          <a:p>
            <a:pPr>
              <a:defRPr lang="en-AU" sz="1400"/>
            </a:pPr>
            <a:endParaRPr lang="en-US"/>
          </a:p>
        </c:txPr>
        <c:crossAx val="104503936"/>
        <c:crosses val="autoZero"/>
        <c:auto val="1"/>
        <c:lblAlgn val="ctr"/>
        <c:lblOffset val="100"/>
        <c:noMultiLvlLbl val="0"/>
      </c:catAx>
      <c:valAx>
        <c:axId val="104503936"/>
        <c:scaling>
          <c:orientation val="minMax"/>
        </c:scaling>
        <c:delete val="0"/>
        <c:axPos val="l"/>
        <c:majorGridlines>
          <c:spPr>
            <a:ln>
              <a:prstDash val="dash"/>
            </a:ln>
          </c:spPr>
        </c:majorGridlines>
        <c:numFmt formatCode="0.0%" sourceLinked="1"/>
        <c:majorTickMark val="out"/>
        <c:minorTickMark val="none"/>
        <c:tickLblPos val="nextTo"/>
        <c:txPr>
          <a:bodyPr/>
          <a:lstStyle/>
          <a:p>
            <a:pPr>
              <a:defRPr lang="en-AU" sz="1400"/>
            </a:pPr>
            <a:endParaRPr lang="en-US"/>
          </a:p>
        </c:txPr>
        <c:crossAx val="104502400"/>
        <c:crosses val="autoZero"/>
        <c:crossBetween val="between"/>
      </c:valAx>
    </c:plotArea>
    <c:legend>
      <c:legendPos val="r"/>
      <c:layout>
        <c:manualLayout>
          <c:xMode val="edge"/>
          <c:yMode val="edge"/>
          <c:x val="0.70668565096463221"/>
          <c:y val="0.38192538711962926"/>
          <c:w val="0.28543481303518298"/>
          <c:h val="0.28517896586085034"/>
        </c:manualLayout>
      </c:layout>
      <c:overlay val="0"/>
      <c:txPr>
        <a:bodyPr/>
        <a:lstStyle/>
        <a:p>
          <a:pPr>
            <a:defRPr lang="en-AU" sz="1400"/>
          </a:pPr>
          <a:endParaRPr lang="en-US"/>
        </a:p>
      </c:txPr>
    </c:legend>
    <c:plotVisOnly val="1"/>
    <c:dispBlanksAs val="gap"/>
    <c:showDLblsOverMax val="0"/>
  </c:chart>
  <c:spPr>
    <a:noFill/>
    <a:ln>
      <a:solidFill>
        <a:schemeClr val="bg1">
          <a:lumMod val="75000"/>
        </a:schemeClr>
      </a:solid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209549</xdr:colOff>
      <xdr:row>51</xdr:row>
      <xdr:rowOff>123825</xdr:rowOff>
    </xdr:from>
    <xdr:to>
      <xdr:col>13</xdr:col>
      <xdr:colOff>152399</xdr:colOff>
      <xdr:row>53</xdr:row>
      <xdr:rowOff>114300</xdr:rowOff>
    </xdr:to>
    <xdr:sp macro="" textlink="">
      <xdr:nvSpPr>
        <xdr:cNvPr id="6" name="TextBox 5"/>
        <xdr:cNvSpPr txBox="1"/>
      </xdr:nvSpPr>
      <xdr:spPr>
        <a:xfrm>
          <a:off x="4152899" y="11696700"/>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54</xdr:row>
      <xdr:rowOff>123826</xdr:rowOff>
    </xdr:from>
    <xdr:to>
      <xdr:col>13</xdr:col>
      <xdr:colOff>161926</xdr:colOff>
      <xdr:row>60</xdr:row>
      <xdr:rowOff>9525</xdr:rowOff>
    </xdr:to>
    <xdr:sp macro="" textlink="">
      <xdr:nvSpPr>
        <xdr:cNvPr id="7" name="TextBox 6"/>
        <xdr:cNvSpPr txBox="1"/>
      </xdr:nvSpPr>
      <xdr:spPr>
        <a:xfrm>
          <a:off x="4162425" y="12182476"/>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61</xdr:row>
      <xdr:rowOff>19050</xdr:rowOff>
    </xdr:from>
    <xdr:to>
      <xdr:col>13</xdr:col>
      <xdr:colOff>171450</xdr:colOff>
      <xdr:row>68</xdr:row>
      <xdr:rowOff>66675</xdr:rowOff>
    </xdr:to>
    <xdr:sp macro="" textlink="">
      <xdr:nvSpPr>
        <xdr:cNvPr id="8" name="TextBox 7"/>
        <xdr:cNvSpPr txBox="1"/>
      </xdr:nvSpPr>
      <xdr:spPr>
        <a:xfrm>
          <a:off x="4162424" y="10134600"/>
          <a:ext cx="1971676"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no higher cap being applied for (the council</a:t>
          </a:r>
          <a:r>
            <a:rPr lang="en-AU" sz="1000" baseline="0">
              <a:latin typeface="Verdana" panose="020B0604030504040204" pitchFamily="34" charset="0"/>
              <a:ea typeface="Verdana" panose="020B0604030504040204" pitchFamily="34" charset="0"/>
              <a:cs typeface="Verdana" panose="020B0604030504040204" pitchFamily="34" charset="0"/>
            </a:rPr>
            <a:t> increases their rates and municpal charges by the Minister set average rate cap)</a:t>
          </a:r>
          <a:r>
            <a:rPr lang="en-AU" sz="1000">
              <a:latin typeface="Verdana" panose="020B0604030504040204" pitchFamily="34" charset="0"/>
              <a:ea typeface="Verdana" panose="020B0604030504040204" pitchFamily="34" charset="0"/>
              <a:cs typeface="Verdana" panose="020B0604030504040204" pitchFamily="34" charset="0"/>
            </a:rPr>
            <a:t>.</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219074</xdr:colOff>
      <xdr:row>69</xdr:row>
      <xdr:rowOff>9525</xdr:rowOff>
    </xdr:from>
    <xdr:to>
      <xdr:col>13</xdr:col>
      <xdr:colOff>133350</xdr:colOff>
      <xdr:row>75</xdr:row>
      <xdr:rowOff>57150</xdr:rowOff>
    </xdr:to>
    <xdr:sp macro="" textlink="">
      <xdr:nvSpPr>
        <xdr:cNvPr id="9" name="TextBox 8"/>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a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76</xdr:row>
      <xdr:rowOff>28575</xdr:rowOff>
    </xdr:from>
    <xdr:to>
      <xdr:col>13</xdr:col>
      <xdr:colOff>104776</xdr:colOff>
      <xdr:row>86</xdr:row>
      <xdr:rowOff>0</xdr:rowOff>
    </xdr:to>
    <xdr:sp macro="" textlink="">
      <xdr:nvSpPr>
        <xdr:cNvPr id="10" name="TextBox 9"/>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52</xdr:row>
      <xdr:rowOff>95250</xdr:rowOff>
    </xdr:from>
    <xdr:to>
      <xdr:col>10</xdr:col>
      <xdr:colOff>200025</xdr:colOff>
      <xdr:row>52</xdr:row>
      <xdr:rowOff>95251</xdr:rowOff>
    </xdr:to>
    <xdr:cxnSp macro="">
      <xdr:nvCxnSpPr>
        <xdr:cNvPr id="11" name="Straight Arrow Connector 10"/>
        <xdr:cNvCxnSpPr/>
      </xdr:nvCxnSpPr>
      <xdr:spPr>
        <a:xfrm>
          <a:off x="3238500" y="11830050"/>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66</xdr:row>
      <xdr:rowOff>76200</xdr:rowOff>
    </xdr:from>
    <xdr:to>
      <xdr:col>10</xdr:col>
      <xdr:colOff>209550</xdr:colOff>
      <xdr:row>66</xdr:row>
      <xdr:rowOff>76200</xdr:rowOff>
    </xdr:to>
    <xdr:cxnSp macro="">
      <xdr:nvCxnSpPr>
        <xdr:cNvPr id="12" name="Straight Arrow Connector 11"/>
        <xdr:cNvCxnSpPr>
          <a:stCxn id="15" idx="1"/>
        </xdr:cNvCxnSpPr>
      </xdr:nvCxnSpPr>
      <xdr:spPr>
        <a:xfrm>
          <a:off x="3514725" y="14077950"/>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73</xdr:row>
      <xdr:rowOff>85726</xdr:rowOff>
    </xdr:from>
    <xdr:to>
      <xdr:col>10</xdr:col>
      <xdr:colOff>190500</xdr:colOff>
      <xdr:row>76</xdr:row>
      <xdr:rowOff>66675</xdr:rowOff>
    </xdr:to>
    <xdr:cxnSp macro="">
      <xdr:nvCxnSpPr>
        <xdr:cNvPr id="13" name="Straight Arrow Connector 12"/>
        <xdr:cNvCxnSpPr>
          <a:stCxn id="16" idx="1"/>
        </xdr:cNvCxnSpPr>
      </xdr:nvCxnSpPr>
      <xdr:spPr>
        <a:xfrm flipV="1">
          <a:off x="3552825" y="15220951"/>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54</xdr:row>
      <xdr:rowOff>38100</xdr:rowOff>
    </xdr:from>
    <xdr:to>
      <xdr:col>9</xdr:col>
      <xdr:colOff>361950</xdr:colOff>
      <xdr:row>60</xdr:row>
      <xdr:rowOff>95250</xdr:rowOff>
    </xdr:to>
    <xdr:sp macro="" textlink="">
      <xdr:nvSpPr>
        <xdr:cNvPr id="14" name="Right Brace 13"/>
        <xdr:cNvSpPr/>
      </xdr:nvSpPr>
      <xdr:spPr>
        <a:xfrm>
          <a:off x="3295650" y="120967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200025</xdr:colOff>
      <xdr:row>62</xdr:row>
      <xdr:rowOff>47625</xdr:rowOff>
    </xdr:from>
    <xdr:to>
      <xdr:col>9</xdr:col>
      <xdr:colOff>390525</xdr:colOff>
      <xdr:row>70</xdr:row>
      <xdr:rowOff>104775</xdr:rowOff>
    </xdr:to>
    <xdr:sp macro="" textlink="">
      <xdr:nvSpPr>
        <xdr:cNvPr id="15" name="Right Brace 14"/>
        <xdr:cNvSpPr/>
      </xdr:nvSpPr>
      <xdr:spPr>
        <a:xfrm>
          <a:off x="3324225" y="137255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238125</xdr:colOff>
      <xdr:row>72</xdr:row>
      <xdr:rowOff>38100</xdr:rowOff>
    </xdr:from>
    <xdr:to>
      <xdr:col>9</xdr:col>
      <xdr:colOff>428625</xdr:colOff>
      <xdr:row>80</xdr:row>
      <xdr:rowOff>95250</xdr:rowOff>
    </xdr:to>
    <xdr:sp macro="" textlink="">
      <xdr:nvSpPr>
        <xdr:cNvPr id="16" name="Right Brace 15"/>
        <xdr:cNvSpPr/>
      </xdr:nvSpPr>
      <xdr:spPr>
        <a:xfrm>
          <a:off x="3362325" y="153352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247650</xdr:colOff>
      <xdr:row>82</xdr:row>
      <xdr:rowOff>9525</xdr:rowOff>
    </xdr:from>
    <xdr:to>
      <xdr:col>9</xdr:col>
      <xdr:colOff>400050</xdr:colOff>
      <xdr:row>84</xdr:row>
      <xdr:rowOff>123825</xdr:rowOff>
    </xdr:to>
    <xdr:sp macro="" textlink="">
      <xdr:nvSpPr>
        <xdr:cNvPr id="17" name="Right Brace 16"/>
        <xdr:cNvSpPr/>
      </xdr:nvSpPr>
      <xdr:spPr>
        <a:xfrm>
          <a:off x="3371850" y="16925925"/>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361950</xdr:colOff>
      <xdr:row>57</xdr:row>
      <xdr:rowOff>66675</xdr:rowOff>
    </xdr:from>
    <xdr:to>
      <xdr:col>10</xdr:col>
      <xdr:colOff>219075</xdr:colOff>
      <xdr:row>57</xdr:row>
      <xdr:rowOff>66676</xdr:rowOff>
    </xdr:to>
    <xdr:cxnSp macro="">
      <xdr:nvCxnSpPr>
        <xdr:cNvPr id="18" name="Straight Arrow Connector 17"/>
        <xdr:cNvCxnSpPr>
          <a:stCxn id="14" idx="1"/>
          <a:endCxn id="7" idx="1"/>
        </xdr:cNvCxnSpPr>
      </xdr:nvCxnSpPr>
      <xdr:spPr>
        <a:xfrm>
          <a:off x="3486150" y="12611100"/>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81</xdr:row>
      <xdr:rowOff>14288</xdr:rowOff>
    </xdr:from>
    <xdr:to>
      <xdr:col>10</xdr:col>
      <xdr:colOff>209549</xdr:colOff>
      <xdr:row>83</xdr:row>
      <xdr:rowOff>66675</xdr:rowOff>
    </xdr:to>
    <xdr:cxnSp macro="">
      <xdr:nvCxnSpPr>
        <xdr:cNvPr id="19" name="Straight Arrow Connector 18"/>
        <xdr:cNvCxnSpPr>
          <a:stCxn id="17" idx="1"/>
          <a:endCxn id="10"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85</xdr:row>
      <xdr:rowOff>133350</xdr:rowOff>
    </xdr:from>
    <xdr:to>
      <xdr:col>9</xdr:col>
      <xdr:colOff>381000</xdr:colOff>
      <xdr:row>87</xdr:row>
      <xdr:rowOff>9525</xdr:rowOff>
    </xdr:to>
    <xdr:sp macro="" textlink="">
      <xdr:nvSpPr>
        <xdr:cNvPr id="32" name="Right Brace 31"/>
        <xdr:cNvSpPr/>
      </xdr:nvSpPr>
      <xdr:spPr>
        <a:xfrm>
          <a:off x="3390900" y="17211675"/>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10</xdr:col>
      <xdr:colOff>190499</xdr:colOff>
      <xdr:row>86</xdr:row>
      <xdr:rowOff>114300</xdr:rowOff>
    </xdr:from>
    <xdr:to>
      <xdr:col>13</xdr:col>
      <xdr:colOff>104775</xdr:colOff>
      <xdr:row>93</xdr:row>
      <xdr:rowOff>123824</xdr:rowOff>
    </xdr:to>
    <xdr:sp macro="" textlink="">
      <xdr:nvSpPr>
        <xdr:cNvPr id="33" name="TextBox 32"/>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86</xdr:row>
      <xdr:rowOff>71438</xdr:rowOff>
    </xdr:from>
    <xdr:to>
      <xdr:col>10</xdr:col>
      <xdr:colOff>171450</xdr:colOff>
      <xdr:row>87</xdr:row>
      <xdr:rowOff>76200</xdr:rowOff>
    </xdr:to>
    <xdr:cxnSp macro="">
      <xdr:nvCxnSpPr>
        <xdr:cNvPr id="48" name="Straight Arrow Connector 47"/>
        <xdr:cNvCxnSpPr>
          <a:stCxn id="32" idx="1"/>
        </xdr:cNvCxnSpPr>
      </xdr:nvCxnSpPr>
      <xdr:spPr>
        <a:xfrm>
          <a:off x="3505200" y="17311688"/>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134470</xdr:colOff>
      <xdr:row>21</xdr:row>
      <xdr:rowOff>68356</xdr:rowOff>
    </xdr:from>
    <xdr:to>
      <xdr:col>18</xdr:col>
      <xdr:colOff>324972</xdr:colOff>
      <xdr:row>80</xdr:row>
      <xdr:rowOff>56030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1423147</xdr:colOff>
      <xdr:row>108</xdr:row>
      <xdr:rowOff>123265</xdr:rowOff>
    </xdr:from>
    <xdr:to>
      <xdr:col>7</xdr:col>
      <xdr:colOff>1355912</xdr:colOff>
      <xdr:row>110</xdr:row>
      <xdr:rowOff>134471</xdr:rowOff>
    </xdr:to>
    <xdr:cxnSp macro="">
      <xdr:nvCxnSpPr>
        <xdr:cNvPr id="4" name="Straight Arrow Connector 3"/>
        <xdr:cNvCxnSpPr/>
      </xdr:nvCxnSpPr>
      <xdr:spPr>
        <a:xfrm flipH="1" flipV="1">
          <a:off x="8191500" y="19946471"/>
          <a:ext cx="2655794" cy="381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209549</xdr:colOff>
      <xdr:row>70</xdr:row>
      <xdr:rowOff>123825</xdr:rowOff>
    </xdr:from>
    <xdr:to>
      <xdr:col>13</xdr:col>
      <xdr:colOff>152399</xdr:colOff>
      <xdr:row>72</xdr:row>
      <xdr:rowOff>114300</xdr:rowOff>
    </xdr:to>
    <xdr:sp macro="" textlink="">
      <xdr:nvSpPr>
        <xdr:cNvPr id="3" name="TextBox 2"/>
        <xdr:cNvSpPr txBox="1"/>
      </xdr:nvSpPr>
      <xdr:spPr>
        <a:xfrm>
          <a:off x="4152899" y="8620125"/>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73</xdr:row>
      <xdr:rowOff>123826</xdr:rowOff>
    </xdr:from>
    <xdr:to>
      <xdr:col>13</xdr:col>
      <xdr:colOff>161926</xdr:colOff>
      <xdr:row>79</xdr:row>
      <xdr:rowOff>9525</xdr:rowOff>
    </xdr:to>
    <xdr:sp macro="" textlink="">
      <xdr:nvSpPr>
        <xdr:cNvPr id="4" name="TextBox 3"/>
        <xdr:cNvSpPr txBox="1"/>
      </xdr:nvSpPr>
      <xdr:spPr>
        <a:xfrm>
          <a:off x="4162425" y="9105901"/>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88</xdr:row>
      <xdr:rowOff>9525</xdr:rowOff>
    </xdr:from>
    <xdr:to>
      <xdr:col>13</xdr:col>
      <xdr:colOff>133350</xdr:colOff>
      <xdr:row>94</xdr:row>
      <xdr:rowOff>57150</xdr:rowOff>
    </xdr:to>
    <xdr:sp macro="" textlink="">
      <xdr:nvSpPr>
        <xdr:cNvPr id="6" name="TextBox 5"/>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the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95</xdr:row>
      <xdr:rowOff>28575</xdr:rowOff>
    </xdr:from>
    <xdr:to>
      <xdr:col>13</xdr:col>
      <xdr:colOff>104776</xdr:colOff>
      <xdr:row>105</xdr:row>
      <xdr:rowOff>0</xdr:rowOff>
    </xdr:to>
    <xdr:sp macro="" textlink="">
      <xdr:nvSpPr>
        <xdr:cNvPr id="7" name="TextBox 6"/>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71</xdr:row>
      <xdr:rowOff>95250</xdr:rowOff>
    </xdr:from>
    <xdr:to>
      <xdr:col>10</xdr:col>
      <xdr:colOff>200025</xdr:colOff>
      <xdr:row>71</xdr:row>
      <xdr:rowOff>95251</xdr:rowOff>
    </xdr:to>
    <xdr:cxnSp macro="">
      <xdr:nvCxnSpPr>
        <xdr:cNvPr id="8" name="Straight Arrow Connector 7"/>
        <xdr:cNvCxnSpPr/>
      </xdr:nvCxnSpPr>
      <xdr:spPr>
        <a:xfrm>
          <a:off x="3238500" y="8753475"/>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85</xdr:row>
      <xdr:rowOff>76200</xdr:rowOff>
    </xdr:from>
    <xdr:to>
      <xdr:col>10</xdr:col>
      <xdr:colOff>209550</xdr:colOff>
      <xdr:row>85</xdr:row>
      <xdr:rowOff>76200</xdr:rowOff>
    </xdr:to>
    <xdr:cxnSp macro="">
      <xdr:nvCxnSpPr>
        <xdr:cNvPr id="9" name="Straight Arrow Connector 8"/>
        <xdr:cNvCxnSpPr>
          <a:stCxn id="12" idx="1"/>
        </xdr:cNvCxnSpPr>
      </xdr:nvCxnSpPr>
      <xdr:spPr>
        <a:xfrm>
          <a:off x="3514725" y="11001375"/>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92</xdr:row>
      <xdr:rowOff>85726</xdr:rowOff>
    </xdr:from>
    <xdr:to>
      <xdr:col>10</xdr:col>
      <xdr:colOff>190500</xdr:colOff>
      <xdr:row>95</xdr:row>
      <xdr:rowOff>66675</xdr:rowOff>
    </xdr:to>
    <xdr:cxnSp macro="">
      <xdr:nvCxnSpPr>
        <xdr:cNvPr id="10" name="Straight Arrow Connector 9"/>
        <xdr:cNvCxnSpPr>
          <a:stCxn id="13" idx="1"/>
        </xdr:cNvCxnSpPr>
      </xdr:nvCxnSpPr>
      <xdr:spPr>
        <a:xfrm flipV="1">
          <a:off x="3552825" y="12144376"/>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73</xdr:row>
      <xdr:rowOff>38100</xdr:rowOff>
    </xdr:from>
    <xdr:to>
      <xdr:col>9</xdr:col>
      <xdr:colOff>361950</xdr:colOff>
      <xdr:row>79</xdr:row>
      <xdr:rowOff>95250</xdr:rowOff>
    </xdr:to>
    <xdr:sp macro="" textlink="">
      <xdr:nvSpPr>
        <xdr:cNvPr id="11" name="Right Brace 10"/>
        <xdr:cNvSpPr/>
      </xdr:nvSpPr>
      <xdr:spPr>
        <a:xfrm>
          <a:off x="3295650" y="9020175"/>
          <a:ext cx="190500" cy="10287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200025</xdr:colOff>
      <xdr:row>81</xdr:row>
      <xdr:rowOff>47625</xdr:rowOff>
    </xdr:from>
    <xdr:to>
      <xdr:col>9</xdr:col>
      <xdr:colOff>390525</xdr:colOff>
      <xdr:row>89</xdr:row>
      <xdr:rowOff>104775</xdr:rowOff>
    </xdr:to>
    <xdr:sp macro="" textlink="">
      <xdr:nvSpPr>
        <xdr:cNvPr id="12" name="Right Brace 11"/>
        <xdr:cNvSpPr/>
      </xdr:nvSpPr>
      <xdr:spPr>
        <a:xfrm>
          <a:off x="3324225" y="1032510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238125</xdr:colOff>
      <xdr:row>91</xdr:row>
      <xdr:rowOff>38100</xdr:rowOff>
    </xdr:from>
    <xdr:to>
      <xdr:col>9</xdr:col>
      <xdr:colOff>428625</xdr:colOff>
      <xdr:row>99</xdr:row>
      <xdr:rowOff>95250</xdr:rowOff>
    </xdr:to>
    <xdr:sp macro="" textlink="">
      <xdr:nvSpPr>
        <xdr:cNvPr id="13" name="Right Brace 12"/>
        <xdr:cNvSpPr/>
      </xdr:nvSpPr>
      <xdr:spPr>
        <a:xfrm>
          <a:off x="3362325" y="119348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247650</xdr:colOff>
      <xdr:row>101</xdr:row>
      <xdr:rowOff>9525</xdr:rowOff>
    </xdr:from>
    <xdr:to>
      <xdr:col>9</xdr:col>
      <xdr:colOff>400050</xdr:colOff>
      <xdr:row>103</xdr:row>
      <xdr:rowOff>123825</xdr:rowOff>
    </xdr:to>
    <xdr:sp macro="" textlink="">
      <xdr:nvSpPr>
        <xdr:cNvPr id="14" name="Right Brace 13"/>
        <xdr:cNvSpPr/>
      </xdr:nvSpPr>
      <xdr:spPr>
        <a:xfrm>
          <a:off x="3371850" y="13525500"/>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361950</xdr:colOff>
      <xdr:row>76</xdr:row>
      <xdr:rowOff>66675</xdr:rowOff>
    </xdr:from>
    <xdr:to>
      <xdr:col>10</xdr:col>
      <xdr:colOff>219075</xdr:colOff>
      <xdr:row>76</xdr:row>
      <xdr:rowOff>66676</xdr:rowOff>
    </xdr:to>
    <xdr:cxnSp macro="">
      <xdr:nvCxnSpPr>
        <xdr:cNvPr id="15" name="Straight Arrow Connector 14"/>
        <xdr:cNvCxnSpPr>
          <a:stCxn id="11" idx="1"/>
          <a:endCxn id="4" idx="1"/>
        </xdr:cNvCxnSpPr>
      </xdr:nvCxnSpPr>
      <xdr:spPr>
        <a:xfrm>
          <a:off x="3486150" y="9534525"/>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100</xdr:row>
      <xdr:rowOff>14288</xdr:rowOff>
    </xdr:from>
    <xdr:to>
      <xdr:col>10</xdr:col>
      <xdr:colOff>209549</xdr:colOff>
      <xdr:row>102</xdr:row>
      <xdr:rowOff>66675</xdr:rowOff>
    </xdr:to>
    <xdr:cxnSp macro="">
      <xdr:nvCxnSpPr>
        <xdr:cNvPr id="16" name="Straight Arrow Connector 15"/>
        <xdr:cNvCxnSpPr>
          <a:stCxn id="14" idx="1"/>
          <a:endCxn id="7"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104</xdr:row>
      <xdr:rowOff>133350</xdr:rowOff>
    </xdr:from>
    <xdr:to>
      <xdr:col>9</xdr:col>
      <xdr:colOff>381000</xdr:colOff>
      <xdr:row>106</xdr:row>
      <xdr:rowOff>9525</xdr:rowOff>
    </xdr:to>
    <xdr:sp macro="" textlink="">
      <xdr:nvSpPr>
        <xdr:cNvPr id="17" name="Right Brace 16"/>
        <xdr:cNvSpPr/>
      </xdr:nvSpPr>
      <xdr:spPr>
        <a:xfrm>
          <a:off x="3390900" y="14135100"/>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10</xdr:col>
      <xdr:colOff>190499</xdr:colOff>
      <xdr:row>105</xdr:row>
      <xdr:rowOff>114300</xdr:rowOff>
    </xdr:from>
    <xdr:to>
      <xdr:col>13</xdr:col>
      <xdr:colOff>104775</xdr:colOff>
      <xdr:row>112</xdr:row>
      <xdr:rowOff>123824</xdr:rowOff>
    </xdr:to>
    <xdr:sp macro="" textlink="">
      <xdr:nvSpPr>
        <xdr:cNvPr id="18" name="TextBox 17"/>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105</xdr:row>
      <xdr:rowOff>71438</xdr:rowOff>
    </xdr:from>
    <xdr:to>
      <xdr:col>10</xdr:col>
      <xdr:colOff>171450</xdr:colOff>
      <xdr:row>106</xdr:row>
      <xdr:rowOff>76200</xdr:rowOff>
    </xdr:to>
    <xdr:cxnSp macro="">
      <xdr:nvCxnSpPr>
        <xdr:cNvPr id="19" name="Straight Arrow Connector 18"/>
        <xdr:cNvCxnSpPr>
          <a:stCxn id="17" idx="1"/>
        </xdr:cNvCxnSpPr>
      </xdr:nvCxnSpPr>
      <xdr:spPr>
        <a:xfrm>
          <a:off x="3505200" y="14235113"/>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201706</xdr:colOff>
      <xdr:row>80</xdr:row>
      <xdr:rowOff>11205</xdr:rowOff>
    </xdr:from>
    <xdr:to>
      <xdr:col>13</xdr:col>
      <xdr:colOff>156323</xdr:colOff>
      <xdr:row>87</xdr:row>
      <xdr:rowOff>94129</xdr:rowOff>
    </xdr:to>
    <xdr:sp macro="" textlink="">
      <xdr:nvSpPr>
        <xdr:cNvPr id="20" name="TextBox 19"/>
        <xdr:cNvSpPr txBox="1"/>
      </xdr:nvSpPr>
      <xdr:spPr>
        <a:xfrm>
          <a:off x="4179794" y="12819529"/>
          <a:ext cx="1971676"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no higher cap being applied for (the council</a:t>
          </a:r>
          <a:r>
            <a:rPr lang="en-AU" sz="1000" baseline="0">
              <a:latin typeface="Verdana" panose="020B0604030504040204" pitchFamily="34" charset="0"/>
              <a:ea typeface="Verdana" panose="020B0604030504040204" pitchFamily="34" charset="0"/>
              <a:cs typeface="Verdana" panose="020B0604030504040204" pitchFamily="34" charset="0"/>
            </a:rPr>
            <a:t> increases their rates and municipal charges by the Minister set average rate cap)</a:t>
          </a:r>
          <a:r>
            <a:rPr lang="en-AU" sz="1000">
              <a:latin typeface="Verdana" panose="020B0604030504040204" pitchFamily="34" charset="0"/>
              <a:ea typeface="Verdana" panose="020B0604030504040204" pitchFamily="34" charset="0"/>
              <a:cs typeface="Verdana" panose="020B0604030504040204" pitchFamily="34" charset="0"/>
            </a:rPr>
            <a:t>.</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195470</xdr:colOff>
      <xdr:row>0</xdr:row>
      <xdr:rowOff>158612</xdr:rowOff>
    </xdr:from>
    <xdr:to>
      <xdr:col>3</xdr:col>
      <xdr:colOff>104775</xdr:colOff>
      <xdr:row>3</xdr:row>
      <xdr:rowOff>147297</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195470" y="158612"/>
          <a:ext cx="509380" cy="47446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1.bin"/><Relationship Id="rId1" Type="http://schemas.openxmlformats.org/officeDocument/2006/relationships/hyperlink" Target="mailto:bhutcheson@buloke.vic.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554"/>
  <sheetViews>
    <sheetView topLeftCell="A202" zoomScaleNormal="100" workbookViewId="0">
      <selection activeCell="C118" sqref="C118:N169"/>
    </sheetView>
  </sheetViews>
  <sheetFormatPr defaultColWidth="9.28515625" defaultRowHeight="12.6" x14ac:dyDescent="0.2"/>
  <cols>
    <col min="1" max="1" width="4.140625" style="341" customWidth="1"/>
    <col min="2" max="4" width="3.85546875" style="341" customWidth="1"/>
    <col min="5" max="5" width="7.140625" style="341" customWidth="1"/>
    <col min="6" max="7" width="9.28515625" style="341"/>
    <col min="8" max="8" width="3.85546875" style="341" customWidth="1"/>
    <col min="9" max="9" width="9.28515625" style="341"/>
    <col min="10" max="10" width="14.28515625" style="341" customWidth="1"/>
    <col min="11" max="11" width="22" style="341" customWidth="1"/>
    <col min="12" max="12" width="4" style="341" customWidth="1"/>
    <col min="13" max="14" width="9.28515625" style="341"/>
    <col min="15" max="15" width="11" style="341" customWidth="1"/>
    <col min="16" max="16" width="10.85546875" style="341" customWidth="1"/>
    <col min="17" max="19" width="9.28515625" style="341"/>
    <col min="20" max="20" width="3.28515625" style="341" customWidth="1"/>
    <col min="21" max="21" width="16.28515625" style="341" customWidth="1"/>
    <col min="22" max="22" width="25.140625" style="341" customWidth="1"/>
    <col min="23" max="23" width="21.7109375" style="341" customWidth="1"/>
    <col min="24" max="24" width="3.85546875" style="341" customWidth="1"/>
    <col min="25" max="25" width="9.28515625" style="341"/>
    <col min="26" max="26" width="5.85546875" style="341" customWidth="1"/>
    <col min="27" max="16384" width="9.28515625" style="341"/>
  </cols>
  <sheetData>
    <row r="1" spans="1:14" s="14" customFormat="1" x14ac:dyDescent="0.2">
      <c r="A1" s="163"/>
      <c r="B1" s="163"/>
    </row>
    <row r="2" spans="1:14" s="14" customFormat="1" x14ac:dyDescent="0.2">
      <c r="A2" s="163"/>
      <c r="B2" s="163"/>
      <c r="C2" s="178"/>
      <c r="F2" s="178" t="s">
        <v>270</v>
      </c>
    </row>
    <row r="3" spans="1:14" s="14" customFormat="1" x14ac:dyDescent="0.2">
      <c r="C3" s="179"/>
      <c r="F3" s="179" t="s">
        <v>0</v>
      </c>
    </row>
    <row r="4" spans="1:14" s="14" customFormat="1" ht="25.5" customHeight="1" x14ac:dyDescent="0.2">
      <c r="C4" s="179"/>
      <c r="F4" s="344" t="s">
        <v>220</v>
      </c>
    </row>
    <row r="5" spans="1:14" s="139" customFormat="1" ht="17.25" customHeight="1" x14ac:dyDescent="0.2"/>
    <row r="8" spans="1:14" x14ac:dyDescent="0.2">
      <c r="C8" s="563" t="s">
        <v>2</v>
      </c>
      <c r="D8" s="564"/>
      <c r="E8" s="564"/>
      <c r="F8" s="565"/>
    </row>
    <row r="11" spans="1:14" x14ac:dyDescent="0.2">
      <c r="C11" s="342" t="s">
        <v>218</v>
      </c>
    </row>
    <row r="13" spans="1:14" x14ac:dyDescent="0.2">
      <c r="C13" s="582" t="s">
        <v>317</v>
      </c>
      <c r="D13" s="583"/>
      <c r="E13" s="583"/>
      <c r="F13" s="583"/>
      <c r="G13" s="583"/>
      <c r="H13" s="583"/>
      <c r="I13" s="583"/>
      <c r="J13" s="583"/>
      <c r="K13" s="583"/>
      <c r="L13" s="583"/>
      <c r="M13" s="583"/>
      <c r="N13" s="584"/>
    </row>
    <row r="14" spans="1:14" x14ac:dyDescent="0.2">
      <c r="C14" s="585"/>
      <c r="D14" s="586"/>
      <c r="E14" s="586"/>
      <c r="F14" s="586"/>
      <c r="G14" s="586"/>
      <c r="H14" s="586"/>
      <c r="I14" s="586"/>
      <c r="J14" s="586"/>
      <c r="K14" s="586"/>
      <c r="L14" s="586"/>
      <c r="M14" s="586"/>
      <c r="N14" s="587"/>
    </row>
    <row r="15" spans="1:14" x14ac:dyDescent="0.2">
      <c r="C15" s="585"/>
      <c r="D15" s="586"/>
      <c r="E15" s="586"/>
      <c r="F15" s="586"/>
      <c r="G15" s="586"/>
      <c r="H15" s="586"/>
      <c r="I15" s="586"/>
      <c r="J15" s="586"/>
      <c r="K15" s="586"/>
      <c r="L15" s="586"/>
      <c r="M15" s="586"/>
      <c r="N15" s="587"/>
    </row>
    <row r="16" spans="1:14" x14ac:dyDescent="0.2">
      <c r="C16" s="585"/>
      <c r="D16" s="586"/>
      <c r="E16" s="586"/>
      <c r="F16" s="586"/>
      <c r="G16" s="586"/>
      <c r="H16" s="586"/>
      <c r="I16" s="586"/>
      <c r="J16" s="586"/>
      <c r="K16" s="586"/>
      <c r="L16" s="586"/>
      <c r="M16" s="586"/>
      <c r="N16" s="587"/>
    </row>
    <row r="17" spans="3:24" x14ac:dyDescent="0.2">
      <c r="C17" s="585"/>
      <c r="D17" s="586"/>
      <c r="E17" s="586"/>
      <c r="F17" s="586"/>
      <c r="G17" s="586"/>
      <c r="H17" s="586"/>
      <c r="I17" s="586"/>
      <c r="J17" s="586"/>
      <c r="K17" s="586"/>
      <c r="L17" s="586"/>
      <c r="M17" s="586"/>
      <c r="N17" s="587"/>
    </row>
    <row r="18" spans="3:24" x14ac:dyDescent="0.2">
      <c r="C18" s="585"/>
      <c r="D18" s="586"/>
      <c r="E18" s="586"/>
      <c r="F18" s="586"/>
      <c r="G18" s="586"/>
      <c r="H18" s="586"/>
      <c r="I18" s="586"/>
      <c r="J18" s="586"/>
      <c r="K18" s="586"/>
      <c r="L18" s="586"/>
      <c r="M18" s="586"/>
      <c r="N18" s="587"/>
    </row>
    <row r="19" spans="3:24" x14ac:dyDescent="0.2">
      <c r="C19" s="585"/>
      <c r="D19" s="586"/>
      <c r="E19" s="586"/>
      <c r="F19" s="586"/>
      <c r="G19" s="586"/>
      <c r="H19" s="586"/>
      <c r="I19" s="586"/>
      <c r="J19" s="586"/>
      <c r="K19" s="586"/>
      <c r="L19" s="586"/>
      <c r="M19" s="586"/>
      <c r="N19" s="587"/>
    </row>
    <row r="20" spans="3:24" x14ac:dyDescent="0.2">
      <c r="C20" s="585"/>
      <c r="D20" s="586"/>
      <c r="E20" s="586"/>
      <c r="F20" s="586"/>
      <c r="G20" s="586"/>
      <c r="H20" s="586"/>
      <c r="I20" s="586"/>
      <c r="J20" s="586"/>
      <c r="K20" s="586"/>
      <c r="L20" s="586"/>
      <c r="M20" s="586"/>
      <c r="N20" s="587"/>
      <c r="V20" s="168"/>
      <c r="W20" s="173"/>
      <c r="X20" s="173"/>
    </row>
    <row r="21" spans="3:24" x14ac:dyDescent="0.2">
      <c r="C21" s="585"/>
      <c r="D21" s="586"/>
      <c r="E21" s="586"/>
      <c r="F21" s="586"/>
      <c r="G21" s="586"/>
      <c r="H21" s="586"/>
      <c r="I21" s="586"/>
      <c r="J21" s="586"/>
      <c r="K21" s="586"/>
      <c r="L21" s="586"/>
      <c r="M21" s="586"/>
      <c r="N21" s="587"/>
      <c r="V21" s="168"/>
      <c r="W21" s="173"/>
      <c r="X21" s="173"/>
    </row>
    <row r="22" spans="3:24" x14ac:dyDescent="0.2">
      <c r="C22" s="585"/>
      <c r="D22" s="586"/>
      <c r="E22" s="586"/>
      <c r="F22" s="586"/>
      <c r="G22" s="586"/>
      <c r="H22" s="586"/>
      <c r="I22" s="586"/>
      <c r="J22" s="586"/>
      <c r="K22" s="586"/>
      <c r="L22" s="586"/>
      <c r="M22" s="586"/>
      <c r="N22" s="587"/>
      <c r="V22" s="168"/>
      <c r="W22" s="173"/>
      <c r="X22" s="173"/>
    </row>
    <row r="23" spans="3:24" x14ac:dyDescent="0.2">
      <c r="C23" s="585"/>
      <c r="D23" s="586"/>
      <c r="E23" s="586"/>
      <c r="F23" s="586"/>
      <c r="G23" s="586"/>
      <c r="H23" s="586"/>
      <c r="I23" s="586"/>
      <c r="J23" s="586"/>
      <c r="K23" s="586"/>
      <c r="L23" s="586"/>
      <c r="M23" s="586"/>
      <c r="N23" s="587"/>
      <c r="V23" s="168"/>
      <c r="W23" s="173"/>
      <c r="X23" s="173"/>
    </row>
    <row r="24" spans="3:24" x14ac:dyDescent="0.2">
      <c r="C24" s="585"/>
      <c r="D24" s="586"/>
      <c r="E24" s="586"/>
      <c r="F24" s="586"/>
      <c r="G24" s="586"/>
      <c r="H24" s="586"/>
      <c r="I24" s="586"/>
      <c r="J24" s="586"/>
      <c r="K24" s="586"/>
      <c r="L24" s="586"/>
      <c r="M24" s="586"/>
      <c r="N24" s="587"/>
      <c r="V24" s="168"/>
      <c r="W24" s="173"/>
      <c r="X24" s="173"/>
    </row>
    <row r="25" spans="3:24" x14ac:dyDescent="0.2">
      <c r="C25" s="585"/>
      <c r="D25" s="586"/>
      <c r="E25" s="586"/>
      <c r="F25" s="586"/>
      <c r="G25" s="586"/>
      <c r="H25" s="586"/>
      <c r="I25" s="586"/>
      <c r="J25" s="586"/>
      <c r="K25" s="586"/>
      <c r="L25" s="586"/>
      <c r="M25" s="586"/>
      <c r="N25" s="587"/>
      <c r="V25" s="168"/>
      <c r="W25" s="173"/>
      <c r="X25" s="173"/>
    </row>
    <row r="26" spans="3:24" x14ac:dyDescent="0.2">
      <c r="C26" s="585"/>
      <c r="D26" s="586"/>
      <c r="E26" s="586"/>
      <c r="F26" s="586"/>
      <c r="G26" s="586"/>
      <c r="H26" s="586"/>
      <c r="I26" s="586"/>
      <c r="J26" s="586"/>
      <c r="K26" s="586"/>
      <c r="L26" s="586"/>
      <c r="M26" s="586"/>
      <c r="N26" s="587"/>
      <c r="V26" s="168"/>
      <c r="W26" s="173"/>
      <c r="X26" s="173"/>
    </row>
    <row r="27" spans="3:24" x14ac:dyDescent="0.2">
      <c r="C27" s="585"/>
      <c r="D27" s="586"/>
      <c r="E27" s="586"/>
      <c r="F27" s="586"/>
      <c r="G27" s="586"/>
      <c r="H27" s="586"/>
      <c r="I27" s="586"/>
      <c r="J27" s="586"/>
      <c r="K27" s="586"/>
      <c r="L27" s="586"/>
      <c r="M27" s="586"/>
      <c r="N27" s="587"/>
      <c r="V27" s="168"/>
      <c r="W27" s="173"/>
      <c r="X27" s="173"/>
    </row>
    <row r="28" spans="3:24" x14ac:dyDescent="0.2">
      <c r="C28" s="585"/>
      <c r="D28" s="586"/>
      <c r="E28" s="586"/>
      <c r="F28" s="586"/>
      <c r="G28" s="586"/>
      <c r="H28" s="586"/>
      <c r="I28" s="586"/>
      <c r="J28" s="586"/>
      <c r="K28" s="586"/>
      <c r="L28" s="586"/>
      <c r="M28" s="586"/>
      <c r="N28" s="587"/>
      <c r="V28" s="168"/>
      <c r="W28" s="173"/>
      <c r="X28" s="173"/>
    </row>
    <row r="29" spans="3:24" x14ac:dyDescent="0.2">
      <c r="C29" s="585"/>
      <c r="D29" s="586"/>
      <c r="E29" s="586"/>
      <c r="F29" s="586"/>
      <c r="G29" s="586"/>
      <c r="H29" s="586"/>
      <c r="I29" s="586"/>
      <c r="J29" s="586"/>
      <c r="K29" s="586"/>
      <c r="L29" s="586"/>
      <c r="M29" s="586"/>
      <c r="N29" s="587"/>
      <c r="V29" s="168"/>
      <c r="W29" s="173"/>
      <c r="X29" s="173"/>
    </row>
    <row r="30" spans="3:24" x14ac:dyDescent="0.2">
      <c r="C30" s="585"/>
      <c r="D30" s="586"/>
      <c r="E30" s="586"/>
      <c r="F30" s="586"/>
      <c r="G30" s="586"/>
      <c r="H30" s="586"/>
      <c r="I30" s="586"/>
      <c r="J30" s="586"/>
      <c r="K30" s="586"/>
      <c r="L30" s="586"/>
      <c r="M30" s="586"/>
      <c r="N30" s="587"/>
      <c r="V30" s="168"/>
      <c r="W30" s="173"/>
      <c r="X30" s="173"/>
    </row>
    <row r="31" spans="3:24" x14ac:dyDescent="0.2">
      <c r="C31" s="585"/>
      <c r="D31" s="586"/>
      <c r="E31" s="586"/>
      <c r="F31" s="586"/>
      <c r="G31" s="586"/>
      <c r="H31" s="586"/>
      <c r="I31" s="586"/>
      <c r="J31" s="586"/>
      <c r="K31" s="586"/>
      <c r="L31" s="586"/>
      <c r="M31" s="586"/>
      <c r="N31" s="587"/>
      <c r="V31" s="168"/>
      <c r="W31" s="173"/>
      <c r="X31" s="173"/>
    </row>
    <row r="32" spans="3:24" x14ac:dyDescent="0.2">
      <c r="C32" s="585"/>
      <c r="D32" s="586"/>
      <c r="E32" s="586"/>
      <c r="F32" s="586"/>
      <c r="G32" s="586"/>
      <c r="H32" s="586"/>
      <c r="I32" s="586"/>
      <c r="J32" s="586"/>
      <c r="K32" s="586"/>
      <c r="L32" s="586"/>
      <c r="M32" s="586"/>
      <c r="N32" s="587"/>
      <c r="V32" s="168"/>
      <c r="W32" s="173"/>
      <c r="X32" s="173"/>
    </row>
    <row r="33" spans="3:24" x14ac:dyDescent="0.2">
      <c r="C33" s="585"/>
      <c r="D33" s="586"/>
      <c r="E33" s="586"/>
      <c r="F33" s="586"/>
      <c r="G33" s="586"/>
      <c r="H33" s="586"/>
      <c r="I33" s="586"/>
      <c r="J33" s="586"/>
      <c r="K33" s="586"/>
      <c r="L33" s="586"/>
      <c r="M33" s="586"/>
      <c r="N33" s="587"/>
      <c r="V33" s="168"/>
      <c r="W33" s="173"/>
      <c r="X33" s="173"/>
    </row>
    <row r="34" spans="3:24" x14ac:dyDescent="0.2">
      <c r="C34" s="585"/>
      <c r="D34" s="586"/>
      <c r="E34" s="586"/>
      <c r="F34" s="586"/>
      <c r="G34" s="586"/>
      <c r="H34" s="586"/>
      <c r="I34" s="586"/>
      <c r="J34" s="586"/>
      <c r="K34" s="586"/>
      <c r="L34" s="586"/>
      <c r="M34" s="586"/>
      <c r="N34" s="587"/>
    </row>
    <row r="35" spans="3:24" x14ac:dyDescent="0.2">
      <c r="C35" s="585"/>
      <c r="D35" s="586"/>
      <c r="E35" s="586"/>
      <c r="F35" s="586"/>
      <c r="G35" s="586"/>
      <c r="H35" s="586"/>
      <c r="I35" s="586"/>
      <c r="J35" s="586"/>
      <c r="K35" s="586"/>
      <c r="L35" s="586"/>
      <c r="M35" s="586"/>
      <c r="N35" s="587"/>
    </row>
    <row r="36" spans="3:24" x14ac:dyDescent="0.2">
      <c r="C36" s="585"/>
      <c r="D36" s="586"/>
      <c r="E36" s="586"/>
      <c r="F36" s="586"/>
      <c r="G36" s="586"/>
      <c r="H36" s="586"/>
      <c r="I36" s="586"/>
      <c r="J36" s="586"/>
      <c r="K36" s="586"/>
      <c r="L36" s="586"/>
      <c r="M36" s="586"/>
      <c r="N36" s="587"/>
    </row>
    <row r="37" spans="3:24" x14ac:dyDescent="0.2">
      <c r="C37" s="585"/>
      <c r="D37" s="586"/>
      <c r="E37" s="586"/>
      <c r="F37" s="586"/>
      <c r="G37" s="586"/>
      <c r="H37" s="586"/>
      <c r="I37" s="586"/>
      <c r="J37" s="586"/>
      <c r="K37" s="586"/>
      <c r="L37" s="586"/>
      <c r="M37" s="586"/>
      <c r="N37" s="587"/>
    </row>
    <row r="38" spans="3:24" x14ac:dyDescent="0.2">
      <c r="C38" s="585"/>
      <c r="D38" s="586"/>
      <c r="E38" s="586"/>
      <c r="F38" s="586"/>
      <c r="G38" s="586"/>
      <c r="H38" s="586"/>
      <c r="I38" s="586"/>
      <c r="J38" s="586"/>
      <c r="K38" s="586"/>
      <c r="L38" s="586"/>
      <c r="M38" s="586"/>
      <c r="N38" s="587"/>
    </row>
    <row r="39" spans="3:24" x14ac:dyDescent="0.2">
      <c r="C39" s="585"/>
      <c r="D39" s="586"/>
      <c r="E39" s="586"/>
      <c r="F39" s="586"/>
      <c r="G39" s="586"/>
      <c r="H39" s="586"/>
      <c r="I39" s="586"/>
      <c r="J39" s="586"/>
      <c r="K39" s="586"/>
      <c r="L39" s="586"/>
      <c r="M39" s="586"/>
      <c r="N39" s="587"/>
    </row>
    <row r="40" spans="3:24" x14ac:dyDescent="0.2">
      <c r="C40" s="585"/>
      <c r="D40" s="586"/>
      <c r="E40" s="586"/>
      <c r="F40" s="586"/>
      <c r="G40" s="586"/>
      <c r="H40" s="586"/>
      <c r="I40" s="586"/>
      <c r="J40" s="586"/>
      <c r="K40" s="586"/>
      <c r="L40" s="586"/>
      <c r="M40" s="586"/>
      <c r="N40" s="587"/>
    </row>
    <row r="41" spans="3:24" x14ac:dyDescent="0.2">
      <c r="C41" s="585"/>
      <c r="D41" s="586"/>
      <c r="E41" s="586"/>
      <c r="F41" s="586"/>
      <c r="G41" s="586"/>
      <c r="H41" s="586"/>
      <c r="I41" s="586"/>
      <c r="J41" s="586"/>
      <c r="K41" s="586"/>
      <c r="L41" s="586"/>
      <c r="M41" s="586"/>
      <c r="N41" s="587"/>
    </row>
    <row r="42" spans="3:24" x14ac:dyDescent="0.2">
      <c r="C42" s="585"/>
      <c r="D42" s="586"/>
      <c r="E42" s="586"/>
      <c r="F42" s="586"/>
      <c r="G42" s="586"/>
      <c r="H42" s="586"/>
      <c r="I42" s="586"/>
      <c r="J42" s="586"/>
      <c r="K42" s="586"/>
      <c r="L42" s="586"/>
      <c r="M42" s="586"/>
      <c r="N42" s="587"/>
    </row>
    <row r="43" spans="3:24" x14ac:dyDescent="0.2">
      <c r="C43" s="585"/>
      <c r="D43" s="586"/>
      <c r="E43" s="586"/>
      <c r="F43" s="586"/>
      <c r="G43" s="586"/>
      <c r="H43" s="586"/>
      <c r="I43" s="586"/>
      <c r="J43" s="586"/>
      <c r="K43" s="586"/>
      <c r="L43" s="586"/>
      <c r="M43" s="586"/>
      <c r="N43" s="587"/>
    </row>
    <row r="44" spans="3:24" x14ac:dyDescent="0.2">
      <c r="C44" s="588"/>
      <c r="D44" s="589"/>
      <c r="E44" s="589"/>
      <c r="F44" s="589"/>
      <c r="G44" s="589"/>
      <c r="H44" s="589"/>
      <c r="I44" s="589"/>
      <c r="J44" s="589"/>
      <c r="K44" s="589"/>
      <c r="L44" s="589"/>
      <c r="M44" s="589"/>
      <c r="N44" s="590"/>
    </row>
    <row r="47" spans="3:24" x14ac:dyDescent="0.2">
      <c r="C47" s="342" t="s">
        <v>224</v>
      </c>
    </row>
    <row r="48" spans="3:24" x14ac:dyDescent="0.2">
      <c r="D48" s="342"/>
    </row>
    <row r="49" spans="4:13" x14ac:dyDescent="0.2">
      <c r="D49" s="566" t="s">
        <v>260</v>
      </c>
      <c r="E49" s="566"/>
      <c r="F49" s="566"/>
      <c r="G49" s="566"/>
      <c r="H49" s="566"/>
      <c r="I49" s="566"/>
      <c r="J49" s="566"/>
      <c r="K49" s="566"/>
      <c r="L49" s="566"/>
      <c r="M49" s="566"/>
    </row>
    <row r="50" spans="4:13" ht="14.25" customHeight="1" x14ac:dyDescent="0.2">
      <c r="D50" s="566"/>
      <c r="E50" s="566"/>
      <c r="F50" s="566"/>
      <c r="G50" s="566"/>
      <c r="H50" s="566"/>
      <c r="I50" s="566"/>
      <c r="J50" s="566"/>
      <c r="K50" s="566"/>
      <c r="L50" s="566"/>
      <c r="M50" s="566"/>
    </row>
    <row r="53" spans="4:13" x14ac:dyDescent="0.2">
      <c r="E53" s="567" t="s">
        <v>281</v>
      </c>
      <c r="F53" s="568"/>
      <c r="G53" s="568"/>
      <c r="H53" s="568"/>
      <c r="I53" s="569"/>
    </row>
    <row r="55" spans="4:13" x14ac:dyDescent="0.2">
      <c r="E55" s="570" t="s">
        <v>296</v>
      </c>
      <c r="F55" s="571"/>
      <c r="G55" s="571"/>
      <c r="H55" s="571"/>
      <c r="I55" s="572"/>
    </row>
    <row r="57" spans="4:13" x14ac:dyDescent="0.2">
      <c r="E57" s="570" t="s">
        <v>225</v>
      </c>
      <c r="F57" s="571"/>
      <c r="G57" s="571"/>
      <c r="H57" s="571"/>
      <c r="I57" s="572"/>
    </row>
    <row r="59" spans="4:13" x14ac:dyDescent="0.2">
      <c r="E59" s="570" t="s">
        <v>226</v>
      </c>
      <c r="F59" s="571"/>
      <c r="G59" s="571"/>
      <c r="H59" s="571"/>
      <c r="I59" s="572"/>
    </row>
    <row r="61" spans="4:13" x14ac:dyDescent="0.2">
      <c r="E61" s="570" t="s">
        <v>227</v>
      </c>
      <c r="F61" s="571"/>
      <c r="G61" s="571"/>
      <c r="H61" s="571"/>
      <c r="I61" s="572"/>
    </row>
    <row r="63" spans="4:13" x14ac:dyDescent="0.2">
      <c r="E63" s="576" t="s">
        <v>228</v>
      </c>
      <c r="F63" s="577"/>
      <c r="G63" s="577"/>
      <c r="H63" s="577"/>
      <c r="I63" s="578"/>
    </row>
    <row r="65" spans="5:9" x14ac:dyDescent="0.2">
      <c r="E65" s="576" t="s">
        <v>229</v>
      </c>
      <c r="F65" s="577"/>
      <c r="G65" s="577"/>
      <c r="H65" s="577"/>
      <c r="I65" s="578"/>
    </row>
    <row r="67" spans="5:9" x14ac:dyDescent="0.2">
      <c r="E67" s="576" t="s">
        <v>230</v>
      </c>
      <c r="F67" s="577"/>
      <c r="G67" s="577"/>
      <c r="H67" s="577"/>
      <c r="I67" s="578"/>
    </row>
    <row r="69" spans="5:9" x14ac:dyDescent="0.2">
      <c r="E69" s="576" t="s">
        <v>231</v>
      </c>
      <c r="F69" s="577"/>
      <c r="G69" s="577"/>
      <c r="H69" s="577"/>
      <c r="I69" s="578"/>
    </row>
    <row r="71" spans="5:9" x14ac:dyDescent="0.2">
      <c r="E71" s="576" t="s">
        <v>232</v>
      </c>
      <c r="F71" s="577"/>
      <c r="G71" s="577"/>
      <c r="H71" s="577"/>
      <c r="I71" s="578"/>
    </row>
    <row r="73" spans="5:9" x14ac:dyDescent="0.2">
      <c r="E73" s="573" t="s">
        <v>233</v>
      </c>
      <c r="F73" s="574"/>
      <c r="G73" s="574"/>
      <c r="H73" s="574"/>
      <c r="I73" s="575"/>
    </row>
    <row r="75" spans="5:9" x14ac:dyDescent="0.2">
      <c r="E75" s="573" t="s">
        <v>234</v>
      </c>
      <c r="F75" s="574"/>
      <c r="G75" s="574"/>
      <c r="H75" s="574"/>
      <c r="I75" s="575"/>
    </row>
    <row r="77" spans="5:9" x14ac:dyDescent="0.2">
      <c r="E77" s="573" t="s">
        <v>235</v>
      </c>
      <c r="F77" s="574"/>
      <c r="G77" s="574"/>
      <c r="H77" s="574"/>
      <c r="I77" s="575"/>
    </row>
    <row r="79" spans="5:9" x14ac:dyDescent="0.2">
      <c r="E79" s="573" t="s">
        <v>236</v>
      </c>
      <c r="F79" s="574"/>
      <c r="G79" s="574"/>
      <c r="H79" s="574"/>
      <c r="I79" s="575"/>
    </row>
    <row r="81" spans="5:9" x14ac:dyDescent="0.2">
      <c r="E81" s="573" t="s">
        <v>237</v>
      </c>
      <c r="F81" s="574"/>
      <c r="G81" s="574"/>
      <c r="H81" s="574"/>
      <c r="I81" s="575"/>
    </row>
    <row r="83" spans="5:9" x14ac:dyDescent="0.2">
      <c r="E83" s="579" t="s">
        <v>238</v>
      </c>
      <c r="F83" s="580"/>
      <c r="G83" s="580"/>
      <c r="H83" s="580"/>
      <c r="I83" s="581"/>
    </row>
    <row r="85" spans="5:9" x14ac:dyDescent="0.2">
      <c r="E85" s="579" t="s">
        <v>261</v>
      </c>
      <c r="F85" s="580"/>
      <c r="G85" s="580"/>
      <c r="H85" s="580"/>
      <c r="I85" s="581"/>
    </row>
    <row r="87" spans="5:9" x14ac:dyDescent="0.2">
      <c r="E87" s="567" t="s">
        <v>284</v>
      </c>
      <c r="F87" s="568"/>
      <c r="G87" s="568"/>
      <c r="H87" s="568"/>
      <c r="I87" s="569"/>
    </row>
    <row r="89" spans="5:9" x14ac:dyDescent="0.2">
      <c r="E89" s="567" t="s">
        <v>298</v>
      </c>
      <c r="F89" s="568"/>
      <c r="G89" s="568"/>
      <c r="H89" s="568"/>
      <c r="I89" s="569"/>
    </row>
    <row r="91" spans="5:9" x14ac:dyDescent="0.2">
      <c r="E91" s="567" t="s">
        <v>314</v>
      </c>
      <c r="F91" s="568"/>
      <c r="G91" s="568"/>
      <c r="H91" s="568"/>
      <c r="I91" s="569"/>
    </row>
    <row r="97" spans="3:11" x14ac:dyDescent="0.2">
      <c r="C97" s="342" t="s">
        <v>221</v>
      </c>
    </row>
    <row r="99" spans="3:11" x14ac:dyDescent="0.2">
      <c r="C99" s="562" t="s">
        <v>285</v>
      </c>
      <c r="D99" s="562"/>
      <c r="E99" s="562"/>
      <c r="F99" s="562"/>
      <c r="G99" s="562"/>
      <c r="H99" s="562"/>
      <c r="I99" s="562"/>
      <c r="J99" s="562"/>
      <c r="K99" s="562"/>
    </row>
    <row r="100" spans="3:11" ht="12.75" customHeight="1" x14ac:dyDescent="0.2">
      <c r="C100" s="562"/>
      <c r="D100" s="562"/>
      <c r="E100" s="562"/>
      <c r="F100" s="562"/>
      <c r="G100" s="562"/>
      <c r="H100" s="562"/>
      <c r="I100" s="562"/>
      <c r="J100" s="562"/>
      <c r="K100" s="562"/>
    </row>
    <row r="101" spans="3:11" x14ac:dyDescent="0.2">
      <c r="C101" s="562"/>
      <c r="D101" s="562"/>
      <c r="E101" s="562"/>
      <c r="F101" s="562"/>
      <c r="G101" s="562"/>
      <c r="H101" s="562"/>
      <c r="I101" s="562"/>
      <c r="J101" s="562"/>
      <c r="K101" s="562"/>
    </row>
    <row r="103" spans="3:11" x14ac:dyDescent="0.2">
      <c r="C103" s="164"/>
      <c r="D103" s="165"/>
      <c r="E103" s="165"/>
      <c r="F103" s="165"/>
      <c r="G103" s="165"/>
      <c r="H103" s="165"/>
      <c r="I103" s="165"/>
      <c r="J103" s="165"/>
      <c r="K103" s="166"/>
    </row>
    <row r="104" spans="3:11" x14ac:dyDescent="0.2">
      <c r="C104" s="167"/>
      <c r="D104" s="560" t="s">
        <v>102</v>
      </c>
      <c r="E104" s="561"/>
      <c r="F104" s="173"/>
      <c r="G104" s="168" t="s">
        <v>107</v>
      </c>
      <c r="H104" s="173"/>
      <c r="I104" s="173"/>
      <c r="J104" s="173"/>
      <c r="K104" s="170"/>
    </row>
    <row r="105" spans="3:11" x14ac:dyDescent="0.2">
      <c r="C105" s="167"/>
      <c r="D105" s="171"/>
      <c r="F105" s="173"/>
      <c r="G105" s="172"/>
      <c r="H105" s="173"/>
      <c r="I105" s="173"/>
      <c r="J105" s="173"/>
      <c r="K105" s="170"/>
    </row>
    <row r="106" spans="3:11" x14ac:dyDescent="0.2">
      <c r="C106" s="167"/>
      <c r="D106" s="592" t="s">
        <v>103</v>
      </c>
      <c r="E106" s="593"/>
      <c r="F106" s="173"/>
      <c r="G106" s="168" t="s">
        <v>104</v>
      </c>
      <c r="H106" s="173"/>
      <c r="I106" s="173"/>
      <c r="J106" s="173"/>
      <c r="K106" s="170"/>
    </row>
    <row r="107" spans="3:11" x14ac:dyDescent="0.2">
      <c r="C107" s="167"/>
      <c r="D107" s="173"/>
      <c r="F107" s="173"/>
      <c r="G107" s="172"/>
      <c r="H107" s="173"/>
      <c r="I107" s="173"/>
      <c r="J107" s="173"/>
      <c r="K107" s="170"/>
    </row>
    <row r="108" spans="3:11" x14ac:dyDescent="0.2">
      <c r="C108" s="167"/>
      <c r="D108" s="594" t="s">
        <v>105</v>
      </c>
      <c r="E108" s="595"/>
      <c r="F108" s="173"/>
      <c r="G108" s="168" t="s">
        <v>106</v>
      </c>
      <c r="H108" s="173"/>
      <c r="I108" s="173"/>
      <c r="J108" s="173"/>
      <c r="K108" s="170"/>
    </row>
    <row r="109" spans="3:11" x14ac:dyDescent="0.2">
      <c r="C109" s="180"/>
      <c r="D109" s="177"/>
      <c r="F109" s="177"/>
      <c r="G109" s="177"/>
      <c r="H109" s="177"/>
      <c r="I109" s="177"/>
      <c r="J109" s="177"/>
      <c r="K109" s="181"/>
    </row>
    <row r="110" spans="3:11" x14ac:dyDescent="0.2">
      <c r="C110" s="180"/>
      <c r="D110" s="596" t="s">
        <v>159</v>
      </c>
      <c r="E110" s="597"/>
      <c r="F110" s="177"/>
      <c r="G110" s="168" t="s">
        <v>160</v>
      </c>
      <c r="H110" s="177"/>
      <c r="I110" s="177"/>
      <c r="J110" s="177"/>
      <c r="K110" s="181"/>
    </row>
    <row r="111" spans="3:11" x14ac:dyDescent="0.2">
      <c r="C111" s="180"/>
      <c r="D111" s="177"/>
      <c r="F111" s="177"/>
      <c r="G111" s="177"/>
      <c r="H111" s="177"/>
      <c r="I111" s="177"/>
      <c r="J111" s="177"/>
      <c r="K111" s="181"/>
    </row>
    <row r="112" spans="3:11" x14ac:dyDescent="0.2">
      <c r="C112" s="180"/>
      <c r="D112" s="598" t="s">
        <v>161</v>
      </c>
      <c r="E112" s="599"/>
      <c r="F112" s="177"/>
      <c r="G112" s="168" t="s">
        <v>162</v>
      </c>
      <c r="H112" s="177"/>
      <c r="I112" s="177"/>
      <c r="J112" s="177"/>
      <c r="K112" s="181"/>
    </row>
    <row r="113" spans="3:14" x14ac:dyDescent="0.2">
      <c r="C113" s="174"/>
      <c r="D113" s="175"/>
      <c r="E113" s="175"/>
      <c r="F113" s="175"/>
      <c r="G113" s="175"/>
      <c r="H113" s="175"/>
      <c r="I113" s="175"/>
      <c r="J113" s="175"/>
      <c r="K113" s="176"/>
    </row>
    <row r="116" spans="3:14" x14ac:dyDescent="0.2">
      <c r="C116" s="342" t="s">
        <v>219</v>
      </c>
    </row>
    <row r="118" spans="3:14" ht="12.75" customHeight="1" x14ac:dyDescent="0.2">
      <c r="C118" s="600" t="s">
        <v>299</v>
      </c>
      <c r="D118" s="601"/>
      <c r="E118" s="601"/>
      <c r="F118" s="601"/>
      <c r="G118" s="601"/>
      <c r="H118" s="601"/>
      <c r="I118" s="601"/>
      <c r="J118" s="601"/>
      <c r="K118" s="601"/>
      <c r="L118" s="601"/>
      <c r="M118" s="601"/>
      <c r="N118" s="602"/>
    </row>
    <row r="119" spans="3:14" x14ac:dyDescent="0.2">
      <c r="C119" s="603"/>
      <c r="D119" s="604"/>
      <c r="E119" s="604"/>
      <c r="F119" s="604"/>
      <c r="G119" s="604"/>
      <c r="H119" s="604"/>
      <c r="I119" s="604"/>
      <c r="J119" s="604"/>
      <c r="K119" s="604"/>
      <c r="L119" s="604"/>
      <c r="M119" s="604"/>
      <c r="N119" s="605"/>
    </row>
    <row r="120" spans="3:14" x14ac:dyDescent="0.2">
      <c r="C120" s="603"/>
      <c r="D120" s="604"/>
      <c r="E120" s="604"/>
      <c r="F120" s="604"/>
      <c r="G120" s="604"/>
      <c r="H120" s="604"/>
      <c r="I120" s="604"/>
      <c r="J120" s="604"/>
      <c r="K120" s="604"/>
      <c r="L120" s="604"/>
      <c r="M120" s="604"/>
      <c r="N120" s="605"/>
    </row>
    <row r="121" spans="3:14" x14ac:dyDescent="0.2">
      <c r="C121" s="603"/>
      <c r="D121" s="604"/>
      <c r="E121" s="604"/>
      <c r="F121" s="604"/>
      <c r="G121" s="604"/>
      <c r="H121" s="604"/>
      <c r="I121" s="604"/>
      <c r="J121" s="604"/>
      <c r="K121" s="604"/>
      <c r="L121" s="604"/>
      <c r="M121" s="604"/>
      <c r="N121" s="605"/>
    </row>
    <row r="122" spans="3:14" x14ac:dyDescent="0.2">
      <c r="C122" s="603"/>
      <c r="D122" s="604"/>
      <c r="E122" s="604"/>
      <c r="F122" s="604"/>
      <c r="G122" s="604"/>
      <c r="H122" s="604"/>
      <c r="I122" s="604"/>
      <c r="J122" s="604"/>
      <c r="K122" s="604"/>
      <c r="L122" s="604"/>
      <c r="M122" s="604"/>
      <c r="N122" s="605"/>
    </row>
    <row r="123" spans="3:14" x14ac:dyDescent="0.2">
      <c r="C123" s="603"/>
      <c r="D123" s="604"/>
      <c r="E123" s="604"/>
      <c r="F123" s="604"/>
      <c r="G123" s="604"/>
      <c r="H123" s="604"/>
      <c r="I123" s="604"/>
      <c r="J123" s="604"/>
      <c r="K123" s="604"/>
      <c r="L123" s="604"/>
      <c r="M123" s="604"/>
      <c r="N123" s="605"/>
    </row>
    <row r="124" spans="3:14" x14ac:dyDescent="0.2">
      <c r="C124" s="603"/>
      <c r="D124" s="604"/>
      <c r="E124" s="604"/>
      <c r="F124" s="604"/>
      <c r="G124" s="604"/>
      <c r="H124" s="604"/>
      <c r="I124" s="604"/>
      <c r="J124" s="604"/>
      <c r="K124" s="604"/>
      <c r="L124" s="604"/>
      <c r="M124" s="604"/>
      <c r="N124" s="605"/>
    </row>
    <row r="125" spans="3:14" x14ac:dyDescent="0.2">
      <c r="C125" s="603"/>
      <c r="D125" s="604"/>
      <c r="E125" s="604"/>
      <c r="F125" s="604"/>
      <c r="G125" s="604"/>
      <c r="H125" s="604"/>
      <c r="I125" s="604"/>
      <c r="J125" s="604"/>
      <c r="K125" s="604"/>
      <c r="L125" s="604"/>
      <c r="M125" s="604"/>
      <c r="N125" s="605"/>
    </row>
    <row r="126" spans="3:14" x14ac:dyDescent="0.2">
      <c r="C126" s="603"/>
      <c r="D126" s="604"/>
      <c r="E126" s="604"/>
      <c r="F126" s="604"/>
      <c r="G126" s="604"/>
      <c r="H126" s="604"/>
      <c r="I126" s="604"/>
      <c r="J126" s="604"/>
      <c r="K126" s="604"/>
      <c r="L126" s="604"/>
      <c r="M126" s="604"/>
      <c r="N126" s="605"/>
    </row>
    <row r="127" spans="3:14" x14ac:dyDescent="0.2">
      <c r="C127" s="603"/>
      <c r="D127" s="604"/>
      <c r="E127" s="604"/>
      <c r="F127" s="604"/>
      <c r="G127" s="604"/>
      <c r="H127" s="604"/>
      <c r="I127" s="604"/>
      <c r="J127" s="604"/>
      <c r="K127" s="604"/>
      <c r="L127" s="604"/>
      <c r="M127" s="604"/>
      <c r="N127" s="605"/>
    </row>
    <row r="128" spans="3:14" x14ac:dyDescent="0.2">
      <c r="C128" s="603"/>
      <c r="D128" s="604"/>
      <c r="E128" s="604"/>
      <c r="F128" s="604"/>
      <c r="G128" s="604"/>
      <c r="H128" s="604"/>
      <c r="I128" s="604"/>
      <c r="J128" s="604"/>
      <c r="K128" s="604"/>
      <c r="L128" s="604"/>
      <c r="M128" s="604"/>
      <c r="N128" s="605"/>
    </row>
    <row r="129" spans="3:14" x14ac:dyDescent="0.2">
      <c r="C129" s="603"/>
      <c r="D129" s="604"/>
      <c r="E129" s="604"/>
      <c r="F129" s="604"/>
      <c r="G129" s="604"/>
      <c r="H129" s="604"/>
      <c r="I129" s="604"/>
      <c r="J129" s="604"/>
      <c r="K129" s="604"/>
      <c r="L129" s="604"/>
      <c r="M129" s="604"/>
      <c r="N129" s="605"/>
    </row>
    <row r="130" spans="3:14" x14ac:dyDescent="0.2">
      <c r="C130" s="603"/>
      <c r="D130" s="604"/>
      <c r="E130" s="604"/>
      <c r="F130" s="604"/>
      <c r="G130" s="604"/>
      <c r="H130" s="604"/>
      <c r="I130" s="604"/>
      <c r="J130" s="604"/>
      <c r="K130" s="604"/>
      <c r="L130" s="604"/>
      <c r="M130" s="604"/>
      <c r="N130" s="605"/>
    </row>
    <row r="131" spans="3:14" x14ac:dyDescent="0.2">
      <c r="C131" s="603"/>
      <c r="D131" s="604"/>
      <c r="E131" s="604"/>
      <c r="F131" s="604"/>
      <c r="G131" s="604"/>
      <c r="H131" s="604"/>
      <c r="I131" s="604"/>
      <c r="J131" s="604"/>
      <c r="K131" s="604"/>
      <c r="L131" s="604"/>
      <c r="M131" s="604"/>
      <c r="N131" s="605"/>
    </row>
    <row r="132" spans="3:14" x14ac:dyDescent="0.2">
      <c r="C132" s="603"/>
      <c r="D132" s="604"/>
      <c r="E132" s="604"/>
      <c r="F132" s="604"/>
      <c r="G132" s="604"/>
      <c r="H132" s="604"/>
      <c r="I132" s="604"/>
      <c r="J132" s="604"/>
      <c r="K132" s="604"/>
      <c r="L132" s="604"/>
      <c r="M132" s="604"/>
      <c r="N132" s="605"/>
    </row>
    <row r="133" spans="3:14" x14ac:dyDescent="0.2">
      <c r="C133" s="603"/>
      <c r="D133" s="604"/>
      <c r="E133" s="604"/>
      <c r="F133" s="604"/>
      <c r="G133" s="604"/>
      <c r="H133" s="604"/>
      <c r="I133" s="604"/>
      <c r="J133" s="604"/>
      <c r="K133" s="604"/>
      <c r="L133" s="604"/>
      <c r="M133" s="604"/>
      <c r="N133" s="605"/>
    </row>
    <row r="134" spans="3:14" x14ac:dyDescent="0.2">
      <c r="C134" s="603"/>
      <c r="D134" s="604"/>
      <c r="E134" s="604"/>
      <c r="F134" s="604"/>
      <c r="G134" s="604"/>
      <c r="H134" s="604"/>
      <c r="I134" s="604"/>
      <c r="J134" s="604"/>
      <c r="K134" s="604"/>
      <c r="L134" s="604"/>
      <c r="M134" s="604"/>
      <c r="N134" s="605"/>
    </row>
    <row r="135" spans="3:14" x14ac:dyDescent="0.2">
      <c r="C135" s="603"/>
      <c r="D135" s="604"/>
      <c r="E135" s="604"/>
      <c r="F135" s="604"/>
      <c r="G135" s="604"/>
      <c r="H135" s="604"/>
      <c r="I135" s="604"/>
      <c r="J135" s="604"/>
      <c r="K135" s="604"/>
      <c r="L135" s="604"/>
      <c r="M135" s="604"/>
      <c r="N135" s="605"/>
    </row>
    <row r="136" spans="3:14" x14ac:dyDescent="0.2">
      <c r="C136" s="603"/>
      <c r="D136" s="604"/>
      <c r="E136" s="604"/>
      <c r="F136" s="604"/>
      <c r="G136" s="604"/>
      <c r="H136" s="604"/>
      <c r="I136" s="604"/>
      <c r="J136" s="604"/>
      <c r="K136" s="604"/>
      <c r="L136" s="604"/>
      <c r="M136" s="604"/>
      <c r="N136" s="605"/>
    </row>
    <row r="137" spans="3:14" x14ac:dyDescent="0.2">
      <c r="C137" s="603"/>
      <c r="D137" s="604"/>
      <c r="E137" s="604"/>
      <c r="F137" s="604"/>
      <c r="G137" s="604"/>
      <c r="H137" s="604"/>
      <c r="I137" s="604"/>
      <c r="J137" s="604"/>
      <c r="K137" s="604"/>
      <c r="L137" s="604"/>
      <c r="M137" s="604"/>
      <c r="N137" s="605"/>
    </row>
    <row r="138" spans="3:14" x14ac:dyDescent="0.2">
      <c r="C138" s="603"/>
      <c r="D138" s="604"/>
      <c r="E138" s="604"/>
      <c r="F138" s="604"/>
      <c r="G138" s="604"/>
      <c r="H138" s="604"/>
      <c r="I138" s="604"/>
      <c r="J138" s="604"/>
      <c r="K138" s="604"/>
      <c r="L138" s="604"/>
      <c r="M138" s="604"/>
      <c r="N138" s="605"/>
    </row>
    <row r="139" spans="3:14" x14ac:dyDescent="0.2">
      <c r="C139" s="603"/>
      <c r="D139" s="604"/>
      <c r="E139" s="604"/>
      <c r="F139" s="604"/>
      <c r="G139" s="604"/>
      <c r="H139" s="604"/>
      <c r="I139" s="604"/>
      <c r="J139" s="604"/>
      <c r="K139" s="604"/>
      <c r="L139" s="604"/>
      <c r="M139" s="604"/>
      <c r="N139" s="605"/>
    </row>
    <row r="140" spans="3:14" x14ac:dyDescent="0.2">
      <c r="C140" s="603"/>
      <c r="D140" s="604"/>
      <c r="E140" s="604"/>
      <c r="F140" s="604"/>
      <c r="G140" s="604"/>
      <c r="H140" s="604"/>
      <c r="I140" s="604"/>
      <c r="J140" s="604"/>
      <c r="K140" s="604"/>
      <c r="L140" s="604"/>
      <c r="M140" s="604"/>
      <c r="N140" s="605"/>
    </row>
    <row r="141" spans="3:14" x14ac:dyDescent="0.2">
      <c r="C141" s="603"/>
      <c r="D141" s="604"/>
      <c r="E141" s="604"/>
      <c r="F141" s="604"/>
      <c r="G141" s="604"/>
      <c r="H141" s="604"/>
      <c r="I141" s="604"/>
      <c r="J141" s="604"/>
      <c r="K141" s="604"/>
      <c r="L141" s="604"/>
      <c r="M141" s="604"/>
      <c r="N141" s="605"/>
    </row>
    <row r="142" spans="3:14" x14ac:dyDescent="0.2">
      <c r="C142" s="603"/>
      <c r="D142" s="604"/>
      <c r="E142" s="604"/>
      <c r="F142" s="604"/>
      <c r="G142" s="604"/>
      <c r="H142" s="604"/>
      <c r="I142" s="604"/>
      <c r="J142" s="604"/>
      <c r="K142" s="604"/>
      <c r="L142" s="604"/>
      <c r="M142" s="604"/>
      <c r="N142" s="605"/>
    </row>
    <row r="143" spans="3:14" x14ac:dyDescent="0.2">
      <c r="C143" s="603"/>
      <c r="D143" s="604"/>
      <c r="E143" s="604"/>
      <c r="F143" s="604"/>
      <c r="G143" s="604"/>
      <c r="H143" s="604"/>
      <c r="I143" s="604"/>
      <c r="J143" s="604"/>
      <c r="K143" s="604"/>
      <c r="L143" s="604"/>
      <c r="M143" s="604"/>
      <c r="N143" s="605"/>
    </row>
    <row r="144" spans="3:14" x14ac:dyDescent="0.2">
      <c r="C144" s="603"/>
      <c r="D144" s="604"/>
      <c r="E144" s="604"/>
      <c r="F144" s="604"/>
      <c r="G144" s="604"/>
      <c r="H144" s="604"/>
      <c r="I144" s="604"/>
      <c r="J144" s="604"/>
      <c r="K144" s="604"/>
      <c r="L144" s="604"/>
      <c r="M144" s="604"/>
      <c r="N144" s="605"/>
    </row>
    <row r="145" spans="3:14" x14ac:dyDescent="0.2">
      <c r="C145" s="603"/>
      <c r="D145" s="604"/>
      <c r="E145" s="604"/>
      <c r="F145" s="604"/>
      <c r="G145" s="604"/>
      <c r="H145" s="604"/>
      <c r="I145" s="604"/>
      <c r="J145" s="604"/>
      <c r="K145" s="604"/>
      <c r="L145" s="604"/>
      <c r="M145" s="604"/>
      <c r="N145" s="605"/>
    </row>
    <row r="146" spans="3:14" x14ac:dyDescent="0.2">
      <c r="C146" s="603"/>
      <c r="D146" s="604"/>
      <c r="E146" s="604"/>
      <c r="F146" s="604"/>
      <c r="G146" s="604"/>
      <c r="H146" s="604"/>
      <c r="I146" s="604"/>
      <c r="J146" s="604"/>
      <c r="K146" s="604"/>
      <c r="L146" s="604"/>
      <c r="M146" s="604"/>
      <c r="N146" s="605"/>
    </row>
    <row r="147" spans="3:14" x14ac:dyDescent="0.2">
      <c r="C147" s="603"/>
      <c r="D147" s="604"/>
      <c r="E147" s="604"/>
      <c r="F147" s="604"/>
      <c r="G147" s="604"/>
      <c r="H147" s="604"/>
      <c r="I147" s="604"/>
      <c r="J147" s="604"/>
      <c r="K147" s="604"/>
      <c r="L147" s="604"/>
      <c r="M147" s="604"/>
      <c r="N147" s="605"/>
    </row>
    <row r="148" spans="3:14" x14ac:dyDescent="0.2">
      <c r="C148" s="603"/>
      <c r="D148" s="604"/>
      <c r="E148" s="604"/>
      <c r="F148" s="604"/>
      <c r="G148" s="604"/>
      <c r="H148" s="604"/>
      <c r="I148" s="604"/>
      <c r="J148" s="604"/>
      <c r="K148" s="604"/>
      <c r="L148" s="604"/>
      <c r="M148" s="604"/>
      <c r="N148" s="605"/>
    </row>
    <row r="149" spans="3:14" x14ac:dyDescent="0.2">
      <c r="C149" s="603"/>
      <c r="D149" s="604"/>
      <c r="E149" s="604"/>
      <c r="F149" s="604"/>
      <c r="G149" s="604"/>
      <c r="H149" s="604"/>
      <c r="I149" s="604"/>
      <c r="J149" s="604"/>
      <c r="K149" s="604"/>
      <c r="L149" s="604"/>
      <c r="M149" s="604"/>
      <c r="N149" s="605"/>
    </row>
    <row r="150" spans="3:14" x14ac:dyDescent="0.2">
      <c r="C150" s="603"/>
      <c r="D150" s="604"/>
      <c r="E150" s="604"/>
      <c r="F150" s="604"/>
      <c r="G150" s="604"/>
      <c r="H150" s="604"/>
      <c r="I150" s="604"/>
      <c r="J150" s="604"/>
      <c r="K150" s="604"/>
      <c r="L150" s="604"/>
      <c r="M150" s="604"/>
      <c r="N150" s="605"/>
    </row>
    <row r="151" spans="3:14" x14ac:dyDescent="0.2">
      <c r="C151" s="603"/>
      <c r="D151" s="604"/>
      <c r="E151" s="604"/>
      <c r="F151" s="604"/>
      <c r="G151" s="604"/>
      <c r="H151" s="604"/>
      <c r="I151" s="604"/>
      <c r="J151" s="604"/>
      <c r="K151" s="604"/>
      <c r="L151" s="604"/>
      <c r="M151" s="604"/>
      <c r="N151" s="605"/>
    </row>
    <row r="152" spans="3:14" x14ac:dyDescent="0.2">
      <c r="C152" s="603"/>
      <c r="D152" s="604"/>
      <c r="E152" s="604"/>
      <c r="F152" s="604"/>
      <c r="G152" s="604"/>
      <c r="H152" s="604"/>
      <c r="I152" s="604"/>
      <c r="J152" s="604"/>
      <c r="K152" s="604"/>
      <c r="L152" s="604"/>
      <c r="M152" s="604"/>
      <c r="N152" s="605"/>
    </row>
    <row r="153" spans="3:14" x14ac:dyDescent="0.2">
      <c r="C153" s="603"/>
      <c r="D153" s="604"/>
      <c r="E153" s="604"/>
      <c r="F153" s="604"/>
      <c r="G153" s="604"/>
      <c r="H153" s="604"/>
      <c r="I153" s="604"/>
      <c r="J153" s="604"/>
      <c r="K153" s="604"/>
      <c r="L153" s="604"/>
      <c r="M153" s="604"/>
      <c r="N153" s="605"/>
    </row>
    <row r="154" spans="3:14" x14ac:dyDescent="0.2">
      <c r="C154" s="603"/>
      <c r="D154" s="604"/>
      <c r="E154" s="604"/>
      <c r="F154" s="604"/>
      <c r="G154" s="604"/>
      <c r="H154" s="604"/>
      <c r="I154" s="604"/>
      <c r="J154" s="604"/>
      <c r="K154" s="604"/>
      <c r="L154" s="604"/>
      <c r="M154" s="604"/>
      <c r="N154" s="605"/>
    </row>
    <row r="155" spans="3:14" x14ac:dyDescent="0.2">
      <c r="C155" s="603"/>
      <c r="D155" s="604"/>
      <c r="E155" s="604"/>
      <c r="F155" s="604"/>
      <c r="G155" s="604"/>
      <c r="H155" s="604"/>
      <c r="I155" s="604"/>
      <c r="J155" s="604"/>
      <c r="K155" s="604"/>
      <c r="L155" s="604"/>
      <c r="M155" s="604"/>
      <c r="N155" s="605"/>
    </row>
    <row r="156" spans="3:14" x14ac:dyDescent="0.2">
      <c r="C156" s="603"/>
      <c r="D156" s="604"/>
      <c r="E156" s="604"/>
      <c r="F156" s="604"/>
      <c r="G156" s="604"/>
      <c r="H156" s="604"/>
      <c r="I156" s="604"/>
      <c r="J156" s="604"/>
      <c r="K156" s="604"/>
      <c r="L156" s="604"/>
      <c r="M156" s="604"/>
      <c r="N156" s="605"/>
    </row>
    <row r="157" spans="3:14" x14ac:dyDescent="0.2">
      <c r="C157" s="603"/>
      <c r="D157" s="604"/>
      <c r="E157" s="604"/>
      <c r="F157" s="604"/>
      <c r="G157" s="604"/>
      <c r="H157" s="604"/>
      <c r="I157" s="604"/>
      <c r="J157" s="604"/>
      <c r="K157" s="604"/>
      <c r="L157" s="604"/>
      <c r="M157" s="604"/>
      <c r="N157" s="605"/>
    </row>
    <row r="158" spans="3:14" x14ac:dyDescent="0.2">
      <c r="C158" s="603"/>
      <c r="D158" s="604"/>
      <c r="E158" s="604"/>
      <c r="F158" s="604"/>
      <c r="G158" s="604"/>
      <c r="H158" s="604"/>
      <c r="I158" s="604"/>
      <c r="J158" s="604"/>
      <c r="K158" s="604"/>
      <c r="L158" s="604"/>
      <c r="M158" s="604"/>
      <c r="N158" s="605"/>
    </row>
    <row r="159" spans="3:14" x14ac:dyDescent="0.2">
      <c r="C159" s="603"/>
      <c r="D159" s="604"/>
      <c r="E159" s="604"/>
      <c r="F159" s="604"/>
      <c r="G159" s="604"/>
      <c r="H159" s="604"/>
      <c r="I159" s="604"/>
      <c r="J159" s="604"/>
      <c r="K159" s="604"/>
      <c r="L159" s="604"/>
      <c r="M159" s="604"/>
      <c r="N159" s="605"/>
    </row>
    <row r="160" spans="3:14" x14ac:dyDescent="0.2">
      <c r="C160" s="603"/>
      <c r="D160" s="604"/>
      <c r="E160" s="604"/>
      <c r="F160" s="604"/>
      <c r="G160" s="604"/>
      <c r="H160" s="604"/>
      <c r="I160" s="604"/>
      <c r="J160" s="604"/>
      <c r="K160" s="604"/>
      <c r="L160" s="604"/>
      <c r="M160" s="604"/>
      <c r="N160" s="605"/>
    </row>
    <row r="161" spans="3:14" x14ac:dyDescent="0.2">
      <c r="C161" s="603"/>
      <c r="D161" s="604"/>
      <c r="E161" s="604"/>
      <c r="F161" s="604"/>
      <c r="G161" s="604"/>
      <c r="H161" s="604"/>
      <c r="I161" s="604"/>
      <c r="J161" s="604"/>
      <c r="K161" s="604"/>
      <c r="L161" s="604"/>
      <c r="M161" s="604"/>
      <c r="N161" s="605"/>
    </row>
    <row r="162" spans="3:14" x14ac:dyDescent="0.2">
      <c r="C162" s="603"/>
      <c r="D162" s="604"/>
      <c r="E162" s="604"/>
      <c r="F162" s="604"/>
      <c r="G162" s="604"/>
      <c r="H162" s="604"/>
      <c r="I162" s="604"/>
      <c r="J162" s="604"/>
      <c r="K162" s="604"/>
      <c r="L162" s="604"/>
      <c r="M162" s="604"/>
      <c r="N162" s="605"/>
    </row>
    <row r="163" spans="3:14" x14ac:dyDescent="0.2">
      <c r="C163" s="603"/>
      <c r="D163" s="604"/>
      <c r="E163" s="604"/>
      <c r="F163" s="604"/>
      <c r="G163" s="604"/>
      <c r="H163" s="604"/>
      <c r="I163" s="604"/>
      <c r="J163" s="604"/>
      <c r="K163" s="604"/>
      <c r="L163" s="604"/>
      <c r="M163" s="604"/>
      <c r="N163" s="605"/>
    </row>
    <row r="164" spans="3:14" x14ac:dyDescent="0.2">
      <c r="C164" s="603"/>
      <c r="D164" s="604"/>
      <c r="E164" s="604"/>
      <c r="F164" s="604"/>
      <c r="G164" s="604"/>
      <c r="H164" s="604"/>
      <c r="I164" s="604"/>
      <c r="J164" s="604"/>
      <c r="K164" s="604"/>
      <c r="L164" s="604"/>
      <c r="M164" s="604"/>
      <c r="N164" s="605"/>
    </row>
    <row r="165" spans="3:14" x14ac:dyDescent="0.2">
      <c r="C165" s="603"/>
      <c r="D165" s="604"/>
      <c r="E165" s="604"/>
      <c r="F165" s="604"/>
      <c r="G165" s="604"/>
      <c r="H165" s="604"/>
      <c r="I165" s="604"/>
      <c r="J165" s="604"/>
      <c r="K165" s="604"/>
      <c r="L165" s="604"/>
      <c r="M165" s="604"/>
      <c r="N165" s="605"/>
    </row>
    <row r="166" spans="3:14" x14ac:dyDescent="0.2">
      <c r="C166" s="603"/>
      <c r="D166" s="604"/>
      <c r="E166" s="604"/>
      <c r="F166" s="604"/>
      <c r="G166" s="604"/>
      <c r="H166" s="604"/>
      <c r="I166" s="604"/>
      <c r="J166" s="604"/>
      <c r="K166" s="604"/>
      <c r="L166" s="604"/>
      <c r="M166" s="604"/>
      <c r="N166" s="605"/>
    </row>
    <row r="167" spans="3:14" x14ac:dyDescent="0.2">
      <c r="C167" s="603"/>
      <c r="D167" s="604"/>
      <c r="E167" s="604"/>
      <c r="F167" s="604"/>
      <c r="G167" s="604"/>
      <c r="H167" s="604"/>
      <c r="I167" s="604"/>
      <c r="J167" s="604"/>
      <c r="K167" s="604"/>
      <c r="L167" s="604"/>
      <c r="M167" s="604"/>
      <c r="N167" s="605"/>
    </row>
    <row r="168" spans="3:14" x14ac:dyDescent="0.2">
      <c r="C168" s="603"/>
      <c r="D168" s="604"/>
      <c r="E168" s="604"/>
      <c r="F168" s="604"/>
      <c r="G168" s="604"/>
      <c r="H168" s="604"/>
      <c r="I168" s="604"/>
      <c r="J168" s="604"/>
      <c r="K168" s="604"/>
      <c r="L168" s="604"/>
      <c r="M168" s="604"/>
      <c r="N168" s="605"/>
    </row>
    <row r="169" spans="3:14" x14ac:dyDescent="0.2">
      <c r="C169" s="606"/>
      <c r="D169" s="607"/>
      <c r="E169" s="607"/>
      <c r="F169" s="607"/>
      <c r="G169" s="607"/>
      <c r="H169" s="607"/>
      <c r="I169" s="607"/>
      <c r="J169" s="607"/>
      <c r="K169" s="607"/>
      <c r="L169" s="607"/>
      <c r="M169" s="607"/>
      <c r="N169" s="608"/>
    </row>
    <row r="170" spans="3:14" x14ac:dyDescent="0.2">
      <c r="H170" s="169"/>
    </row>
    <row r="171" spans="3:14" x14ac:dyDescent="0.2">
      <c r="H171" s="169"/>
    </row>
    <row r="172" spans="3:14" x14ac:dyDescent="0.2">
      <c r="C172" s="591" t="s">
        <v>290</v>
      </c>
      <c r="D172" s="583"/>
      <c r="E172" s="583"/>
      <c r="F172" s="583"/>
      <c r="G172" s="583"/>
      <c r="H172" s="583"/>
      <c r="I172" s="583"/>
      <c r="J172" s="583"/>
      <c r="K172" s="583"/>
      <c r="L172" s="583"/>
      <c r="M172" s="583"/>
      <c r="N172" s="584"/>
    </row>
    <row r="173" spans="3:14" x14ac:dyDescent="0.2">
      <c r="C173" s="585"/>
      <c r="D173" s="586"/>
      <c r="E173" s="586"/>
      <c r="F173" s="586"/>
      <c r="G173" s="586"/>
      <c r="H173" s="586"/>
      <c r="I173" s="586"/>
      <c r="J173" s="586"/>
      <c r="K173" s="586"/>
      <c r="L173" s="586"/>
      <c r="M173" s="586"/>
      <c r="N173" s="587"/>
    </row>
    <row r="174" spans="3:14" x14ac:dyDescent="0.2">
      <c r="C174" s="585"/>
      <c r="D174" s="586"/>
      <c r="E174" s="586"/>
      <c r="F174" s="586"/>
      <c r="G174" s="586"/>
      <c r="H174" s="586"/>
      <c r="I174" s="586"/>
      <c r="J174" s="586"/>
      <c r="K174" s="586"/>
      <c r="L174" s="586"/>
      <c r="M174" s="586"/>
      <c r="N174" s="587"/>
    </row>
    <row r="175" spans="3:14" x14ac:dyDescent="0.2">
      <c r="C175" s="585"/>
      <c r="D175" s="586"/>
      <c r="E175" s="586"/>
      <c r="F175" s="586"/>
      <c r="G175" s="586"/>
      <c r="H175" s="586"/>
      <c r="I175" s="586"/>
      <c r="J175" s="586"/>
      <c r="K175" s="586"/>
      <c r="L175" s="586"/>
      <c r="M175" s="586"/>
      <c r="N175" s="587"/>
    </row>
    <row r="176" spans="3:14" x14ac:dyDescent="0.2">
      <c r="C176" s="585"/>
      <c r="D176" s="586"/>
      <c r="E176" s="586"/>
      <c r="F176" s="586"/>
      <c r="G176" s="586"/>
      <c r="H176" s="586"/>
      <c r="I176" s="586"/>
      <c r="J176" s="586"/>
      <c r="K176" s="586"/>
      <c r="L176" s="586"/>
      <c r="M176" s="586"/>
      <c r="N176" s="587"/>
    </row>
    <row r="177" spans="3:14" x14ac:dyDescent="0.2">
      <c r="C177" s="585"/>
      <c r="D177" s="586"/>
      <c r="E177" s="586"/>
      <c r="F177" s="586"/>
      <c r="G177" s="586"/>
      <c r="H177" s="586"/>
      <c r="I177" s="586"/>
      <c r="J177" s="586"/>
      <c r="K177" s="586"/>
      <c r="L177" s="586"/>
      <c r="M177" s="586"/>
      <c r="N177" s="587"/>
    </row>
    <row r="178" spans="3:14" x14ac:dyDescent="0.2">
      <c r="C178" s="585"/>
      <c r="D178" s="586"/>
      <c r="E178" s="586"/>
      <c r="F178" s="586"/>
      <c r="G178" s="586"/>
      <c r="H178" s="586"/>
      <c r="I178" s="586"/>
      <c r="J178" s="586"/>
      <c r="K178" s="586"/>
      <c r="L178" s="586"/>
      <c r="M178" s="586"/>
      <c r="N178" s="587"/>
    </row>
    <row r="179" spans="3:14" x14ac:dyDescent="0.2">
      <c r="C179" s="585"/>
      <c r="D179" s="586"/>
      <c r="E179" s="586"/>
      <c r="F179" s="586"/>
      <c r="G179" s="586"/>
      <c r="H179" s="586"/>
      <c r="I179" s="586"/>
      <c r="J179" s="586"/>
      <c r="K179" s="586"/>
      <c r="L179" s="586"/>
      <c r="M179" s="586"/>
      <c r="N179" s="587"/>
    </row>
    <row r="180" spans="3:14" x14ac:dyDescent="0.2">
      <c r="C180" s="585"/>
      <c r="D180" s="586"/>
      <c r="E180" s="586"/>
      <c r="F180" s="586"/>
      <c r="G180" s="586"/>
      <c r="H180" s="586"/>
      <c r="I180" s="586"/>
      <c r="J180" s="586"/>
      <c r="K180" s="586"/>
      <c r="L180" s="586"/>
      <c r="M180" s="586"/>
      <c r="N180" s="587"/>
    </row>
    <row r="181" spans="3:14" x14ac:dyDescent="0.2">
      <c r="C181" s="585"/>
      <c r="D181" s="586"/>
      <c r="E181" s="586"/>
      <c r="F181" s="586"/>
      <c r="G181" s="586"/>
      <c r="H181" s="586"/>
      <c r="I181" s="586"/>
      <c r="J181" s="586"/>
      <c r="K181" s="586"/>
      <c r="L181" s="586"/>
      <c r="M181" s="586"/>
      <c r="N181" s="587"/>
    </row>
    <row r="182" spans="3:14" x14ac:dyDescent="0.2">
      <c r="C182" s="585"/>
      <c r="D182" s="586"/>
      <c r="E182" s="586"/>
      <c r="F182" s="586"/>
      <c r="G182" s="586"/>
      <c r="H182" s="586"/>
      <c r="I182" s="586"/>
      <c r="J182" s="586"/>
      <c r="K182" s="586"/>
      <c r="L182" s="586"/>
      <c r="M182" s="586"/>
      <c r="N182" s="587"/>
    </row>
    <row r="183" spans="3:14" x14ac:dyDescent="0.2">
      <c r="C183" s="585"/>
      <c r="D183" s="586"/>
      <c r="E183" s="586"/>
      <c r="F183" s="586"/>
      <c r="G183" s="586"/>
      <c r="H183" s="586"/>
      <c r="I183" s="586"/>
      <c r="J183" s="586"/>
      <c r="K183" s="586"/>
      <c r="L183" s="586"/>
      <c r="M183" s="586"/>
      <c r="N183" s="587"/>
    </row>
    <row r="184" spans="3:14" x14ac:dyDescent="0.2">
      <c r="C184" s="585"/>
      <c r="D184" s="586"/>
      <c r="E184" s="586"/>
      <c r="F184" s="586"/>
      <c r="G184" s="586"/>
      <c r="H184" s="586"/>
      <c r="I184" s="586"/>
      <c r="J184" s="586"/>
      <c r="K184" s="586"/>
      <c r="L184" s="586"/>
      <c r="M184" s="586"/>
      <c r="N184" s="587"/>
    </row>
    <row r="185" spans="3:14" x14ac:dyDescent="0.2">
      <c r="C185" s="585"/>
      <c r="D185" s="586"/>
      <c r="E185" s="586"/>
      <c r="F185" s="586"/>
      <c r="G185" s="586"/>
      <c r="H185" s="586"/>
      <c r="I185" s="586"/>
      <c r="J185" s="586"/>
      <c r="K185" s="586"/>
      <c r="L185" s="586"/>
      <c r="M185" s="586"/>
      <c r="N185" s="587"/>
    </row>
    <row r="186" spans="3:14" x14ac:dyDescent="0.2">
      <c r="C186" s="585"/>
      <c r="D186" s="586"/>
      <c r="E186" s="586"/>
      <c r="F186" s="586"/>
      <c r="G186" s="586"/>
      <c r="H186" s="586"/>
      <c r="I186" s="586"/>
      <c r="J186" s="586"/>
      <c r="K186" s="586"/>
      <c r="L186" s="586"/>
      <c r="M186" s="586"/>
      <c r="N186" s="587"/>
    </row>
    <row r="187" spans="3:14" x14ac:dyDescent="0.2">
      <c r="C187" s="585"/>
      <c r="D187" s="586"/>
      <c r="E187" s="586"/>
      <c r="F187" s="586"/>
      <c r="G187" s="586"/>
      <c r="H187" s="586"/>
      <c r="I187" s="586"/>
      <c r="J187" s="586"/>
      <c r="K187" s="586"/>
      <c r="L187" s="586"/>
      <c r="M187" s="586"/>
      <c r="N187" s="587"/>
    </row>
    <row r="188" spans="3:14" x14ac:dyDescent="0.2">
      <c r="C188" s="585"/>
      <c r="D188" s="586"/>
      <c r="E188" s="586"/>
      <c r="F188" s="586"/>
      <c r="G188" s="586"/>
      <c r="H188" s="586"/>
      <c r="I188" s="586"/>
      <c r="J188" s="586"/>
      <c r="K188" s="586"/>
      <c r="L188" s="586"/>
      <c r="M188" s="586"/>
      <c r="N188" s="587"/>
    </row>
    <row r="189" spans="3:14" x14ac:dyDescent="0.2">
      <c r="C189" s="588"/>
      <c r="D189" s="589"/>
      <c r="E189" s="589"/>
      <c r="F189" s="589"/>
      <c r="G189" s="589"/>
      <c r="H189" s="589"/>
      <c r="I189" s="589"/>
      <c r="J189" s="589"/>
      <c r="K189" s="589"/>
      <c r="L189" s="589"/>
      <c r="M189" s="589"/>
      <c r="N189" s="590"/>
    </row>
    <row r="190" spans="3:14" x14ac:dyDescent="0.2">
      <c r="H190" s="169"/>
    </row>
    <row r="191" spans="3:14" x14ac:dyDescent="0.2">
      <c r="H191" s="169"/>
    </row>
    <row r="192" spans="3:14" x14ac:dyDescent="0.2">
      <c r="C192" s="591" t="s">
        <v>300</v>
      </c>
      <c r="D192" s="583"/>
      <c r="E192" s="583"/>
      <c r="F192" s="583"/>
      <c r="G192" s="583"/>
      <c r="H192" s="583"/>
      <c r="I192" s="583"/>
      <c r="J192" s="583"/>
      <c r="K192" s="583"/>
      <c r="L192" s="583"/>
      <c r="M192" s="583"/>
      <c r="N192" s="584"/>
    </row>
    <row r="193" spans="3:14" x14ac:dyDescent="0.2">
      <c r="C193" s="585"/>
      <c r="D193" s="586"/>
      <c r="E193" s="586"/>
      <c r="F193" s="586"/>
      <c r="G193" s="586"/>
      <c r="H193" s="586"/>
      <c r="I193" s="586"/>
      <c r="J193" s="586"/>
      <c r="K193" s="586"/>
      <c r="L193" s="586"/>
      <c r="M193" s="586"/>
      <c r="N193" s="587"/>
    </row>
    <row r="194" spans="3:14" x14ac:dyDescent="0.2">
      <c r="C194" s="585"/>
      <c r="D194" s="586"/>
      <c r="E194" s="586"/>
      <c r="F194" s="586"/>
      <c r="G194" s="586"/>
      <c r="H194" s="586"/>
      <c r="I194" s="586"/>
      <c r="J194" s="586"/>
      <c r="K194" s="586"/>
      <c r="L194" s="586"/>
      <c r="M194" s="586"/>
      <c r="N194" s="587"/>
    </row>
    <row r="195" spans="3:14" x14ac:dyDescent="0.2">
      <c r="C195" s="585"/>
      <c r="D195" s="586"/>
      <c r="E195" s="586"/>
      <c r="F195" s="586"/>
      <c r="G195" s="586"/>
      <c r="H195" s="586"/>
      <c r="I195" s="586"/>
      <c r="J195" s="586"/>
      <c r="K195" s="586"/>
      <c r="L195" s="586"/>
      <c r="M195" s="586"/>
      <c r="N195" s="587"/>
    </row>
    <row r="196" spans="3:14" x14ac:dyDescent="0.2">
      <c r="C196" s="585"/>
      <c r="D196" s="586"/>
      <c r="E196" s="586"/>
      <c r="F196" s="586"/>
      <c r="G196" s="586"/>
      <c r="H196" s="586"/>
      <c r="I196" s="586"/>
      <c r="J196" s="586"/>
      <c r="K196" s="586"/>
      <c r="L196" s="586"/>
      <c r="M196" s="586"/>
      <c r="N196" s="587"/>
    </row>
    <row r="197" spans="3:14" x14ac:dyDescent="0.2">
      <c r="C197" s="585"/>
      <c r="D197" s="586"/>
      <c r="E197" s="586"/>
      <c r="F197" s="586"/>
      <c r="G197" s="586"/>
      <c r="H197" s="586"/>
      <c r="I197" s="586"/>
      <c r="J197" s="586"/>
      <c r="K197" s="586"/>
      <c r="L197" s="586"/>
      <c r="M197" s="586"/>
      <c r="N197" s="587"/>
    </row>
    <row r="198" spans="3:14" x14ac:dyDescent="0.2">
      <c r="C198" s="585"/>
      <c r="D198" s="586"/>
      <c r="E198" s="586"/>
      <c r="F198" s="586"/>
      <c r="G198" s="586"/>
      <c r="H198" s="586"/>
      <c r="I198" s="586"/>
      <c r="J198" s="586"/>
      <c r="K198" s="586"/>
      <c r="L198" s="586"/>
      <c r="M198" s="586"/>
      <c r="N198" s="587"/>
    </row>
    <row r="199" spans="3:14" x14ac:dyDescent="0.2">
      <c r="C199" s="585"/>
      <c r="D199" s="586"/>
      <c r="E199" s="586"/>
      <c r="F199" s="586"/>
      <c r="G199" s="586"/>
      <c r="H199" s="586"/>
      <c r="I199" s="586"/>
      <c r="J199" s="586"/>
      <c r="K199" s="586"/>
      <c r="L199" s="586"/>
      <c r="M199" s="586"/>
      <c r="N199" s="587"/>
    </row>
    <row r="200" spans="3:14" x14ac:dyDescent="0.2">
      <c r="C200" s="585"/>
      <c r="D200" s="586"/>
      <c r="E200" s="586"/>
      <c r="F200" s="586"/>
      <c r="G200" s="586"/>
      <c r="H200" s="586"/>
      <c r="I200" s="586"/>
      <c r="J200" s="586"/>
      <c r="K200" s="586"/>
      <c r="L200" s="586"/>
      <c r="M200" s="586"/>
      <c r="N200" s="587"/>
    </row>
    <row r="201" spans="3:14" x14ac:dyDescent="0.2">
      <c r="C201" s="585"/>
      <c r="D201" s="586"/>
      <c r="E201" s="586"/>
      <c r="F201" s="586"/>
      <c r="G201" s="586"/>
      <c r="H201" s="586"/>
      <c r="I201" s="586"/>
      <c r="J201" s="586"/>
      <c r="K201" s="586"/>
      <c r="L201" s="586"/>
      <c r="M201" s="586"/>
      <c r="N201" s="587"/>
    </row>
    <row r="202" spans="3:14" x14ac:dyDescent="0.2">
      <c r="C202" s="585"/>
      <c r="D202" s="586"/>
      <c r="E202" s="586"/>
      <c r="F202" s="586"/>
      <c r="G202" s="586"/>
      <c r="H202" s="586"/>
      <c r="I202" s="586"/>
      <c r="J202" s="586"/>
      <c r="K202" s="586"/>
      <c r="L202" s="586"/>
      <c r="M202" s="586"/>
      <c r="N202" s="587"/>
    </row>
    <row r="203" spans="3:14" x14ac:dyDescent="0.2">
      <c r="C203" s="585"/>
      <c r="D203" s="586"/>
      <c r="E203" s="586"/>
      <c r="F203" s="586"/>
      <c r="G203" s="586"/>
      <c r="H203" s="586"/>
      <c r="I203" s="586"/>
      <c r="J203" s="586"/>
      <c r="K203" s="586"/>
      <c r="L203" s="586"/>
      <c r="M203" s="586"/>
      <c r="N203" s="587"/>
    </row>
    <row r="204" spans="3:14" x14ac:dyDescent="0.2">
      <c r="C204" s="585"/>
      <c r="D204" s="586"/>
      <c r="E204" s="586"/>
      <c r="F204" s="586"/>
      <c r="G204" s="586"/>
      <c r="H204" s="586"/>
      <c r="I204" s="586"/>
      <c r="J204" s="586"/>
      <c r="K204" s="586"/>
      <c r="L204" s="586"/>
      <c r="M204" s="586"/>
      <c r="N204" s="587"/>
    </row>
    <row r="205" spans="3:14" x14ac:dyDescent="0.2">
      <c r="C205" s="585"/>
      <c r="D205" s="586"/>
      <c r="E205" s="586"/>
      <c r="F205" s="586"/>
      <c r="G205" s="586"/>
      <c r="H205" s="586"/>
      <c r="I205" s="586"/>
      <c r="J205" s="586"/>
      <c r="K205" s="586"/>
      <c r="L205" s="586"/>
      <c r="M205" s="586"/>
      <c r="N205" s="587"/>
    </row>
    <row r="206" spans="3:14" x14ac:dyDescent="0.2">
      <c r="C206" s="585"/>
      <c r="D206" s="586"/>
      <c r="E206" s="586"/>
      <c r="F206" s="586"/>
      <c r="G206" s="586"/>
      <c r="H206" s="586"/>
      <c r="I206" s="586"/>
      <c r="J206" s="586"/>
      <c r="K206" s="586"/>
      <c r="L206" s="586"/>
      <c r="M206" s="586"/>
      <c r="N206" s="587"/>
    </row>
    <row r="207" spans="3:14" x14ac:dyDescent="0.2">
      <c r="C207" s="585"/>
      <c r="D207" s="586"/>
      <c r="E207" s="586"/>
      <c r="F207" s="586"/>
      <c r="G207" s="586"/>
      <c r="H207" s="586"/>
      <c r="I207" s="586"/>
      <c r="J207" s="586"/>
      <c r="K207" s="586"/>
      <c r="L207" s="586"/>
      <c r="M207" s="586"/>
      <c r="N207" s="587"/>
    </row>
    <row r="208" spans="3:14" x14ac:dyDescent="0.2">
      <c r="C208" s="585"/>
      <c r="D208" s="586"/>
      <c r="E208" s="586"/>
      <c r="F208" s="586"/>
      <c r="G208" s="586"/>
      <c r="H208" s="586"/>
      <c r="I208" s="586"/>
      <c r="J208" s="586"/>
      <c r="K208" s="586"/>
      <c r="L208" s="586"/>
      <c r="M208" s="586"/>
      <c r="N208" s="587"/>
    </row>
    <row r="209" spans="3:14" x14ac:dyDescent="0.2">
      <c r="C209" s="585"/>
      <c r="D209" s="586"/>
      <c r="E209" s="586"/>
      <c r="F209" s="586"/>
      <c r="G209" s="586"/>
      <c r="H209" s="586"/>
      <c r="I209" s="586"/>
      <c r="J209" s="586"/>
      <c r="K209" s="586"/>
      <c r="L209" s="586"/>
      <c r="M209" s="586"/>
      <c r="N209" s="587"/>
    </row>
    <row r="210" spans="3:14" x14ac:dyDescent="0.2">
      <c r="C210" s="585"/>
      <c r="D210" s="586"/>
      <c r="E210" s="586"/>
      <c r="F210" s="586"/>
      <c r="G210" s="586"/>
      <c r="H210" s="586"/>
      <c r="I210" s="586"/>
      <c r="J210" s="586"/>
      <c r="K210" s="586"/>
      <c r="L210" s="586"/>
      <c r="M210" s="586"/>
      <c r="N210" s="587"/>
    </row>
    <row r="211" spans="3:14" x14ac:dyDescent="0.2">
      <c r="C211" s="585"/>
      <c r="D211" s="586"/>
      <c r="E211" s="586"/>
      <c r="F211" s="586"/>
      <c r="G211" s="586"/>
      <c r="H211" s="586"/>
      <c r="I211" s="586"/>
      <c r="J211" s="586"/>
      <c r="K211" s="586"/>
      <c r="L211" s="586"/>
      <c r="M211" s="586"/>
      <c r="N211" s="587"/>
    </row>
    <row r="212" spans="3:14" x14ac:dyDescent="0.2">
      <c r="C212" s="585"/>
      <c r="D212" s="586"/>
      <c r="E212" s="586"/>
      <c r="F212" s="586"/>
      <c r="G212" s="586"/>
      <c r="H212" s="586"/>
      <c r="I212" s="586"/>
      <c r="J212" s="586"/>
      <c r="K212" s="586"/>
      <c r="L212" s="586"/>
      <c r="M212" s="586"/>
      <c r="N212" s="587"/>
    </row>
    <row r="213" spans="3:14" x14ac:dyDescent="0.2">
      <c r="C213" s="585"/>
      <c r="D213" s="586"/>
      <c r="E213" s="586"/>
      <c r="F213" s="586"/>
      <c r="G213" s="586"/>
      <c r="H213" s="586"/>
      <c r="I213" s="586"/>
      <c r="J213" s="586"/>
      <c r="K213" s="586"/>
      <c r="L213" s="586"/>
      <c r="M213" s="586"/>
      <c r="N213" s="587"/>
    </row>
    <row r="214" spans="3:14" x14ac:dyDescent="0.2">
      <c r="C214" s="585"/>
      <c r="D214" s="586"/>
      <c r="E214" s="586"/>
      <c r="F214" s="586"/>
      <c r="G214" s="586"/>
      <c r="H214" s="586"/>
      <c r="I214" s="586"/>
      <c r="J214" s="586"/>
      <c r="K214" s="586"/>
      <c r="L214" s="586"/>
      <c r="M214" s="586"/>
      <c r="N214" s="587"/>
    </row>
    <row r="215" spans="3:14" x14ac:dyDescent="0.2">
      <c r="C215" s="585"/>
      <c r="D215" s="586"/>
      <c r="E215" s="586"/>
      <c r="F215" s="586"/>
      <c r="G215" s="586"/>
      <c r="H215" s="586"/>
      <c r="I215" s="586"/>
      <c r="J215" s="586"/>
      <c r="K215" s="586"/>
      <c r="L215" s="586"/>
      <c r="M215" s="586"/>
      <c r="N215" s="587"/>
    </row>
    <row r="216" spans="3:14" x14ac:dyDescent="0.2">
      <c r="C216" s="585"/>
      <c r="D216" s="586"/>
      <c r="E216" s="586"/>
      <c r="F216" s="586"/>
      <c r="G216" s="586"/>
      <c r="H216" s="586"/>
      <c r="I216" s="586"/>
      <c r="J216" s="586"/>
      <c r="K216" s="586"/>
      <c r="L216" s="586"/>
      <c r="M216" s="586"/>
      <c r="N216" s="587"/>
    </row>
    <row r="217" spans="3:14" x14ac:dyDescent="0.2">
      <c r="C217" s="585"/>
      <c r="D217" s="586"/>
      <c r="E217" s="586"/>
      <c r="F217" s="586"/>
      <c r="G217" s="586"/>
      <c r="H217" s="586"/>
      <c r="I217" s="586"/>
      <c r="J217" s="586"/>
      <c r="K217" s="586"/>
      <c r="L217" s="586"/>
      <c r="M217" s="586"/>
      <c r="N217" s="587"/>
    </row>
    <row r="218" spans="3:14" x14ac:dyDescent="0.2">
      <c r="C218" s="585"/>
      <c r="D218" s="586"/>
      <c r="E218" s="586"/>
      <c r="F218" s="586"/>
      <c r="G218" s="586"/>
      <c r="H218" s="586"/>
      <c r="I218" s="586"/>
      <c r="J218" s="586"/>
      <c r="K218" s="586"/>
      <c r="L218" s="586"/>
      <c r="M218" s="586"/>
      <c r="N218" s="587"/>
    </row>
    <row r="219" spans="3:14" x14ac:dyDescent="0.2">
      <c r="C219" s="585"/>
      <c r="D219" s="586"/>
      <c r="E219" s="586"/>
      <c r="F219" s="586"/>
      <c r="G219" s="586"/>
      <c r="H219" s="586"/>
      <c r="I219" s="586"/>
      <c r="J219" s="586"/>
      <c r="K219" s="586"/>
      <c r="L219" s="586"/>
      <c r="M219" s="586"/>
      <c r="N219" s="587"/>
    </row>
    <row r="220" spans="3:14" x14ac:dyDescent="0.2">
      <c r="C220" s="585"/>
      <c r="D220" s="586"/>
      <c r="E220" s="586"/>
      <c r="F220" s="586"/>
      <c r="G220" s="586"/>
      <c r="H220" s="586"/>
      <c r="I220" s="586"/>
      <c r="J220" s="586"/>
      <c r="K220" s="586"/>
      <c r="L220" s="586"/>
      <c r="M220" s="586"/>
      <c r="N220" s="587"/>
    </row>
    <row r="221" spans="3:14" x14ac:dyDescent="0.2">
      <c r="C221" s="585"/>
      <c r="D221" s="586"/>
      <c r="E221" s="586"/>
      <c r="F221" s="586"/>
      <c r="G221" s="586"/>
      <c r="H221" s="586"/>
      <c r="I221" s="586"/>
      <c r="J221" s="586"/>
      <c r="K221" s="586"/>
      <c r="L221" s="586"/>
      <c r="M221" s="586"/>
      <c r="N221" s="587"/>
    </row>
    <row r="222" spans="3:14" x14ac:dyDescent="0.2">
      <c r="C222" s="585"/>
      <c r="D222" s="586"/>
      <c r="E222" s="586"/>
      <c r="F222" s="586"/>
      <c r="G222" s="586"/>
      <c r="H222" s="586"/>
      <c r="I222" s="586"/>
      <c r="J222" s="586"/>
      <c r="K222" s="586"/>
      <c r="L222" s="586"/>
      <c r="M222" s="586"/>
      <c r="N222" s="587"/>
    </row>
    <row r="223" spans="3:14" x14ac:dyDescent="0.2">
      <c r="C223" s="588"/>
      <c r="D223" s="589"/>
      <c r="E223" s="589"/>
      <c r="F223" s="589"/>
      <c r="G223" s="589"/>
      <c r="H223" s="589"/>
      <c r="I223" s="589"/>
      <c r="J223" s="589"/>
      <c r="K223" s="589"/>
      <c r="L223" s="589"/>
      <c r="M223" s="589"/>
      <c r="N223" s="590"/>
    </row>
    <row r="224" spans="3:14" x14ac:dyDescent="0.2">
      <c r="H224" s="169"/>
    </row>
    <row r="225" spans="3:14" x14ac:dyDescent="0.2">
      <c r="H225" s="169"/>
    </row>
    <row r="226" spans="3:14" x14ac:dyDescent="0.2">
      <c r="C226" s="591" t="s">
        <v>291</v>
      </c>
      <c r="D226" s="583"/>
      <c r="E226" s="583"/>
      <c r="F226" s="583"/>
      <c r="G226" s="583"/>
      <c r="H226" s="583"/>
      <c r="I226" s="583"/>
      <c r="J226" s="583"/>
      <c r="K226" s="583"/>
      <c r="L226" s="583"/>
      <c r="M226" s="583"/>
      <c r="N226" s="584"/>
    </row>
    <row r="227" spans="3:14" x14ac:dyDescent="0.2">
      <c r="C227" s="585"/>
      <c r="D227" s="586"/>
      <c r="E227" s="586"/>
      <c r="F227" s="586"/>
      <c r="G227" s="586"/>
      <c r="H227" s="586"/>
      <c r="I227" s="586"/>
      <c r="J227" s="586"/>
      <c r="K227" s="586"/>
      <c r="L227" s="586"/>
      <c r="M227" s="586"/>
      <c r="N227" s="587"/>
    </row>
    <row r="228" spans="3:14" x14ac:dyDescent="0.2">
      <c r="C228" s="585"/>
      <c r="D228" s="586"/>
      <c r="E228" s="586"/>
      <c r="F228" s="586"/>
      <c r="G228" s="586"/>
      <c r="H228" s="586"/>
      <c r="I228" s="586"/>
      <c r="J228" s="586"/>
      <c r="K228" s="586"/>
      <c r="L228" s="586"/>
      <c r="M228" s="586"/>
      <c r="N228" s="587"/>
    </row>
    <row r="229" spans="3:14" x14ac:dyDescent="0.2">
      <c r="C229" s="585"/>
      <c r="D229" s="586"/>
      <c r="E229" s="586"/>
      <c r="F229" s="586"/>
      <c r="G229" s="586"/>
      <c r="H229" s="586"/>
      <c r="I229" s="586"/>
      <c r="J229" s="586"/>
      <c r="K229" s="586"/>
      <c r="L229" s="586"/>
      <c r="M229" s="586"/>
      <c r="N229" s="587"/>
    </row>
    <row r="230" spans="3:14" x14ac:dyDescent="0.2">
      <c r="C230" s="585"/>
      <c r="D230" s="586"/>
      <c r="E230" s="586"/>
      <c r="F230" s="586"/>
      <c r="G230" s="586"/>
      <c r="H230" s="586"/>
      <c r="I230" s="586"/>
      <c r="J230" s="586"/>
      <c r="K230" s="586"/>
      <c r="L230" s="586"/>
      <c r="M230" s="586"/>
      <c r="N230" s="587"/>
    </row>
    <row r="231" spans="3:14" x14ac:dyDescent="0.2">
      <c r="C231" s="585"/>
      <c r="D231" s="586"/>
      <c r="E231" s="586"/>
      <c r="F231" s="586"/>
      <c r="G231" s="586"/>
      <c r="H231" s="586"/>
      <c r="I231" s="586"/>
      <c r="J231" s="586"/>
      <c r="K231" s="586"/>
      <c r="L231" s="586"/>
      <c r="M231" s="586"/>
      <c r="N231" s="587"/>
    </row>
    <row r="232" spans="3:14" x14ac:dyDescent="0.2">
      <c r="C232" s="585"/>
      <c r="D232" s="586"/>
      <c r="E232" s="586"/>
      <c r="F232" s="586"/>
      <c r="G232" s="586"/>
      <c r="H232" s="586"/>
      <c r="I232" s="586"/>
      <c r="J232" s="586"/>
      <c r="K232" s="586"/>
      <c r="L232" s="586"/>
      <c r="M232" s="586"/>
      <c r="N232" s="587"/>
    </row>
    <row r="233" spans="3:14" x14ac:dyDescent="0.2">
      <c r="C233" s="585"/>
      <c r="D233" s="586"/>
      <c r="E233" s="586"/>
      <c r="F233" s="586"/>
      <c r="G233" s="586"/>
      <c r="H233" s="586"/>
      <c r="I233" s="586"/>
      <c r="J233" s="586"/>
      <c r="K233" s="586"/>
      <c r="L233" s="586"/>
      <c r="M233" s="586"/>
      <c r="N233" s="587"/>
    </row>
    <row r="234" spans="3:14" x14ac:dyDescent="0.2">
      <c r="C234" s="585"/>
      <c r="D234" s="586"/>
      <c r="E234" s="586"/>
      <c r="F234" s="586"/>
      <c r="G234" s="586"/>
      <c r="H234" s="586"/>
      <c r="I234" s="586"/>
      <c r="J234" s="586"/>
      <c r="K234" s="586"/>
      <c r="L234" s="586"/>
      <c r="M234" s="586"/>
      <c r="N234" s="587"/>
    </row>
    <row r="235" spans="3:14" x14ac:dyDescent="0.2">
      <c r="C235" s="585"/>
      <c r="D235" s="586"/>
      <c r="E235" s="586"/>
      <c r="F235" s="586"/>
      <c r="G235" s="586"/>
      <c r="H235" s="586"/>
      <c r="I235" s="586"/>
      <c r="J235" s="586"/>
      <c r="K235" s="586"/>
      <c r="L235" s="586"/>
      <c r="M235" s="586"/>
      <c r="N235" s="587"/>
    </row>
    <row r="236" spans="3:14" x14ac:dyDescent="0.2">
      <c r="C236" s="585"/>
      <c r="D236" s="586"/>
      <c r="E236" s="586"/>
      <c r="F236" s="586"/>
      <c r="G236" s="586"/>
      <c r="H236" s="586"/>
      <c r="I236" s="586"/>
      <c r="J236" s="586"/>
      <c r="K236" s="586"/>
      <c r="L236" s="586"/>
      <c r="M236" s="586"/>
      <c r="N236" s="587"/>
    </row>
    <row r="237" spans="3:14" x14ac:dyDescent="0.2">
      <c r="C237" s="585"/>
      <c r="D237" s="586"/>
      <c r="E237" s="586"/>
      <c r="F237" s="586"/>
      <c r="G237" s="586"/>
      <c r="H237" s="586"/>
      <c r="I237" s="586"/>
      <c r="J237" s="586"/>
      <c r="K237" s="586"/>
      <c r="L237" s="586"/>
      <c r="M237" s="586"/>
      <c r="N237" s="587"/>
    </row>
    <row r="238" spans="3:14" x14ac:dyDescent="0.2">
      <c r="C238" s="585"/>
      <c r="D238" s="586"/>
      <c r="E238" s="586"/>
      <c r="F238" s="586"/>
      <c r="G238" s="586"/>
      <c r="H238" s="586"/>
      <c r="I238" s="586"/>
      <c r="J238" s="586"/>
      <c r="K238" s="586"/>
      <c r="L238" s="586"/>
      <c r="M238" s="586"/>
      <c r="N238" s="587"/>
    </row>
    <row r="239" spans="3:14" x14ac:dyDescent="0.2">
      <c r="C239" s="585"/>
      <c r="D239" s="586"/>
      <c r="E239" s="586"/>
      <c r="F239" s="586"/>
      <c r="G239" s="586"/>
      <c r="H239" s="586"/>
      <c r="I239" s="586"/>
      <c r="J239" s="586"/>
      <c r="K239" s="586"/>
      <c r="L239" s="586"/>
      <c r="M239" s="586"/>
      <c r="N239" s="587"/>
    </row>
    <row r="240" spans="3:14" x14ac:dyDescent="0.2">
      <c r="C240" s="585"/>
      <c r="D240" s="586"/>
      <c r="E240" s="586"/>
      <c r="F240" s="586"/>
      <c r="G240" s="586"/>
      <c r="H240" s="586"/>
      <c r="I240" s="586"/>
      <c r="J240" s="586"/>
      <c r="K240" s="586"/>
      <c r="L240" s="586"/>
      <c r="M240" s="586"/>
      <c r="N240" s="587"/>
    </row>
    <row r="241" spans="3:14" x14ac:dyDescent="0.2">
      <c r="C241" s="585"/>
      <c r="D241" s="586"/>
      <c r="E241" s="586"/>
      <c r="F241" s="586"/>
      <c r="G241" s="586"/>
      <c r="H241" s="586"/>
      <c r="I241" s="586"/>
      <c r="J241" s="586"/>
      <c r="K241" s="586"/>
      <c r="L241" s="586"/>
      <c r="M241" s="586"/>
      <c r="N241" s="587"/>
    </row>
    <row r="242" spans="3:14" x14ac:dyDescent="0.2">
      <c r="C242" s="585"/>
      <c r="D242" s="586"/>
      <c r="E242" s="586"/>
      <c r="F242" s="586"/>
      <c r="G242" s="586"/>
      <c r="H242" s="586"/>
      <c r="I242" s="586"/>
      <c r="J242" s="586"/>
      <c r="K242" s="586"/>
      <c r="L242" s="586"/>
      <c r="M242" s="586"/>
      <c r="N242" s="587"/>
    </row>
    <row r="243" spans="3:14" x14ac:dyDescent="0.2">
      <c r="C243" s="585"/>
      <c r="D243" s="586"/>
      <c r="E243" s="586"/>
      <c r="F243" s="586"/>
      <c r="G243" s="586"/>
      <c r="H243" s="586"/>
      <c r="I243" s="586"/>
      <c r="J243" s="586"/>
      <c r="K243" s="586"/>
      <c r="L243" s="586"/>
      <c r="M243" s="586"/>
      <c r="N243" s="587"/>
    </row>
    <row r="244" spans="3:14" x14ac:dyDescent="0.2">
      <c r="C244" s="585"/>
      <c r="D244" s="586"/>
      <c r="E244" s="586"/>
      <c r="F244" s="586"/>
      <c r="G244" s="586"/>
      <c r="H244" s="586"/>
      <c r="I244" s="586"/>
      <c r="J244" s="586"/>
      <c r="K244" s="586"/>
      <c r="L244" s="586"/>
      <c r="M244" s="586"/>
      <c r="N244" s="587"/>
    </row>
    <row r="245" spans="3:14" x14ac:dyDescent="0.2">
      <c r="C245" s="585"/>
      <c r="D245" s="586"/>
      <c r="E245" s="586"/>
      <c r="F245" s="586"/>
      <c r="G245" s="586"/>
      <c r="H245" s="586"/>
      <c r="I245" s="586"/>
      <c r="J245" s="586"/>
      <c r="K245" s="586"/>
      <c r="L245" s="586"/>
      <c r="M245" s="586"/>
      <c r="N245" s="587"/>
    </row>
    <row r="246" spans="3:14" x14ac:dyDescent="0.2">
      <c r="C246" s="585"/>
      <c r="D246" s="586"/>
      <c r="E246" s="586"/>
      <c r="F246" s="586"/>
      <c r="G246" s="586"/>
      <c r="H246" s="586"/>
      <c r="I246" s="586"/>
      <c r="J246" s="586"/>
      <c r="K246" s="586"/>
      <c r="L246" s="586"/>
      <c r="M246" s="586"/>
      <c r="N246" s="587"/>
    </row>
    <row r="247" spans="3:14" x14ac:dyDescent="0.2">
      <c r="C247" s="588"/>
      <c r="D247" s="589"/>
      <c r="E247" s="589"/>
      <c r="F247" s="589"/>
      <c r="G247" s="589"/>
      <c r="H247" s="589"/>
      <c r="I247" s="589"/>
      <c r="J247" s="589"/>
      <c r="K247" s="589"/>
      <c r="L247" s="589"/>
      <c r="M247" s="589"/>
      <c r="N247" s="590"/>
    </row>
    <row r="248" spans="3:14" x14ac:dyDescent="0.2">
      <c r="H248" s="169"/>
    </row>
    <row r="249" spans="3:14" x14ac:dyDescent="0.2">
      <c r="H249" s="169"/>
    </row>
    <row r="250" spans="3:14" ht="12.75" customHeight="1" x14ac:dyDescent="0.2">
      <c r="C250" s="591" t="s">
        <v>303</v>
      </c>
      <c r="D250" s="609"/>
      <c r="E250" s="609"/>
      <c r="F250" s="609"/>
      <c r="G250" s="609"/>
      <c r="H250" s="609"/>
      <c r="I250" s="609"/>
      <c r="J250" s="609"/>
      <c r="K250" s="609"/>
      <c r="L250" s="609"/>
      <c r="M250" s="609"/>
      <c r="N250" s="610"/>
    </row>
    <row r="251" spans="3:14" x14ac:dyDescent="0.2">
      <c r="C251" s="611"/>
      <c r="D251" s="612"/>
      <c r="E251" s="612"/>
      <c r="F251" s="612"/>
      <c r="G251" s="612"/>
      <c r="H251" s="612"/>
      <c r="I251" s="612"/>
      <c r="J251" s="612"/>
      <c r="K251" s="612"/>
      <c r="L251" s="612"/>
      <c r="M251" s="612"/>
      <c r="N251" s="613"/>
    </row>
    <row r="252" spans="3:14" x14ac:dyDescent="0.2">
      <c r="C252" s="611"/>
      <c r="D252" s="612"/>
      <c r="E252" s="612"/>
      <c r="F252" s="612"/>
      <c r="G252" s="612"/>
      <c r="H252" s="612"/>
      <c r="I252" s="612"/>
      <c r="J252" s="612"/>
      <c r="K252" s="612"/>
      <c r="L252" s="612"/>
      <c r="M252" s="612"/>
      <c r="N252" s="613"/>
    </row>
    <row r="253" spans="3:14" x14ac:dyDescent="0.2">
      <c r="C253" s="611"/>
      <c r="D253" s="612"/>
      <c r="E253" s="612"/>
      <c r="F253" s="612"/>
      <c r="G253" s="612"/>
      <c r="H253" s="612"/>
      <c r="I253" s="612"/>
      <c r="J253" s="612"/>
      <c r="K253" s="612"/>
      <c r="L253" s="612"/>
      <c r="M253" s="612"/>
      <c r="N253" s="613"/>
    </row>
    <row r="254" spans="3:14" x14ac:dyDescent="0.2">
      <c r="C254" s="611"/>
      <c r="D254" s="612"/>
      <c r="E254" s="612"/>
      <c r="F254" s="612"/>
      <c r="G254" s="612"/>
      <c r="H254" s="612"/>
      <c r="I254" s="612"/>
      <c r="J254" s="612"/>
      <c r="K254" s="612"/>
      <c r="L254" s="612"/>
      <c r="M254" s="612"/>
      <c r="N254" s="613"/>
    </row>
    <row r="255" spans="3:14" x14ac:dyDescent="0.2">
      <c r="C255" s="611"/>
      <c r="D255" s="612"/>
      <c r="E255" s="612"/>
      <c r="F255" s="612"/>
      <c r="G255" s="612"/>
      <c r="H255" s="612"/>
      <c r="I255" s="612"/>
      <c r="J255" s="612"/>
      <c r="K255" s="612"/>
      <c r="L255" s="612"/>
      <c r="M255" s="612"/>
      <c r="N255" s="613"/>
    </row>
    <row r="256" spans="3:14" x14ac:dyDescent="0.2">
      <c r="C256" s="611"/>
      <c r="D256" s="612"/>
      <c r="E256" s="612"/>
      <c r="F256" s="612"/>
      <c r="G256" s="612"/>
      <c r="H256" s="612"/>
      <c r="I256" s="612"/>
      <c r="J256" s="612"/>
      <c r="K256" s="612"/>
      <c r="L256" s="612"/>
      <c r="M256" s="612"/>
      <c r="N256" s="613"/>
    </row>
    <row r="257" spans="2:26" x14ac:dyDescent="0.2">
      <c r="C257" s="611"/>
      <c r="D257" s="612"/>
      <c r="E257" s="612"/>
      <c r="F257" s="612"/>
      <c r="G257" s="612"/>
      <c r="H257" s="612"/>
      <c r="I257" s="612"/>
      <c r="J257" s="612"/>
      <c r="K257" s="612"/>
      <c r="L257" s="612"/>
      <c r="M257" s="612"/>
      <c r="N257" s="613"/>
    </row>
    <row r="258" spans="2:26" x14ac:dyDescent="0.2">
      <c r="C258" s="611"/>
      <c r="D258" s="612"/>
      <c r="E258" s="612"/>
      <c r="F258" s="612"/>
      <c r="G258" s="612"/>
      <c r="H258" s="612"/>
      <c r="I258" s="612"/>
      <c r="J258" s="612"/>
      <c r="K258" s="612"/>
      <c r="L258" s="612"/>
      <c r="M258" s="612"/>
      <c r="N258" s="613"/>
    </row>
    <row r="259" spans="2:26" x14ac:dyDescent="0.2">
      <c r="C259" s="611"/>
      <c r="D259" s="612"/>
      <c r="E259" s="612"/>
      <c r="F259" s="612"/>
      <c r="G259" s="612"/>
      <c r="H259" s="612"/>
      <c r="I259" s="612"/>
      <c r="J259" s="612"/>
      <c r="K259" s="612"/>
      <c r="L259" s="612"/>
      <c r="M259" s="612"/>
      <c r="N259" s="613"/>
    </row>
    <row r="260" spans="2:26" x14ac:dyDescent="0.2">
      <c r="C260" s="611"/>
      <c r="D260" s="612"/>
      <c r="E260" s="612"/>
      <c r="F260" s="612"/>
      <c r="G260" s="612"/>
      <c r="H260" s="612"/>
      <c r="I260" s="612"/>
      <c r="J260" s="612"/>
      <c r="K260" s="612"/>
      <c r="L260" s="612"/>
      <c r="M260" s="612"/>
      <c r="N260" s="613"/>
    </row>
    <row r="261" spans="2:26" x14ac:dyDescent="0.2">
      <c r="C261" s="611"/>
      <c r="D261" s="612"/>
      <c r="E261" s="612"/>
      <c r="F261" s="612"/>
      <c r="G261" s="612"/>
      <c r="H261" s="612"/>
      <c r="I261" s="612"/>
      <c r="J261" s="612"/>
      <c r="K261" s="612"/>
      <c r="L261" s="612"/>
      <c r="M261" s="612"/>
      <c r="N261" s="613"/>
    </row>
    <row r="262" spans="2:26" x14ac:dyDescent="0.2">
      <c r="C262" s="611"/>
      <c r="D262" s="612"/>
      <c r="E262" s="612"/>
      <c r="F262" s="612"/>
      <c r="G262" s="612"/>
      <c r="H262" s="612"/>
      <c r="I262" s="612"/>
      <c r="J262" s="612"/>
      <c r="K262" s="612"/>
      <c r="L262" s="612"/>
      <c r="M262" s="612"/>
      <c r="N262" s="613"/>
    </row>
    <row r="263" spans="2:26" x14ac:dyDescent="0.2">
      <c r="C263" s="611"/>
      <c r="D263" s="612"/>
      <c r="E263" s="612"/>
      <c r="F263" s="612"/>
      <c r="G263" s="612"/>
      <c r="H263" s="612"/>
      <c r="I263" s="612"/>
      <c r="J263" s="612"/>
      <c r="K263" s="612"/>
      <c r="L263" s="612"/>
      <c r="M263" s="612"/>
      <c r="N263" s="613"/>
    </row>
    <row r="264" spans="2:26" x14ac:dyDescent="0.2">
      <c r="C264" s="611"/>
      <c r="D264" s="612"/>
      <c r="E264" s="612"/>
      <c r="F264" s="612"/>
      <c r="G264" s="612"/>
      <c r="H264" s="612"/>
      <c r="I264" s="612"/>
      <c r="J264" s="612"/>
      <c r="K264" s="612"/>
      <c r="L264" s="612"/>
      <c r="M264" s="612"/>
      <c r="N264" s="613"/>
    </row>
    <row r="265" spans="2:26" x14ac:dyDescent="0.2">
      <c r="C265" s="611"/>
      <c r="D265" s="612"/>
      <c r="E265" s="612"/>
      <c r="F265" s="612"/>
      <c r="G265" s="612"/>
      <c r="H265" s="612"/>
      <c r="I265" s="612"/>
      <c r="J265" s="612"/>
      <c r="K265" s="612"/>
      <c r="L265" s="612"/>
      <c r="M265" s="612"/>
      <c r="N265" s="613"/>
    </row>
    <row r="266" spans="2:26" x14ac:dyDescent="0.2">
      <c r="C266" s="611"/>
      <c r="D266" s="612"/>
      <c r="E266" s="612"/>
      <c r="F266" s="612"/>
      <c r="G266" s="612"/>
      <c r="H266" s="612"/>
      <c r="I266" s="612"/>
      <c r="J266" s="612"/>
      <c r="K266" s="612"/>
      <c r="L266" s="612"/>
      <c r="M266" s="612"/>
      <c r="N266" s="613"/>
    </row>
    <row r="267" spans="2:26" x14ac:dyDescent="0.2">
      <c r="C267" s="611"/>
      <c r="D267" s="612"/>
      <c r="E267" s="612"/>
      <c r="F267" s="612"/>
      <c r="G267" s="612"/>
      <c r="H267" s="612"/>
      <c r="I267" s="612"/>
      <c r="J267" s="612"/>
      <c r="K267" s="612"/>
      <c r="L267" s="612"/>
      <c r="M267" s="612"/>
      <c r="N267" s="613"/>
    </row>
    <row r="268" spans="2:26" x14ac:dyDescent="0.2">
      <c r="C268" s="611"/>
      <c r="D268" s="612"/>
      <c r="E268" s="612"/>
      <c r="F268" s="612"/>
      <c r="G268" s="612"/>
      <c r="H268" s="612"/>
      <c r="I268" s="612"/>
      <c r="J268" s="612"/>
      <c r="K268" s="612"/>
      <c r="L268" s="612"/>
      <c r="M268" s="612"/>
      <c r="N268" s="613"/>
    </row>
    <row r="269" spans="2:26" x14ac:dyDescent="0.2">
      <c r="C269" s="611"/>
      <c r="D269" s="612"/>
      <c r="E269" s="612"/>
      <c r="F269" s="612"/>
      <c r="G269" s="612"/>
      <c r="H269" s="612"/>
      <c r="I269" s="612"/>
      <c r="J269" s="612"/>
      <c r="K269" s="612"/>
      <c r="L269" s="612"/>
      <c r="M269" s="612"/>
      <c r="N269" s="613"/>
    </row>
    <row r="270" spans="2:26" x14ac:dyDescent="0.2">
      <c r="C270" s="611"/>
      <c r="D270" s="612"/>
      <c r="E270" s="612"/>
      <c r="F270" s="612"/>
      <c r="G270" s="612"/>
      <c r="H270" s="612"/>
      <c r="I270" s="612"/>
      <c r="J270" s="612"/>
      <c r="K270" s="612"/>
      <c r="L270" s="612"/>
      <c r="M270" s="612"/>
      <c r="N270" s="613"/>
    </row>
    <row r="271" spans="2:26" x14ac:dyDescent="0.2">
      <c r="B271" s="177"/>
      <c r="C271" s="611"/>
      <c r="D271" s="612"/>
      <c r="E271" s="612"/>
      <c r="F271" s="612"/>
      <c r="G271" s="612"/>
      <c r="H271" s="612"/>
      <c r="I271" s="612"/>
      <c r="J271" s="612"/>
      <c r="K271" s="612"/>
      <c r="L271" s="612"/>
      <c r="M271" s="612"/>
      <c r="N271" s="613"/>
      <c r="O271" s="177"/>
      <c r="P271" s="177"/>
      <c r="Q271" s="177"/>
      <c r="R271" s="177"/>
      <c r="S271" s="177"/>
      <c r="T271" s="177"/>
      <c r="U271" s="177"/>
      <c r="V271" s="177"/>
      <c r="W271" s="177"/>
      <c r="X271" s="177"/>
      <c r="Y271" s="177"/>
      <c r="Z271" s="177"/>
    </row>
    <row r="272" spans="2:26" x14ac:dyDescent="0.2">
      <c r="C272" s="611"/>
      <c r="D272" s="612"/>
      <c r="E272" s="612"/>
      <c r="F272" s="612"/>
      <c r="G272" s="612"/>
      <c r="H272" s="612"/>
      <c r="I272" s="612"/>
      <c r="J272" s="612"/>
      <c r="K272" s="612"/>
      <c r="L272" s="612"/>
      <c r="M272" s="612"/>
      <c r="N272" s="613"/>
    </row>
    <row r="273" spans="3:14" x14ac:dyDescent="0.2">
      <c r="C273" s="611"/>
      <c r="D273" s="612"/>
      <c r="E273" s="612"/>
      <c r="F273" s="612"/>
      <c r="G273" s="612"/>
      <c r="H273" s="612"/>
      <c r="I273" s="612"/>
      <c r="J273" s="612"/>
      <c r="K273" s="612"/>
      <c r="L273" s="612"/>
      <c r="M273" s="612"/>
      <c r="N273" s="613"/>
    </row>
    <row r="274" spans="3:14" x14ac:dyDescent="0.2">
      <c r="C274" s="611"/>
      <c r="D274" s="612"/>
      <c r="E274" s="612"/>
      <c r="F274" s="612"/>
      <c r="G274" s="612"/>
      <c r="H274" s="612"/>
      <c r="I274" s="612"/>
      <c r="J274" s="612"/>
      <c r="K274" s="612"/>
      <c r="L274" s="612"/>
      <c r="M274" s="612"/>
      <c r="N274" s="613"/>
    </row>
    <row r="275" spans="3:14" x14ac:dyDescent="0.2">
      <c r="C275" s="611"/>
      <c r="D275" s="612"/>
      <c r="E275" s="612"/>
      <c r="F275" s="612"/>
      <c r="G275" s="612"/>
      <c r="H275" s="612"/>
      <c r="I275" s="612"/>
      <c r="J275" s="612"/>
      <c r="K275" s="612"/>
      <c r="L275" s="612"/>
      <c r="M275" s="612"/>
      <c r="N275" s="613"/>
    </row>
    <row r="276" spans="3:14" x14ac:dyDescent="0.2">
      <c r="C276" s="611"/>
      <c r="D276" s="612"/>
      <c r="E276" s="612"/>
      <c r="F276" s="612"/>
      <c r="G276" s="612"/>
      <c r="H276" s="612"/>
      <c r="I276" s="612"/>
      <c r="J276" s="612"/>
      <c r="K276" s="612"/>
      <c r="L276" s="612"/>
      <c r="M276" s="612"/>
      <c r="N276" s="613"/>
    </row>
    <row r="277" spans="3:14" x14ac:dyDescent="0.2">
      <c r="C277" s="611"/>
      <c r="D277" s="612"/>
      <c r="E277" s="612"/>
      <c r="F277" s="612"/>
      <c r="G277" s="612"/>
      <c r="H277" s="612"/>
      <c r="I277" s="612"/>
      <c r="J277" s="612"/>
      <c r="K277" s="612"/>
      <c r="L277" s="612"/>
      <c r="M277" s="612"/>
      <c r="N277" s="613"/>
    </row>
    <row r="278" spans="3:14" x14ac:dyDescent="0.2">
      <c r="C278" s="611"/>
      <c r="D278" s="612"/>
      <c r="E278" s="612"/>
      <c r="F278" s="612"/>
      <c r="G278" s="612"/>
      <c r="H278" s="612"/>
      <c r="I278" s="612"/>
      <c r="J278" s="612"/>
      <c r="K278" s="612"/>
      <c r="L278" s="612"/>
      <c r="M278" s="612"/>
      <c r="N278" s="613"/>
    </row>
    <row r="279" spans="3:14" x14ac:dyDescent="0.2">
      <c r="C279" s="611"/>
      <c r="D279" s="612"/>
      <c r="E279" s="612"/>
      <c r="F279" s="612"/>
      <c r="G279" s="612"/>
      <c r="H279" s="612"/>
      <c r="I279" s="612"/>
      <c r="J279" s="612"/>
      <c r="K279" s="612"/>
      <c r="L279" s="612"/>
      <c r="M279" s="612"/>
      <c r="N279" s="613"/>
    </row>
    <row r="280" spans="3:14" x14ac:dyDescent="0.2">
      <c r="C280" s="611"/>
      <c r="D280" s="612"/>
      <c r="E280" s="612"/>
      <c r="F280" s="612"/>
      <c r="G280" s="612"/>
      <c r="H280" s="612"/>
      <c r="I280" s="612"/>
      <c r="J280" s="612"/>
      <c r="K280" s="612"/>
      <c r="L280" s="612"/>
      <c r="M280" s="612"/>
      <c r="N280" s="613"/>
    </row>
    <row r="281" spans="3:14" x14ac:dyDescent="0.2">
      <c r="C281" s="611"/>
      <c r="D281" s="612"/>
      <c r="E281" s="612"/>
      <c r="F281" s="612"/>
      <c r="G281" s="612"/>
      <c r="H281" s="612"/>
      <c r="I281" s="612"/>
      <c r="J281" s="612"/>
      <c r="K281" s="612"/>
      <c r="L281" s="612"/>
      <c r="M281" s="612"/>
      <c r="N281" s="613"/>
    </row>
    <row r="282" spans="3:14" x14ac:dyDescent="0.2">
      <c r="C282" s="611"/>
      <c r="D282" s="612"/>
      <c r="E282" s="612"/>
      <c r="F282" s="612"/>
      <c r="G282" s="612"/>
      <c r="H282" s="612"/>
      <c r="I282" s="612"/>
      <c r="J282" s="612"/>
      <c r="K282" s="612"/>
      <c r="L282" s="612"/>
      <c r="M282" s="612"/>
      <c r="N282" s="613"/>
    </row>
    <row r="283" spans="3:14" x14ac:dyDescent="0.2">
      <c r="C283" s="611"/>
      <c r="D283" s="612"/>
      <c r="E283" s="612"/>
      <c r="F283" s="612"/>
      <c r="G283" s="612"/>
      <c r="H283" s="612"/>
      <c r="I283" s="612"/>
      <c r="J283" s="612"/>
      <c r="K283" s="612"/>
      <c r="L283" s="612"/>
      <c r="M283" s="612"/>
      <c r="N283" s="613"/>
    </row>
    <row r="284" spans="3:14" x14ac:dyDescent="0.2">
      <c r="C284" s="611"/>
      <c r="D284" s="612"/>
      <c r="E284" s="612"/>
      <c r="F284" s="612"/>
      <c r="G284" s="612"/>
      <c r="H284" s="612"/>
      <c r="I284" s="612"/>
      <c r="J284" s="612"/>
      <c r="K284" s="612"/>
      <c r="L284" s="612"/>
      <c r="M284" s="612"/>
      <c r="N284" s="613"/>
    </row>
    <row r="285" spans="3:14" x14ac:dyDescent="0.2">
      <c r="C285" s="611"/>
      <c r="D285" s="612"/>
      <c r="E285" s="612"/>
      <c r="F285" s="612"/>
      <c r="G285" s="612"/>
      <c r="H285" s="612"/>
      <c r="I285" s="612"/>
      <c r="J285" s="612"/>
      <c r="K285" s="612"/>
      <c r="L285" s="612"/>
      <c r="M285" s="612"/>
      <c r="N285" s="613"/>
    </row>
    <row r="286" spans="3:14" x14ac:dyDescent="0.2">
      <c r="C286" s="611"/>
      <c r="D286" s="612"/>
      <c r="E286" s="612"/>
      <c r="F286" s="612"/>
      <c r="G286" s="612"/>
      <c r="H286" s="612"/>
      <c r="I286" s="612"/>
      <c r="J286" s="612"/>
      <c r="K286" s="612"/>
      <c r="L286" s="612"/>
      <c r="M286" s="612"/>
      <c r="N286" s="613"/>
    </row>
    <row r="287" spans="3:14" x14ac:dyDescent="0.2">
      <c r="C287" s="611"/>
      <c r="D287" s="612"/>
      <c r="E287" s="612"/>
      <c r="F287" s="612"/>
      <c r="G287" s="612"/>
      <c r="H287" s="612"/>
      <c r="I287" s="612"/>
      <c r="J287" s="612"/>
      <c r="K287" s="612"/>
      <c r="L287" s="612"/>
      <c r="M287" s="612"/>
      <c r="N287" s="613"/>
    </row>
    <row r="288" spans="3:14" x14ac:dyDescent="0.2">
      <c r="C288" s="611"/>
      <c r="D288" s="612"/>
      <c r="E288" s="612"/>
      <c r="F288" s="612"/>
      <c r="G288" s="612"/>
      <c r="H288" s="612"/>
      <c r="I288" s="612"/>
      <c r="J288" s="612"/>
      <c r="K288" s="612"/>
      <c r="L288" s="612"/>
      <c r="M288" s="612"/>
      <c r="N288" s="613"/>
    </row>
    <row r="289" spans="2:26" x14ac:dyDescent="0.2">
      <c r="C289" s="611"/>
      <c r="D289" s="612"/>
      <c r="E289" s="612"/>
      <c r="F289" s="612"/>
      <c r="G289" s="612"/>
      <c r="H289" s="612"/>
      <c r="I289" s="612"/>
      <c r="J289" s="612"/>
      <c r="K289" s="612"/>
      <c r="L289" s="612"/>
      <c r="M289" s="612"/>
      <c r="N289" s="613"/>
    </row>
    <row r="290" spans="2:26" x14ac:dyDescent="0.2">
      <c r="C290" s="611"/>
      <c r="D290" s="612"/>
      <c r="E290" s="612"/>
      <c r="F290" s="612"/>
      <c r="G290" s="612"/>
      <c r="H290" s="612"/>
      <c r="I290" s="612"/>
      <c r="J290" s="612"/>
      <c r="K290" s="612"/>
      <c r="L290" s="612"/>
      <c r="M290" s="612"/>
      <c r="N290" s="613"/>
    </row>
    <row r="291" spans="2:26" x14ac:dyDescent="0.2">
      <c r="C291" s="611"/>
      <c r="D291" s="612"/>
      <c r="E291" s="612"/>
      <c r="F291" s="612"/>
      <c r="G291" s="612"/>
      <c r="H291" s="612"/>
      <c r="I291" s="612"/>
      <c r="J291" s="612"/>
      <c r="K291" s="612"/>
      <c r="L291" s="612"/>
      <c r="M291" s="612"/>
      <c r="N291" s="613"/>
    </row>
    <row r="292" spans="2:26" x14ac:dyDescent="0.2">
      <c r="C292" s="611"/>
      <c r="D292" s="612"/>
      <c r="E292" s="612"/>
      <c r="F292" s="612"/>
      <c r="G292" s="612"/>
      <c r="H292" s="612"/>
      <c r="I292" s="612"/>
      <c r="J292" s="612"/>
      <c r="K292" s="612"/>
      <c r="L292" s="612"/>
      <c r="M292" s="612"/>
      <c r="N292" s="613"/>
    </row>
    <row r="293" spans="2:26" x14ac:dyDescent="0.2">
      <c r="C293" s="611"/>
      <c r="D293" s="612"/>
      <c r="E293" s="612"/>
      <c r="F293" s="612"/>
      <c r="G293" s="612"/>
      <c r="H293" s="612"/>
      <c r="I293" s="612"/>
      <c r="J293" s="612"/>
      <c r="K293" s="612"/>
      <c r="L293" s="612"/>
      <c r="M293" s="612"/>
      <c r="N293" s="613"/>
    </row>
    <row r="294" spans="2:26" x14ac:dyDescent="0.2">
      <c r="C294" s="611"/>
      <c r="D294" s="612"/>
      <c r="E294" s="612"/>
      <c r="F294" s="612"/>
      <c r="G294" s="612"/>
      <c r="H294" s="612"/>
      <c r="I294" s="612"/>
      <c r="J294" s="612"/>
      <c r="K294" s="612"/>
      <c r="L294" s="612"/>
      <c r="M294" s="612"/>
      <c r="N294" s="613"/>
    </row>
    <row r="295" spans="2:26" x14ac:dyDescent="0.2">
      <c r="C295" s="611"/>
      <c r="D295" s="612"/>
      <c r="E295" s="612"/>
      <c r="F295" s="612"/>
      <c r="G295" s="612"/>
      <c r="H295" s="612"/>
      <c r="I295" s="612"/>
      <c r="J295" s="612"/>
      <c r="K295" s="612"/>
      <c r="L295" s="612"/>
      <c r="M295" s="612"/>
      <c r="N295" s="613"/>
    </row>
    <row r="296" spans="2:26" x14ac:dyDescent="0.2">
      <c r="C296" s="611"/>
      <c r="D296" s="612"/>
      <c r="E296" s="612"/>
      <c r="F296" s="612"/>
      <c r="G296" s="612"/>
      <c r="H296" s="612"/>
      <c r="I296" s="612"/>
      <c r="J296" s="612"/>
      <c r="K296" s="612"/>
      <c r="L296" s="612"/>
      <c r="M296" s="612"/>
      <c r="N296" s="613"/>
    </row>
    <row r="297" spans="2:26" x14ac:dyDescent="0.2">
      <c r="C297" s="611"/>
      <c r="D297" s="612"/>
      <c r="E297" s="612"/>
      <c r="F297" s="612"/>
      <c r="G297" s="612"/>
      <c r="H297" s="612"/>
      <c r="I297" s="612"/>
      <c r="J297" s="612"/>
      <c r="K297" s="612"/>
      <c r="L297" s="612"/>
      <c r="M297" s="612"/>
      <c r="N297" s="613"/>
    </row>
    <row r="298" spans="2:26" x14ac:dyDescent="0.2">
      <c r="C298" s="611"/>
      <c r="D298" s="612"/>
      <c r="E298" s="612"/>
      <c r="F298" s="612"/>
      <c r="G298" s="612"/>
      <c r="H298" s="612"/>
      <c r="I298" s="612"/>
      <c r="J298" s="612"/>
      <c r="K298" s="612"/>
      <c r="L298" s="612"/>
      <c r="M298" s="612"/>
      <c r="N298" s="613"/>
    </row>
    <row r="299" spans="2:26" x14ac:dyDescent="0.2">
      <c r="C299" s="611"/>
      <c r="D299" s="612"/>
      <c r="E299" s="612"/>
      <c r="F299" s="612"/>
      <c r="G299" s="612"/>
      <c r="H299" s="612"/>
      <c r="I299" s="612"/>
      <c r="J299" s="612"/>
      <c r="K299" s="612"/>
      <c r="L299" s="612"/>
      <c r="M299" s="612"/>
      <c r="N299" s="613"/>
    </row>
    <row r="300" spans="2:26" x14ac:dyDescent="0.2">
      <c r="C300" s="614"/>
      <c r="D300" s="615"/>
      <c r="E300" s="615"/>
      <c r="F300" s="615"/>
      <c r="G300" s="615"/>
      <c r="H300" s="615"/>
      <c r="I300" s="615"/>
      <c r="J300" s="615"/>
      <c r="K300" s="615"/>
      <c r="L300" s="615"/>
      <c r="M300" s="615"/>
      <c r="N300" s="616"/>
    </row>
    <row r="301" spans="2:26" x14ac:dyDescent="0.2">
      <c r="C301" s="342"/>
    </row>
    <row r="302" spans="2:26" x14ac:dyDescent="0.2">
      <c r="C302" s="342"/>
    </row>
    <row r="303" spans="2:26" ht="13.5" customHeight="1" x14ac:dyDescent="0.2">
      <c r="B303" s="177"/>
      <c r="C303" s="591" t="s">
        <v>294</v>
      </c>
      <c r="D303" s="583"/>
      <c r="E303" s="583"/>
      <c r="F303" s="583"/>
      <c r="G303" s="583"/>
      <c r="H303" s="583"/>
      <c r="I303" s="583"/>
      <c r="J303" s="583"/>
      <c r="K303" s="583"/>
      <c r="L303" s="583"/>
      <c r="M303" s="583"/>
      <c r="N303" s="584"/>
      <c r="O303" s="177"/>
      <c r="P303" s="177"/>
      <c r="Q303" s="177"/>
      <c r="R303" s="177"/>
      <c r="S303" s="177"/>
      <c r="T303" s="177"/>
      <c r="U303" s="177"/>
      <c r="V303" s="177"/>
      <c r="W303" s="177"/>
      <c r="X303" s="177"/>
      <c r="Y303" s="177"/>
      <c r="Z303" s="177"/>
    </row>
    <row r="304" spans="2:26" ht="13.5" customHeight="1" x14ac:dyDescent="0.2">
      <c r="B304" s="177"/>
      <c r="C304" s="585"/>
      <c r="D304" s="586"/>
      <c r="E304" s="586"/>
      <c r="F304" s="586"/>
      <c r="G304" s="586"/>
      <c r="H304" s="586"/>
      <c r="I304" s="586"/>
      <c r="J304" s="586"/>
      <c r="K304" s="586"/>
      <c r="L304" s="586"/>
      <c r="M304" s="586"/>
      <c r="N304" s="587"/>
      <c r="O304" s="177"/>
      <c r="P304" s="177"/>
      <c r="Q304" s="177"/>
      <c r="R304" s="177"/>
      <c r="S304" s="177"/>
      <c r="T304" s="177"/>
      <c r="U304" s="177"/>
      <c r="V304" s="177"/>
      <c r="W304" s="177"/>
      <c r="X304" s="177"/>
      <c r="Y304" s="177"/>
      <c r="Z304" s="177"/>
    </row>
    <row r="305" spans="2:26" ht="13.5" customHeight="1" x14ac:dyDescent="0.2">
      <c r="B305" s="177"/>
      <c r="C305" s="585"/>
      <c r="D305" s="586"/>
      <c r="E305" s="586"/>
      <c r="F305" s="586"/>
      <c r="G305" s="586"/>
      <c r="H305" s="586"/>
      <c r="I305" s="586"/>
      <c r="J305" s="586"/>
      <c r="K305" s="586"/>
      <c r="L305" s="586"/>
      <c r="M305" s="586"/>
      <c r="N305" s="587"/>
      <c r="O305" s="177"/>
      <c r="P305" s="177"/>
      <c r="Q305" s="177"/>
      <c r="R305" s="177"/>
      <c r="S305" s="177"/>
      <c r="T305" s="177"/>
      <c r="U305" s="177"/>
      <c r="V305" s="177"/>
      <c r="W305" s="177"/>
      <c r="X305" s="177"/>
      <c r="Y305" s="177"/>
      <c r="Z305" s="177"/>
    </row>
    <row r="306" spans="2:26" ht="13.5" customHeight="1" x14ac:dyDescent="0.2">
      <c r="B306" s="177"/>
      <c r="C306" s="585"/>
      <c r="D306" s="586"/>
      <c r="E306" s="586"/>
      <c r="F306" s="586"/>
      <c r="G306" s="586"/>
      <c r="H306" s="586"/>
      <c r="I306" s="586"/>
      <c r="J306" s="586"/>
      <c r="K306" s="586"/>
      <c r="L306" s="586"/>
      <c r="M306" s="586"/>
      <c r="N306" s="587"/>
      <c r="O306" s="177"/>
      <c r="P306" s="177"/>
      <c r="Q306" s="177"/>
      <c r="R306" s="177"/>
      <c r="S306" s="177"/>
      <c r="T306" s="177"/>
      <c r="U306" s="177"/>
      <c r="V306" s="177"/>
      <c r="W306" s="177"/>
      <c r="X306" s="177"/>
      <c r="Y306" s="177"/>
      <c r="Z306" s="177"/>
    </row>
    <row r="307" spans="2:26" ht="13.5" customHeight="1" x14ac:dyDescent="0.2">
      <c r="B307" s="177"/>
      <c r="C307" s="585"/>
      <c r="D307" s="586"/>
      <c r="E307" s="586"/>
      <c r="F307" s="586"/>
      <c r="G307" s="586"/>
      <c r="H307" s="586"/>
      <c r="I307" s="586"/>
      <c r="J307" s="586"/>
      <c r="K307" s="586"/>
      <c r="L307" s="586"/>
      <c r="M307" s="586"/>
      <c r="N307" s="587"/>
      <c r="O307" s="177"/>
      <c r="P307" s="177"/>
      <c r="Q307" s="177"/>
      <c r="R307" s="177"/>
      <c r="S307" s="177"/>
      <c r="T307" s="177"/>
      <c r="U307" s="177"/>
      <c r="V307" s="177"/>
      <c r="W307" s="177"/>
      <c r="X307" s="177"/>
      <c r="Y307" s="177"/>
      <c r="Z307" s="177"/>
    </row>
    <row r="308" spans="2:26" ht="13.5" customHeight="1" x14ac:dyDescent="0.2">
      <c r="B308" s="177"/>
      <c r="C308" s="585"/>
      <c r="D308" s="586"/>
      <c r="E308" s="586"/>
      <c r="F308" s="586"/>
      <c r="G308" s="586"/>
      <c r="H308" s="586"/>
      <c r="I308" s="586"/>
      <c r="J308" s="586"/>
      <c r="K308" s="586"/>
      <c r="L308" s="586"/>
      <c r="M308" s="586"/>
      <c r="N308" s="587"/>
      <c r="O308" s="177"/>
      <c r="P308" s="177"/>
      <c r="Q308" s="177"/>
      <c r="R308" s="177"/>
      <c r="S308" s="177"/>
      <c r="T308" s="177"/>
      <c r="U308" s="177"/>
      <c r="V308" s="177"/>
      <c r="W308" s="177"/>
      <c r="X308" s="177"/>
      <c r="Y308" s="177"/>
      <c r="Z308" s="177"/>
    </row>
    <row r="309" spans="2:26" ht="13.5" customHeight="1" x14ac:dyDescent="0.2">
      <c r="B309" s="177"/>
      <c r="C309" s="585"/>
      <c r="D309" s="586"/>
      <c r="E309" s="586"/>
      <c r="F309" s="586"/>
      <c r="G309" s="586"/>
      <c r="H309" s="586"/>
      <c r="I309" s="586"/>
      <c r="J309" s="586"/>
      <c r="K309" s="586"/>
      <c r="L309" s="586"/>
      <c r="M309" s="586"/>
      <c r="N309" s="587"/>
      <c r="O309" s="177"/>
      <c r="P309" s="177"/>
      <c r="Q309" s="177"/>
      <c r="R309" s="177"/>
      <c r="S309" s="177"/>
      <c r="T309" s="177"/>
      <c r="U309" s="177"/>
      <c r="V309" s="177"/>
      <c r="W309" s="177"/>
      <c r="X309" s="177"/>
      <c r="Y309" s="177"/>
      <c r="Z309" s="177"/>
    </row>
    <row r="310" spans="2:26" ht="13.5" customHeight="1" x14ac:dyDescent="0.2">
      <c r="C310" s="585"/>
      <c r="D310" s="586"/>
      <c r="E310" s="586"/>
      <c r="F310" s="586"/>
      <c r="G310" s="586"/>
      <c r="H310" s="586"/>
      <c r="I310" s="586"/>
      <c r="J310" s="586"/>
      <c r="K310" s="586"/>
      <c r="L310" s="586"/>
      <c r="M310" s="586"/>
      <c r="N310" s="587"/>
    </row>
    <row r="311" spans="2:26" ht="13.5" customHeight="1" x14ac:dyDescent="0.2">
      <c r="C311" s="585"/>
      <c r="D311" s="586"/>
      <c r="E311" s="586"/>
      <c r="F311" s="586"/>
      <c r="G311" s="586"/>
      <c r="H311" s="586"/>
      <c r="I311" s="586"/>
      <c r="J311" s="586"/>
      <c r="K311" s="586"/>
      <c r="L311" s="586"/>
      <c r="M311" s="586"/>
      <c r="N311" s="587"/>
    </row>
    <row r="312" spans="2:26" ht="13.5" customHeight="1" x14ac:dyDescent="0.2">
      <c r="C312" s="585"/>
      <c r="D312" s="586"/>
      <c r="E312" s="586"/>
      <c r="F312" s="586"/>
      <c r="G312" s="586"/>
      <c r="H312" s="586"/>
      <c r="I312" s="586"/>
      <c r="J312" s="586"/>
      <c r="K312" s="586"/>
      <c r="L312" s="586"/>
      <c r="M312" s="586"/>
      <c r="N312" s="587"/>
    </row>
    <row r="313" spans="2:26" ht="13.5" customHeight="1" x14ac:dyDescent="0.2">
      <c r="C313" s="585"/>
      <c r="D313" s="586"/>
      <c r="E313" s="586"/>
      <c r="F313" s="586"/>
      <c r="G313" s="586"/>
      <c r="H313" s="586"/>
      <c r="I313" s="586"/>
      <c r="J313" s="586"/>
      <c r="K313" s="586"/>
      <c r="L313" s="586"/>
      <c r="M313" s="586"/>
      <c r="N313" s="587"/>
    </row>
    <row r="314" spans="2:26" ht="13.5" customHeight="1" x14ac:dyDescent="0.2">
      <c r="C314" s="585"/>
      <c r="D314" s="586"/>
      <c r="E314" s="586"/>
      <c r="F314" s="586"/>
      <c r="G314" s="586"/>
      <c r="H314" s="586"/>
      <c r="I314" s="586"/>
      <c r="J314" s="586"/>
      <c r="K314" s="586"/>
      <c r="L314" s="586"/>
      <c r="M314" s="586"/>
      <c r="N314" s="587"/>
    </row>
    <row r="315" spans="2:26" ht="13.5" customHeight="1" x14ac:dyDescent="0.2">
      <c r="C315" s="585"/>
      <c r="D315" s="586"/>
      <c r="E315" s="586"/>
      <c r="F315" s="586"/>
      <c r="G315" s="586"/>
      <c r="H315" s="586"/>
      <c r="I315" s="586"/>
      <c r="J315" s="586"/>
      <c r="K315" s="586"/>
      <c r="L315" s="586"/>
      <c r="M315" s="586"/>
      <c r="N315" s="587"/>
    </row>
    <row r="316" spans="2:26" ht="13.5" customHeight="1" x14ac:dyDescent="0.2">
      <c r="C316" s="585"/>
      <c r="D316" s="586"/>
      <c r="E316" s="586"/>
      <c r="F316" s="586"/>
      <c r="G316" s="586"/>
      <c r="H316" s="586"/>
      <c r="I316" s="586"/>
      <c r="J316" s="586"/>
      <c r="K316" s="586"/>
      <c r="L316" s="586"/>
      <c r="M316" s="586"/>
      <c r="N316" s="587"/>
    </row>
    <row r="317" spans="2:26" ht="13.5" customHeight="1" x14ac:dyDescent="0.2">
      <c r="C317" s="585"/>
      <c r="D317" s="586"/>
      <c r="E317" s="586"/>
      <c r="F317" s="586"/>
      <c r="G317" s="586"/>
      <c r="H317" s="586"/>
      <c r="I317" s="586"/>
      <c r="J317" s="586"/>
      <c r="K317" s="586"/>
      <c r="L317" s="586"/>
      <c r="M317" s="586"/>
      <c r="N317" s="587"/>
    </row>
    <row r="318" spans="2:26" ht="13.5" customHeight="1" x14ac:dyDescent="0.2">
      <c r="C318" s="585"/>
      <c r="D318" s="586"/>
      <c r="E318" s="586"/>
      <c r="F318" s="586"/>
      <c r="G318" s="586"/>
      <c r="H318" s="586"/>
      <c r="I318" s="586"/>
      <c r="J318" s="586"/>
      <c r="K318" s="586"/>
      <c r="L318" s="586"/>
      <c r="M318" s="586"/>
      <c r="N318" s="587"/>
    </row>
    <row r="319" spans="2:26" ht="13.5" customHeight="1" x14ac:dyDescent="0.2">
      <c r="C319" s="585"/>
      <c r="D319" s="586"/>
      <c r="E319" s="586"/>
      <c r="F319" s="586"/>
      <c r="G319" s="586"/>
      <c r="H319" s="586"/>
      <c r="I319" s="586"/>
      <c r="J319" s="586"/>
      <c r="K319" s="586"/>
      <c r="L319" s="586"/>
      <c r="M319" s="586"/>
      <c r="N319" s="587"/>
    </row>
    <row r="320" spans="2:26" ht="13.5" customHeight="1" x14ac:dyDescent="0.2">
      <c r="C320" s="585"/>
      <c r="D320" s="586"/>
      <c r="E320" s="586"/>
      <c r="F320" s="586"/>
      <c r="G320" s="586"/>
      <c r="H320" s="586"/>
      <c r="I320" s="586"/>
      <c r="J320" s="586"/>
      <c r="K320" s="586"/>
      <c r="L320" s="586"/>
      <c r="M320" s="586"/>
      <c r="N320" s="587"/>
    </row>
    <row r="321" spans="3:14" ht="13.5" customHeight="1" x14ac:dyDescent="0.2">
      <c r="C321" s="585"/>
      <c r="D321" s="586"/>
      <c r="E321" s="586"/>
      <c r="F321" s="586"/>
      <c r="G321" s="586"/>
      <c r="H321" s="586"/>
      <c r="I321" s="586"/>
      <c r="J321" s="586"/>
      <c r="K321" s="586"/>
      <c r="L321" s="586"/>
      <c r="M321" s="586"/>
      <c r="N321" s="587"/>
    </row>
    <row r="322" spans="3:14" ht="13.5" customHeight="1" x14ac:dyDescent="0.2">
      <c r="C322" s="585"/>
      <c r="D322" s="586"/>
      <c r="E322" s="586"/>
      <c r="F322" s="586"/>
      <c r="G322" s="586"/>
      <c r="H322" s="586"/>
      <c r="I322" s="586"/>
      <c r="J322" s="586"/>
      <c r="K322" s="586"/>
      <c r="L322" s="586"/>
      <c r="M322" s="586"/>
      <c r="N322" s="587"/>
    </row>
    <row r="323" spans="3:14" ht="13.5" customHeight="1" x14ac:dyDescent="0.2">
      <c r="C323" s="585"/>
      <c r="D323" s="586"/>
      <c r="E323" s="586"/>
      <c r="F323" s="586"/>
      <c r="G323" s="586"/>
      <c r="H323" s="586"/>
      <c r="I323" s="586"/>
      <c r="J323" s="586"/>
      <c r="K323" s="586"/>
      <c r="L323" s="586"/>
      <c r="M323" s="586"/>
      <c r="N323" s="587"/>
    </row>
    <row r="324" spans="3:14" ht="13.5" customHeight="1" x14ac:dyDescent="0.2">
      <c r="C324" s="585"/>
      <c r="D324" s="586"/>
      <c r="E324" s="586"/>
      <c r="F324" s="586"/>
      <c r="G324" s="586"/>
      <c r="H324" s="586"/>
      <c r="I324" s="586"/>
      <c r="J324" s="586"/>
      <c r="K324" s="586"/>
      <c r="L324" s="586"/>
      <c r="M324" s="586"/>
      <c r="N324" s="587"/>
    </row>
    <row r="325" spans="3:14" ht="13.5" customHeight="1" x14ac:dyDescent="0.2">
      <c r="C325" s="585"/>
      <c r="D325" s="586"/>
      <c r="E325" s="586"/>
      <c r="F325" s="586"/>
      <c r="G325" s="586"/>
      <c r="H325" s="586"/>
      <c r="I325" s="586"/>
      <c r="J325" s="586"/>
      <c r="K325" s="586"/>
      <c r="L325" s="586"/>
      <c r="M325" s="586"/>
      <c r="N325" s="587"/>
    </row>
    <row r="326" spans="3:14" ht="13.5" customHeight="1" x14ac:dyDescent="0.2">
      <c r="C326" s="585"/>
      <c r="D326" s="586"/>
      <c r="E326" s="586"/>
      <c r="F326" s="586"/>
      <c r="G326" s="586"/>
      <c r="H326" s="586"/>
      <c r="I326" s="586"/>
      <c r="J326" s="586"/>
      <c r="K326" s="586"/>
      <c r="L326" s="586"/>
      <c r="M326" s="586"/>
      <c r="N326" s="587"/>
    </row>
    <row r="327" spans="3:14" ht="13.5" customHeight="1" x14ac:dyDescent="0.2">
      <c r="C327" s="585"/>
      <c r="D327" s="586"/>
      <c r="E327" s="586"/>
      <c r="F327" s="586"/>
      <c r="G327" s="586"/>
      <c r="H327" s="586"/>
      <c r="I327" s="586"/>
      <c r="J327" s="586"/>
      <c r="K327" s="586"/>
      <c r="L327" s="586"/>
      <c r="M327" s="586"/>
      <c r="N327" s="587"/>
    </row>
    <row r="328" spans="3:14" ht="13.5" customHeight="1" x14ac:dyDescent="0.2">
      <c r="C328" s="585"/>
      <c r="D328" s="586"/>
      <c r="E328" s="586"/>
      <c r="F328" s="586"/>
      <c r="G328" s="586"/>
      <c r="H328" s="586"/>
      <c r="I328" s="586"/>
      <c r="J328" s="586"/>
      <c r="K328" s="586"/>
      <c r="L328" s="586"/>
      <c r="M328" s="586"/>
      <c r="N328" s="587"/>
    </row>
    <row r="329" spans="3:14" ht="13.5" customHeight="1" x14ac:dyDescent="0.2">
      <c r="C329" s="585"/>
      <c r="D329" s="586"/>
      <c r="E329" s="586"/>
      <c r="F329" s="586"/>
      <c r="G329" s="586"/>
      <c r="H329" s="586"/>
      <c r="I329" s="586"/>
      <c r="J329" s="586"/>
      <c r="K329" s="586"/>
      <c r="L329" s="586"/>
      <c r="M329" s="586"/>
      <c r="N329" s="587"/>
    </row>
    <row r="330" spans="3:14" ht="13.5" customHeight="1" x14ac:dyDescent="0.2">
      <c r="C330" s="585"/>
      <c r="D330" s="586"/>
      <c r="E330" s="586"/>
      <c r="F330" s="586"/>
      <c r="G330" s="586"/>
      <c r="H330" s="586"/>
      <c r="I330" s="586"/>
      <c r="J330" s="586"/>
      <c r="K330" s="586"/>
      <c r="L330" s="586"/>
      <c r="M330" s="586"/>
      <c r="N330" s="587"/>
    </row>
    <row r="331" spans="3:14" ht="13.5" customHeight="1" x14ac:dyDescent="0.2">
      <c r="C331" s="585"/>
      <c r="D331" s="586"/>
      <c r="E331" s="586"/>
      <c r="F331" s="586"/>
      <c r="G331" s="586"/>
      <c r="H331" s="586"/>
      <c r="I331" s="586"/>
      <c r="J331" s="586"/>
      <c r="K331" s="586"/>
      <c r="L331" s="586"/>
      <c r="M331" s="586"/>
      <c r="N331" s="587"/>
    </row>
    <row r="332" spans="3:14" ht="13.5" customHeight="1" x14ac:dyDescent="0.2">
      <c r="C332" s="585"/>
      <c r="D332" s="586"/>
      <c r="E332" s="586"/>
      <c r="F332" s="586"/>
      <c r="G332" s="586"/>
      <c r="H332" s="586"/>
      <c r="I332" s="586"/>
      <c r="J332" s="586"/>
      <c r="K332" s="586"/>
      <c r="L332" s="586"/>
      <c r="M332" s="586"/>
      <c r="N332" s="587"/>
    </row>
    <row r="333" spans="3:14" ht="13.5" customHeight="1" x14ac:dyDescent="0.2">
      <c r="C333" s="585"/>
      <c r="D333" s="586"/>
      <c r="E333" s="586"/>
      <c r="F333" s="586"/>
      <c r="G333" s="586"/>
      <c r="H333" s="586"/>
      <c r="I333" s="586"/>
      <c r="J333" s="586"/>
      <c r="K333" s="586"/>
      <c r="L333" s="586"/>
      <c r="M333" s="586"/>
      <c r="N333" s="587"/>
    </row>
    <row r="334" spans="3:14" ht="13.5" customHeight="1" x14ac:dyDescent="0.2">
      <c r="C334" s="585"/>
      <c r="D334" s="586"/>
      <c r="E334" s="586"/>
      <c r="F334" s="586"/>
      <c r="G334" s="586"/>
      <c r="H334" s="586"/>
      <c r="I334" s="586"/>
      <c r="J334" s="586"/>
      <c r="K334" s="586"/>
      <c r="L334" s="586"/>
      <c r="M334" s="586"/>
      <c r="N334" s="587"/>
    </row>
    <row r="335" spans="3:14" ht="13.5" customHeight="1" x14ac:dyDescent="0.2">
      <c r="C335" s="585"/>
      <c r="D335" s="586"/>
      <c r="E335" s="586"/>
      <c r="F335" s="586"/>
      <c r="G335" s="586"/>
      <c r="H335" s="586"/>
      <c r="I335" s="586"/>
      <c r="J335" s="586"/>
      <c r="K335" s="586"/>
      <c r="L335" s="586"/>
      <c r="M335" s="586"/>
      <c r="N335" s="587"/>
    </row>
    <row r="336" spans="3:14" ht="13.5" customHeight="1" x14ac:dyDescent="0.2">
      <c r="C336" s="585"/>
      <c r="D336" s="586"/>
      <c r="E336" s="586"/>
      <c r="F336" s="586"/>
      <c r="G336" s="586"/>
      <c r="H336" s="586"/>
      <c r="I336" s="586"/>
      <c r="J336" s="586"/>
      <c r="K336" s="586"/>
      <c r="L336" s="586"/>
      <c r="M336" s="586"/>
      <c r="N336" s="587"/>
    </row>
    <row r="337" spans="3:14" ht="13.5" customHeight="1" x14ac:dyDescent="0.2">
      <c r="C337" s="585"/>
      <c r="D337" s="586"/>
      <c r="E337" s="586"/>
      <c r="F337" s="586"/>
      <c r="G337" s="586"/>
      <c r="H337" s="586"/>
      <c r="I337" s="586"/>
      <c r="J337" s="586"/>
      <c r="K337" s="586"/>
      <c r="L337" s="586"/>
      <c r="M337" s="586"/>
      <c r="N337" s="587"/>
    </row>
    <row r="338" spans="3:14" ht="13.5" customHeight="1" x14ac:dyDescent="0.2">
      <c r="C338" s="588"/>
      <c r="D338" s="589"/>
      <c r="E338" s="589"/>
      <c r="F338" s="589"/>
      <c r="G338" s="589"/>
      <c r="H338" s="589"/>
      <c r="I338" s="589"/>
      <c r="J338" s="589"/>
      <c r="K338" s="589"/>
      <c r="L338" s="589"/>
      <c r="M338" s="589"/>
      <c r="N338" s="590"/>
    </row>
    <row r="339" spans="3:14" ht="13.5" customHeight="1" x14ac:dyDescent="0.2"/>
    <row r="340" spans="3:14" ht="13.5" customHeight="1" x14ac:dyDescent="0.2"/>
    <row r="341" spans="3:14" ht="13.5" customHeight="1" x14ac:dyDescent="0.2">
      <c r="C341" s="591" t="s">
        <v>286</v>
      </c>
      <c r="D341" s="583"/>
      <c r="E341" s="583"/>
      <c r="F341" s="583"/>
      <c r="G341" s="583"/>
      <c r="H341" s="583"/>
      <c r="I341" s="583"/>
      <c r="J341" s="583"/>
      <c r="K341" s="583"/>
      <c r="L341" s="583"/>
      <c r="M341" s="583"/>
      <c r="N341" s="584"/>
    </row>
    <row r="342" spans="3:14" ht="13.5" customHeight="1" x14ac:dyDescent="0.2">
      <c r="C342" s="585"/>
      <c r="D342" s="586"/>
      <c r="E342" s="586"/>
      <c r="F342" s="586"/>
      <c r="G342" s="586"/>
      <c r="H342" s="586"/>
      <c r="I342" s="586"/>
      <c r="J342" s="586"/>
      <c r="K342" s="586"/>
      <c r="L342" s="586"/>
      <c r="M342" s="586"/>
      <c r="N342" s="587"/>
    </row>
    <row r="343" spans="3:14" ht="13.5" customHeight="1" x14ac:dyDescent="0.2">
      <c r="C343" s="585"/>
      <c r="D343" s="586"/>
      <c r="E343" s="586"/>
      <c r="F343" s="586"/>
      <c r="G343" s="586"/>
      <c r="H343" s="586"/>
      <c r="I343" s="586"/>
      <c r="J343" s="586"/>
      <c r="K343" s="586"/>
      <c r="L343" s="586"/>
      <c r="M343" s="586"/>
      <c r="N343" s="587"/>
    </row>
    <row r="344" spans="3:14" ht="13.5" customHeight="1" x14ac:dyDescent="0.2">
      <c r="C344" s="585"/>
      <c r="D344" s="586"/>
      <c r="E344" s="586"/>
      <c r="F344" s="586"/>
      <c r="G344" s="586"/>
      <c r="H344" s="586"/>
      <c r="I344" s="586"/>
      <c r="J344" s="586"/>
      <c r="K344" s="586"/>
      <c r="L344" s="586"/>
      <c r="M344" s="586"/>
      <c r="N344" s="587"/>
    </row>
    <row r="345" spans="3:14" ht="13.5" customHeight="1" x14ac:dyDescent="0.2">
      <c r="C345" s="585"/>
      <c r="D345" s="586"/>
      <c r="E345" s="586"/>
      <c r="F345" s="586"/>
      <c r="G345" s="586"/>
      <c r="H345" s="586"/>
      <c r="I345" s="586"/>
      <c r="J345" s="586"/>
      <c r="K345" s="586"/>
      <c r="L345" s="586"/>
      <c r="M345" s="586"/>
      <c r="N345" s="587"/>
    </row>
    <row r="346" spans="3:14" ht="13.5" customHeight="1" x14ac:dyDescent="0.2">
      <c r="C346" s="585"/>
      <c r="D346" s="586"/>
      <c r="E346" s="586"/>
      <c r="F346" s="586"/>
      <c r="G346" s="586"/>
      <c r="H346" s="586"/>
      <c r="I346" s="586"/>
      <c r="J346" s="586"/>
      <c r="K346" s="586"/>
      <c r="L346" s="586"/>
      <c r="M346" s="586"/>
      <c r="N346" s="587"/>
    </row>
    <row r="347" spans="3:14" ht="13.5" customHeight="1" x14ac:dyDescent="0.2">
      <c r="C347" s="585"/>
      <c r="D347" s="586"/>
      <c r="E347" s="586"/>
      <c r="F347" s="586"/>
      <c r="G347" s="586"/>
      <c r="H347" s="586"/>
      <c r="I347" s="586"/>
      <c r="J347" s="586"/>
      <c r="K347" s="586"/>
      <c r="L347" s="586"/>
      <c r="M347" s="586"/>
      <c r="N347" s="587"/>
    </row>
    <row r="348" spans="3:14" ht="13.5" customHeight="1" x14ac:dyDescent="0.2">
      <c r="C348" s="585"/>
      <c r="D348" s="586"/>
      <c r="E348" s="586"/>
      <c r="F348" s="586"/>
      <c r="G348" s="586"/>
      <c r="H348" s="586"/>
      <c r="I348" s="586"/>
      <c r="J348" s="586"/>
      <c r="K348" s="586"/>
      <c r="L348" s="586"/>
      <c r="M348" s="586"/>
      <c r="N348" s="587"/>
    </row>
    <row r="349" spans="3:14" ht="13.5" customHeight="1" x14ac:dyDescent="0.2">
      <c r="C349" s="585"/>
      <c r="D349" s="586"/>
      <c r="E349" s="586"/>
      <c r="F349" s="586"/>
      <c r="G349" s="586"/>
      <c r="H349" s="586"/>
      <c r="I349" s="586"/>
      <c r="J349" s="586"/>
      <c r="K349" s="586"/>
      <c r="L349" s="586"/>
      <c r="M349" s="586"/>
      <c r="N349" s="587"/>
    </row>
    <row r="350" spans="3:14" ht="13.5" customHeight="1" x14ac:dyDescent="0.2">
      <c r="C350" s="585"/>
      <c r="D350" s="586"/>
      <c r="E350" s="586"/>
      <c r="F350" s="586"/>
      <c r="G350" s="586"/>
      <c r="H350" s="586"/>
      <c r="I350" s="586"/>
      <c r="J350" s="586"/>
      <c r="K350" s="586"/>
      <c r="L350" s="586"/>
      <c r="M350" s="586"/>
      <c r="N350" s="587"/>
    </row>
    <row r="351" spans="3:14" ht="13.5" customHeight="1" x14ac:dyDescent="0.2">
      <c r="C351" s="588"/>
      <c r="D351" s="589"/>
      <c r="E351" s="589"/>
      <c r="F351" s="589"/>
      <c r="G351" s="589"/>
      <c r="H351" s="589"/>
      <c r="I351" s="589"/>
      <c r="J351" s="589"/>
      <c r="K351" s="589"/>
      <c r="L351" s="589"/>
      <c r="M351" s="589"/>
      <c r="N351" s="590"/>
    </row>
    <row r="352" spans="3:14" ht="13.5" customHeight="1" x14ac:dyDescent="0.2"/>
    <row r="353" spans="3:14" ht="13.5" customHeight="1" x14ac:dyDescent="0.2"/>
    <row r="354" spans="3:14" ht="13.5" customHeight="1" x14ac:dyDescent="0.2">
      <c r="C354" s="591" t="s">
        <v>304</v>
      </c>
      <c r="D354" s="583"/>
      <c r="E354" s="583"/>
      <c r="F354" s="583"/>
      <c r="G354" s="583"/>
      <c r="H354" s="583"/>
      <c r="I354" s="583"/>
      <c r="J354" s="583"/>
      <c r="K354" s="583"/>
      <c r="L354" s="583"/>
      <c r="M354" s="583"/>
      <c r="N354" s="584"/>
    </row>
    <row r="355" spans="3:14" ht="13.5" customHeight="1" x14ac:dyDescent="0.2">
      <c r="C355" s="585"/>
      <c r="D355" s="586"/>
      <c r="E355" s="586"/>
      <c r="F355" s="586"/>
      <c r="G355" s="586"/>
      <c r="H355" s="586"/>
      <c r="I355" s="586"/>
      <c r="J355" s="586"/>
      <c r="K355" s="586"/>
      <c r="L355" s="586"/>
      <c r="M355" s="586"/>
      <c r="N355" s="587"/>
    </row>
    <row r="356" spans="3:14" ht="13.5" customHeight="1" x14ac:dyDescent="0.2">
      <c r="C356" s="585"/>
      <c r="D356" s="586"/>
      <c r="E356" s="586"/>
      <c r="F356" s="586"/>
      <c r="G356" s="586"/>
      <c r="H356" s="586"/>
      <c r="I356" s="586"/>
      <c r="J356" s="586"/>
      <c r="K356" s="586"/>
      <c r="L356" s="586"/>
      <c r="M356" s="586"/>
      <c r="N356" s="587"/>
    </row>
    <row r="357" spans="3:14" ht="13.5" customHeight="1" x14ac:dyDescent="0.2">
      <c r="C357" s="585"/>
      <c r="D357" s="586"/>
      <c r="E357" s="586"/>
      <c r="F357" s="586"/>
      <c r="G357" s="586"/>
      <c r="H357" s="586"/>
      <c r="I357" s="586"/>
      <c r="J357" s="586"/>
      <c r="K357" s="586"/>
      <c r="L357" s="586"/>
      <c r="M357" s="586"/>
      <c r="N357" s="587"/>
    </row>
    <row r="358" spans="3:14" ht="13.5" customHeight="1" x14ac:dyDescent="0.2">
      <c r="C358" s="585"/>
      <c r="D358" s="586"/>
      <c r="E358" s="586"/>
      <c r="F358" s="586"/>
      <c r="G358" s="586"/>
      <c r="H358" s="586"/>
      <c r="I358" s="586"/>
      <c r="J358" s="586"/>
      <c r="K358" s="586"/>
      <c r="L358" s="586"/>
      <c r="M358" s="586"/>
      <c r="N358" s="587"/>
    </row>
    <row r="359" spans="3:14" ht="13.5" customHeight="1" x14ac:dyDescent="0.2">
      <c r="C359" s="585"/>
      <c r="D359" s="586"/>
      <c r="E359" s="586"/>
      <c r="F359" s="586"/>
      <c r="G359" s="586"/>
      <c r="H359" s="586"/>
      <c r="I359" s="586"/>
      <c r="J359" s="586"/>
      <c r="K359" s="586"/>
      <c r="L359" s="586"/>
      <c r="M359" s="586"/>
      <c r="N359" s="587"/>
    </row>
    <row r="360" spans="3:14" ht="13.5" customHeight="1" x14ac:dyDescent="0.2">
      <c r="C360" s="585"/>
      <c r="D360" s="586"/>
      <c r="E360" s="586"/>
      <c r="F360" s="586"/>
      <c r="G360" s="586"/>
      <c r="H360" s="586"/>
      <c r="I360" s="586"/>
      <c r="J360" s="586"/>
      <c r="K360" s="586"/>
      <c r="L360" s="586"/>
      <c r="M360" s="586"/>
      <c r="N360" s="587"/>
    </row>
    <row r="361" spans="3:14" ht="13.5" customHeight="1" x14ac:dyDescent="0.2">
      <c r="C361" s="585"/>
      <c r="D361" s="586"/>
      <c r="E361" s="586"/>
      <c r="F361" s="586"/>
      <c r="G361" s="586"/>
      <c r="H361" s="586"/>
      <c r="I361" s="586"/>
      <c r="J361" s="586"/>
      <c r="K361" s="586"/>
      <c r="L361" s="586"/>
      <c r="M361" s="586"/>
      <c r="N361" s="587"/>
    </row>
    <row r="362" spans="3:14" ht="13.5" customHeight="1" x14ac:dyDescent="0.2">
      <c r="C362" s="585"/>
      <c r="D362" s="586"/>
      <c r="E362" s="586"/>
      <c r="F362" s="586"/>
      <c r="G362" s="586"/>
      <c r="H362" s="586"/>
      <c r="I362" s="586"/>
      <c r="J362" s="586"/>
      <c r="K362" s="586"/>
      <c r="L362" s="586"/>
      <c r="M362" s="586"/>
      <c r="N362" s="587"/>
    </row>
    <row r="363" spans="3:14" ht="13.5" customHeight="1" x14ac:dyDescent="0.2">
      <c r="C363" s="585"/>
      <c r="D363" s="586"/>
      <c r="E363" s="586"/>
      <c r="F363" s="586"/>
      <c r="G363" s="586"/>
      <c r="H363" s="586"/>
      <c r="I363" s="586"/>
      <c r="J363" s="586"/>
      <c r="K363" s="586"/>
      <c r="L363" s="586"/>
      <c r="M363" s="586"/>
      <c r="N363" s="587"/>
    </row>
    <row r="364" spans="3:14" ht="13.5" customHeight="1" x14ac:dyDescent="0.2">
      <c r="C364" s="585"/>
      <c r="D364" s="586"/>
      <c r="E364" s="586"/>
      <c r="F364" s="586"/>
      <c r="G364" s="586"/>
      <c r="H364" s="586"/>
      <c r="I364" s="586"/>
      <c r="J364" s="586"/>
      <c r="K364" s="586"/>
      <c r="L364" s="586"/>
      <c r="M364" s="586"/>
      <c r="N364" s="587"/>
    </row>
    <row r="365" spans="3:14" ht="13.5" customHeight="1" x14ac:dyDescent="0.2">
      <c r="C365" s="585"/>
      <c r="D365" s="586"/>
      <c r="E365" s="586"/>
      <c r="F365" s="586"/>
      <c r="G365" s="586"/>
      <c r="H365" s="586"/>
      <c r="I365" s="586"/>
      <c r="J365" s="586"/>
      <c r="K365" s="586"/>
      <c r="L365" s="586"/>
      <c r="M365" s="586"/>
      <c r="N365" s="587"/>
    </row>
    <row r="366" spans="3:14" ht="13.5" customHeight="1" x14ac:dyDescent="0.2">
      <c r="C366" s="585"/>
      <c r="D366" s="586"/>
      <c r="E366" s="586"/>
      <c r="F366" s="586"/>
      <c r="G366" s="586"/>
      <c r="H366" s="586"/>
      <c r="I366" s="586"/>
      <c r="J366" s="586"/>
      <c r="K366" s="586"/>
      <c r="L366" s="586"/>
      <c r="M366" s="586"/>
      <c r="N366" s="587"/>
    </row>
    <row r="367" spans="3:14" ht="13.5" customHeight="1" x14ac:dyDescent="0.2">
      <c r="C367" s="585"/>
      <c r="D367" s="586"/>
      <c r="E367" s="586"/>
      <c r="F367" s="586"/>
      <c r="G367" s="586"/>
      <c r="H367" s="586"/>
      <c r="I367" s="586"/>
      <c r="J367" s="586"/>
      <c r="K367" s="586"/>
      <c r="L367" s="586"/>
      <c r="M367" s="586"/>
      <c r="N367" s="587"/>
    </row>
    <row r="368" spans="3:14" ht="13.5" customHeight="1" x14ac:dyDescent="0.2">
      <c r="C368" s="585"/>
      <c r="D368" s="586"/>
      <c r="E368" s="586"/>
      <c r="F368" s="586"/>
      <c r="G368" s="586"/>
      <c r="H368" s="586"/>
      <c r="I368" s="586"/>
      <c r="J368" s="586"/>
      <c r="K368" s="586"/>
      <c r="L368" s="586"/>
      <c r="M368" s="586"/>
      <c r="N368" s="587"/>
    </row>
    <row r="369" spans="3:14" ht="13.5" customHeight="1" x14ac:dyDescent="0.2">
      <c r="C369" s="585"/>
      <c r="D369" s="586"/>
      <c r="E369" s="586"/>
      <c r="F369" s="586"/>
      <c r="G369" s="586"/>
      <c r="H369" s="586"/>
      <c r="I369" s="586"/>
      <c r="J369" s="586"/>
      <c r="K369" s="586"/>
      <c r="L369" s="586"/>
      <c r="M369" s="586"/>
      <c r="N369" s="587"/>
    </row>
    <row r="370" spans="3:14" ht="13.5" customHeight="1" x14ac:dyDescent="0.2">
      <c r="C370" s="585"/>
      <c r="D370" s="586"/>
      <c r="E370" s="586"/>
      <c r="F370" s="586"/>
      <c r="G370" s="586"/>
      <c r="H370" s="586"/>
      <c r="I370" s="586"/>
      <c r="J370" s="586"/>
      <c r="K370" s="586"/>
      <c r="L370" s="586"/>
      <c r="M370" s="586"/>
      <c r="N370" s="587"/>
    </row>
    <row r="371" spans="3:14" ht="13.5" customHeight="1" x14ac:dyDescent="0.2">
      <c r="C371" s="585"/>
      <c r="D371" s="586"/>
      <c r="E371" s="586"/>
      <c r="F371" s="586"/>
      <c r="G371" s="586"/>
      <c r="H371" s="586"/>
      <c r="I371" s="586"/>
      <c r="J371" s="586"/>
      <c r="K371" s="586"/>
      <c r="L371" s="586"/>
      <c r="M371" s="586"/>
      <c r="N371" s="587"/>
    </row>
    <row r="372" spans="3:14" ht="13.5" customHeight="1" x14ac:dyDescent="0.2">
      <c r="C372" s="585"/>
      <c r="D372" s="586"/>
      <c r="E372" s="586"/>
      <c r="F372" s="586"/>
      <c r="G372" s="586"/>
      <c r="H372" s="586"/>
      <c r="I372" s="586"/>
      <c r="J372" s="586"/>
      <c r="K372" s="586"/>
      <c r="L372" s="586"/>
      <c r="M372" s="586"/>
      <c r="N372" s="587"/>
    </row>
    <row r="373" spans="3:14" ht="13.5" customHeight="1" x14ac:dyDescent="0.2">
      <c r="C373" s="585"/>
      <c r="D373" s="586"/>
      <c r="E373" s="586"/>
      <c r="F373" s="586"/>
      <c r="G373" s="586"/>
      <c r="H373" s="586"/>
      <c r="I373" s="586"/>
      <c r="J373" s="586"/>
      <c r="K373" s="586"/>
      <c r="L373" s="586"/>
      <c r="M373" s="586"/>
      <c r="N373" s="587"/>
    </row>
    <row r="374" spans="3:14" ht="13.5" customHeight="1" x14ac:dyDescent="0.2">
      <c r="C374" s="585"/>
      <c r="D374" s="586"/>
      <c r="E374" s="586"/>
      <c r="F374" s="586"/>
      <c r="G374" s="586"/>
      <c r="H374" s="586"/>
      <c r="I374" s="586"/>
      <c r="J374" s="586"/>
      <c r="K374" s="586"/>
      <c r="L374" s="586"/>
      <c r="M374" s="586"/>
      <c r="N374" s="587"/>
    </row>
    <row r="375" spans="3:14" ht="13.5" customHeight="1" x14ac:dyDescent="0.2">
      <c r="C375" s="585"/>
      <c r="D375" s="586"/>
      <c r="E375" s="586"/>
      <c r="F375" s="586"/>
      <c r="G375" s="586"/>
      <c r="H375" s="586"/>
      <c r="I375" s="586"/>
      <c r="J375" s="586"/>
      <c r="K375" s="586"/>
      <c r="L375" s="586"/>
      <c r="M375" s="586"/>
      <c r="N375" s="587"/>
    </row>
    <row r="376" spans="3:14" ht="13.5" customHeight="1" x14ac:dyDescent="0.2">
      <c r="C376" s="585"/>
      <c r="D376" s="586"/>
      <c r="E376" s="586"/>
      <c r="F376" s="586"/>
      <c r="G376" s="586"/>
      <c r="H376" s="586"/>
      <c r="I376" s="586"/>
      <c r="J376" s="586"/>
      <c r="K376" s="586"/>
      <c r="L376" s="586"/>
      <c r="M376" s="586"/>
      <c r="N376" s="587"/>
    </row>
    <row r="377" spans="3:14" ht="13.5" customHeight="1" x14ac:dyDescent="0.2">
      <c r="C377" s="585"/>
      <c r="D377" s="586"/>
      <c r="E377" s="586"/>
      <c r="F377" s="586"/>
      <c r="G377" s="586"/>
      <c r="H377" s="586"/>
      <c r="I377" s="586"/>
      <c r="J377" s="586"/>
      <c r="K377" s="586"/>
      <c r="L377" s="586"/>
      <c r="M377" s="586"/>
      <c r="N377" s="587"/>
    </row>
    <row r="378" spans="3:14" ht="13.5" customHeight="1" x14ac:dyDescent="0.2">
      <c r="C378" s="585"/>
      <c r="D378" s="586"/>
      <c r="E378" s="586"/>
      <c r="F378" s="586"/>
      <c r="G378" s="586"/>
      <c r="H378" s="586"/>
      <c r="I378" s="586"/>
      <c r="J378" s="586"/>
      <c r="K378" s="586"/>
      <c r="L378" s="586"/>
      <c r="M378" s="586"/>
      <c r="N378" s="587"/>
    </row>
    <row r="379" spans="3:14" ht="13.5" customHeight="1" x14ac:dyDescent="0.2">
      <c r="C379" s="585"/>
      <c r="D379" s="586"/>
      <c r="E379" s="586"/>
      <c r="F379" s="586"/>
      <c r="G379" s="586"/>
      <c r="H379" s="586"/>
      <c r="I379" s="586"/>
      <c r="J379" s="586"/>
      <c r="K379" s="586"/>
      <c r="L379" s="586"/>
      <c r="M379" s="586"/>
      <c r="N379" s="587"/>
    </row>
    <row r="380" spans="3:14" ht="13.5" customHeight="1" x14ac:dyDescent="0.2">
      <c r="C380" s="585"/>
      <c r="D380" s="586"/>
      <c r="E380" s="586"/>
      <c r="F380" s="586"/>
      <c r="G380" s="586"/>
      <c r="H380" s="586"/>
      <c r="I380" s="586"/>
      <c r="J380" s="586"/>
      <c r="K380" s="586"/>
      <c r="L380" s="586"/>
      <c r="M380" s="586"/>
      <c r="N380" s="587"/>
    </row>
    <row r="381" spans="3:14" ht="13.5" customHeight="1" x14ac:dyDescent="0.2">
      <c r="C381" s="585"/>
      <c r="D381" s="586"/>
      <c r="E381" s="586"/>
      <c r="F381" s="586"/>
      <c r="G381" s="586"/>
      <c r="H381" s="586"/>
      <c r="I381" s="586"/>
      <c r="J381" s="586"/>
      <c r="K381" s="586"/>
      <c r="L381" s="586"/>
      <c r="M381" s="586"/>
      <c r="N381" s="587"/>
    </row>
    <row r="382" spans="3:14" ht="13.5" customHeight="1" x14ac:dyDescent="0.2">
      <c r="C382" s="588"/>
      <c r="D382" s="589"/>
      <c r="E382" s="589"/>
      <c r="F382" s="589"/>
      <c r="G382" s="589"/>
      <c r="H382" s="589"/>
      <c r="I382" s="589"/>
      <c r="J382" s="589"/>
      <c r="K382" s="589"/>
      <c r="L382" s="589"/>
      <c r="M382" s="589"/>
      <c r="N382" s="590"/>
    </row>
    <row r="383" spans="3:14" ht="13.5" customHeight="1" x14ac:dyDescent="0.2"/>
    <row r="384" spans="3:14" ht="13.5" customHeight="1" x14ac:dyDescent="0.2"/>
    <row r="385" spans="3:14" ht="13.5" customHeight="1" x14ac:dyDescent="0.2">
      <c r="C385" s="591" t="s">
        <v>295</v>
      </c>
      <c r="D385" s="583"/>
      <c r="E385" s="583"/>
      <c r="F385" s="583"/>
      <c r="G385" s="583"/>
      <c r="H385" s="583"/>
      <c r="I385" s="583"/>
      <c r="J385" s="583"/>
      <c r="K385" s="583"/>
      <c r="L385" s="583"/>
      <c r="M385" s="583"/>
      <c r="N385" s="584"/>
    </row>
    <row r="386" spans="3:14" ht="13.5" customHeight="1" x14ac:dyDescent="0.2">
      <c r="C386" s="585"/>
      <c r="D386" s="586"/>
      <c r="E386" s="586"/>
      <c r="F386" s="586"/>
      <c r="G386" s="586"/>
      <c r="H386" s="586"/>
      <c r="I386" s="586"/>
      <c r="J386" s="586"/>
      <c r="K386" s="586"/>
      <c r="L386" s="586"/>
      <c r="M386" s="586"/>
      <c r="N386" s="587"/>
    </row>
    <row r="387" spans="3:14" ht="13.5" customHeight="1" x14ac:dyDescent="0.2">
      <c r="C387" s="585"/>
      <c r="D387" s="586"/>
      <c r="E387" s="586"/>
      <c r="F387" s="586"/>
      <c r="G387" s="586"/>
      <c r="H387" s="586"/>
      <c r="I387" s="586"/>
      <c r="J387" s="586"/>
      <c r="K387" s="586"/>
      <c r="L387" s="586"/>
      <c r="M387" s="586"/>
      <c r="N387" s="587"/>
    </row>
    <row r="388" spans="3:14" ht="13.5" customHeight="1" x14ac:dyDescent="0.2">
      <c r="C388" s="585"/>
      <c r="D388" s="586"/>
      <c r="E388" s="586"/>
      <c r="F388" s="586"/>
      <c r="G388" s="586"/>
      <c r="H388" s="586"/>
      <c r="I388" s="586"/>
      <c r="J388" s="586"/>
      <c r="K388" s="586"/>
      <c r="L388" s="586"/>
      <c r="M388" s="586"/>
      <c r="N388" s="587"/>
    </row>
    <row r="389" spans="3:14" ht="13.5" customHeight="1" x14ac:dyDescent="0.2">
      <c r="C389" s="585"/>
      <c r="D389" s="586"/>
      <c r="E389" s="586"/>
      <c r="F389" s="586"/>
      <c r="G389" s="586"/>
      <c r="H389" s="586"/>
      <c r="I389" s="586"/>
      <c r="J389" s="586"/>
      <c r="K389" s="586"/>
      <c r="L389" s="586"/>
      <c r="M389" s="586"/>
      <c r="N389" s="587"/>
    </row>
    <row r="390" spans="3:14" ht="13.5" customHeight="1" x14ac:dyDescent="0.2">
      <c r="C390" s="585"/>
      <c r="D390" s="586"/>
      <c r="E390" s="586"/>
      <c r="F390" s="586"/>
      <c r="G390" s="586"/>
      <c r="H390" s="586"/>
      <c r="I390" s="586"/>
      <c r="J390" s="586"/>
      <c r="K390" s="586"/>
      <c r="L390" s="586"/>
      <c r="M390" s="586"/>
      <c r="N390" s="587"/>
    </row>
    <row r="391" spans="3:14" ht="13.5" customHeight="1" x14ac:dyDescent="0.2">
      <c r="C391" s="585"/>
      <c r="D391" s="586"/>
      <c r="E391" s="586"/>
      <c r="F391" s="586"/>
      <c r="G391" s="586"/>
      <c r="H391" s="586"/>
      <c r="I391" s="586"/>
      <c r="J391" s="586"/>
      <c r="K391" s="586"/>
      <c r="L391" s="586"/>
      <c r="M391" s="586"/>
      <c r="N391" s="587"/>
    </row>
    <row r="392" spans="3:14" ht="13.5" customHeight="1" x14ac:dyDescent="0.2">
      <c r="C392" s="585"/>
      <c r="D392" s="586"/>
      <c r="E392" s="586"/>
      <c r="F392" s="586"/>
      <c r="G392" s="586"/>
      <c r="H392" s="586"/>
      <c r="I392" s="586"/>
      <c r="J392" s="586"/>
      <c r="K392" s="586"/>
      <c r="L392" s="586"/>
      <c r="M392" s="586"/>
      <c r="N392" s="587"/>
    </row>
    <row r="393" spans="3:14" ht="13.5" customHeight="1" x14ac:dyDescent="0.2">
      <c r="C393" s="585"/>
      <c r="D393" s="586"/>
      <c r="E393" s="586"/>
      <c r="F393" s="586"/>
      <c r="G393" s="586"/>
      <c r="H393" s="586"/>
      <c r="I393" s="586"/>
      <c r="J393" s="586"/>
      <c r="K393" s="586"/>
      <c r="L393" s="586"/>
      <c r="M393" s="586"/>
      <c r="N393" s="587"/>
    </row>
    <row r="394" spans="3:14" ht="13.5" customHeight="1" x14ac:dyDescent="0.2">
      <c r="C394" s="585"/>
      <c r="D394" s="586"/>
      <c r="E394" s="586"/>
      <c r="F394" s="586"/>
      <c r="G394" s="586"/>
      <c r="H394" s="586"/>
      <c r="I394" s="586"/>
      <c r="J394" s="586"/>
      <c r="K394" s="586"/>
      <c r="L394" s="586"/>
      <c r="M394" s="586"/>
      <c r="N394" s="587"/>
    </row>
    <row r="395" spans="3:14" ht="13.5" customHeight="1" x14ac:dyDescent="0.2">
      <c r="C395" s="585"/>
      <c r="D395" s="586"/>
      <c r="E395" s="586"/>
      <c r="F395" s="586"/>
      <c r="G395" s="586"/>
      <c r="H395" s="586"/>
      <c r="I395" s="586"/>
      <c r="J395" s="586"/>
      <c r="K395" s="586"/>
      <c r="L395" s="586"/>
      <c r="M395" s="586"/>
      <c r="N395" s="587"/>
    </row>
    <row r="396" spans="3:14" ht="13.5" customHeight="1" x14ac:dyDescent="0.2">
      <c r="C396" s="585"/>
      <c r="D396" s="586"/>
      <c r="E396" s="586"/>
      <c r="F396" s="586"/>
      <c r="G396" s="586"/>
      <c r="H396" s="586"/>
      <c r="I396" s="586"/>
      <c r="J396" s="586"/>
      <c r="K396" s="586"/>
      <c r="L396" s="586"/>
      <c r="M396" s="586"/>
      <c r="N396" s="587"/>
    </row>
    <row r="397" spans="3:14" ht="13.5" customHeight="1" x14ac:dyDescent="0.2">
      <c r="C397" s="585"/>
      <c r="D397" s="586"/>
      <c r="E397" s="586"/>
      <c r="F397" s="586"/>
      <c r="G397" s="586"/>
      <c r="H397" s="586"/>
      <c r="I397" s="586"/>
      <c r="J397" s="586"/>
      <c r="K397" s="586"/>
      <c r="L397" s="586"/>
      <c r="M397" s="586"/>
      <c r="N397" s="587"/>
    </row>
    <row r="398" spans="3:14" ht="13.5" customHeight="1" x14ac:dyDescent="0.2">
      <c r="C398" s="585"/>
      <c r="D398" s="586"/>
      <c r="E398" s="586"/>
      <c r="F398" s="586"/>
      <c r="G398" s="586"/>
      <c r="H398" s="586"/>
      <c r="I398" s="586"/>
      <c r="J398" s="586"/>
      <c r="K398" s="586"/>
      <c r="L398" s="586"/>
      <c r="M398" s="586"/>
      <c r="N398" s="587"/>
    </row>
    <row r="399" spans="3:14" ht="13.5" customHeight="1" x14ac:dyDescent="0.2">
      <c r="C399" s="585"/>
      <c r="D399" s="586"/>
      <c r="E399" s="586"/>
      <c r="F399" s="586"/>
      <c r="G399" s="586"/>
      <c r="H399" s="586"/>
      <c r="I399" s="586"/>
      <c r="J399" s="586"/>
      <c r="K399" s="586"/>
      <c r="L399" s="586"/>
      <c r="M399" s="586"/>
      <c r="N399" s="587"/>
    </row>
    <row r="400" spans="3:14" ht="13.5" customHeight="1" x14ac:dyDescent="0.2">
      <c r="C400" s="585"/>
      <c r="D400" s="586"/>
      <c r="E400" s="586"/>
      <c r="F400" s="586"/>
      <c r="G400" s="586"/>
      <c r="H400" s="586"/>
      <c r="I400" s="586"/>
      <c r="J400" s="586"/>
      <c r="K400" s="586"/>
      <c r="L400" s="586"/>
      <c r="M400" s="586"/>
      <c r="N400" s="587"/>
    </row>
    <row r="401" spans="3:14" ht="13.5" customHeight="1" x14ac:dyDescent="0.2">
      <c r="C401" s="588"/>
      <c r="D401" s="589"/>
      <c r="E401" s="589"/>
      <c r="F401" s="589"/>
      <c r="G401" s="589"/>
      <c r="H401" s="589"/>
      <c r="I401" s="589"/>
      <c r="J401" s="589"/>
      <c r="K401" s="589"/>
      <c r="L401" s="589"/>
      <c r="M401" s="589"/>
      <c r="N401" s="590"/>
    </row>
    <row r="402" spans="3:14" ht="13.5" customHeight="1" x14ac:dyDescent="0.2"/>
    <row r="403" spans="3:14" ht="13.5" customHeight="1" x14ac:dyDescent="0.2"/>
    <row r="404" spans="3:14" ht="13.5" customHeight="1" x14ac:dyDescent="0.2">
      <c r="C404" s="591" t="s">
        <v>292</v>
      </c>
      <c r="D404" s="583"/>
      <c r="E404" s="583"/>
      <c r="F404" s="583"/>
      <c r="G404" s="583"/>
      <c r="H404" s="583"/>
      <c r="I404" s="583"/>
      <c r="J404" s="583"/>
      <c r="K404" s="583"/>
      <c r="L404" s="583"/>
      <c r="M404" s="583"/>
      <c r="N404" s="584"/>
    </row>
    <row r="405" spans="3:14" ht="13.5" customHeight="1" x14ac:dyDescent="0.2">
      <c r="C405" s="585"/>
      <c r="D405" s="586"/>
      <c r="E405" s="586"/>
      <c r="F405" s="586"/>
      <c r="G405" s="586"/>
      <c r="H405" s="586"/>
      <c r="I405" s="586"/>
      <c r="J405" s="586"/>
      <c r="K405" s="586"/>
      <c r="L405" s="586"/>
      <c r="M405" s="586"/>
      <c r="N405" s="587"/>
    </row>
    <row r="406" spans="3:14" ht="13.5" customHeight="1" x14ac:dyDescent="0.2">
      <c r="C406" s="585"/>
      <c r="D406" s="586"/>
      <c r="E406" s="586"/>
      <c r="F406" s="586"/>
      <c r="G406" s="586"/>
      <c r="H406" s="586"/>
      <c r="I406" s="586"/>
      <c r="J406" s="586"/>
      <c r="K406" s="586"/>
      <c r="L406" s="586"/>
      <c r="M406" s="586"/>
      <c r="N406" s="587"/>
    </row>
    <row r="407" spans="3:14" ht="13.5" customHeight="1" x14ac:dyDescent="0.2">
      <c r="C407" s="585"/>
      <c r="D407" s="586"/>
      <c r="E407" s="586"/>
      <c r="F407" s="586"/>
      <c r="G407" s="586"/>
      <c r="H407" s="586"/>
      <c r="I407" s="586"/>
      <c r="J407" s="586"/>
      <c r="K407" s="586"/>
      <c r="L407" s="586"/>
      <c r="M407" s="586"/>
      <c r="N407" s="587"/>
    </row>
    <row r="408" spans="3:14" x14ac:dyDescent="0.2">
      <c r="C408" s="585"/>
      <c r="D408" s="586"/>
      <c r="E408" s="586"/>
      <c r="F408" s="586"/>
      <c r="G408" s="586"/>
      <c r="H408" s="586"/>
      <c r="I408" s="586"/>
      <c r="J408" s="586"/>
      <c r="K408" s="586"/>
      <c r="L408" s="586"/>
      <c r="M408" s="586"/>
      <c r="N408" s="587"/>
    </row>
    <row r="409" spans="3:14" x14ac:dyDescent="0.2">
      <c r="C409" s="585"/>
      <c r="D409" s="586"/>
      <c r="E409" s="586"/>
      <c r="F409" s="586"/>
      <c r="G409" s="586"/>
      <c r="H409" s="586"/>
      <c r="I409" s="586"/>
      <c r="J409" s="586"/>
      <c r="K409" s="586"/>
      <c r="L409" s="586"/>
      <c r="M409" s="586"/>
      <c r="N409" s="587"/>
    </row>
    <row r="410" spans="3:14" x14ac:dyDescent="0.2">
      <c r="C410" s="585"/>
      <c r="D410" s="586"/>
      <c r="E410" s="586"/>
      <c r="F410" s="586"/>
      <c r="G410" s="586"/>
      <c r="H410" s="586"/>
      <c r="I410" s="586"/>
      <c r="J410" s="586"/>
      <c r="K410" s="586"/>
      <c r="L410" s="586"/>
      <c r="M410" s="586"/>
      <c r="N410" s="587"/>
    </row>
    <row r="411" spans="3:14" x14ac:dyDescent="0.2">
      <c r="C411" s="585"/>
      <c r="D411" s="586"/>
      <c r="E411" s="586"/>
      <c r="F411" s="586"/>
      <c r="G411" s="586"/>
      <c r="H411" s="586"/>
      <c r="I411" s="586"/>
      <c r="J411" s="586"/>
      <c r="K411" s="586"/>
      <c r="L411" s="586"/>
      <c r="M411" s="586"/>
      <c r="N411" s="587"/>
    </row>
    <row r="412" spans="3:14" x14ac:dyDescent="0.2">
      <c r="C412" s="585"/>
      <c r="D412" s="586"/>
      <c r="E412" s="586"/>
      <c r="F412" s="586"/>
      <c r="G412" s="586"/>
      <c r="H412" s="586"/>
      <c r="I412" s="586"/>
      <c r="J412" s="586"/>
      <c r="K412" s="586"/>
      <c r="L412" s="586"/>
      <c r="M412" s="586"/>
      <c r="N412" s="587"/>
    </row>
    <row r="413" spans="3:14" x14ac:dyDescent="0.2">
      <c r="C413" s="585"/>
      <c r="D413" s="586"/>
      <c r="E413" s="586"/>
      <c r="F413" s="586"/>
      <c r="G413" s="586"/>
      <c r="H413" s="586"/>
      <c r="I413" s="586"/>
      <c r="J413" s="586"/>
      <c r="K413" s="586"/>
      <c r="L413" s="586"/>
      <c r="M413" s="586"/>
      <c r="N413" s="587"/>
    </row>
    <row r="414" spans="3:14" x14ac:dyDescent="0.2">
      <c r="C414" s="585"/>
      <c r="D414" s="586"/>
      <c r="E414" s="586"/>
      <c r="F414" s="586"/>
      <c r="G414" s="586"/>
      <c r="H414" s="586"/>
      <c r="I414" s="586"/>
      <c r="J414" s="586"/>
      <c r="K414" s="586"/>
      <c r="L414" s="586"/>
      <c r="M414" s="586"/>
      <c r="N414" s="587"/>
    </row>
    <row r="415" spans="3:14" x14ac:dyDescent="0.2">
      <c r="C415" s="585"/>
      <c r="D415" s="586"/>
      <c r="E415" s="586"/>
      <c r="F415" s="586"/>
      <c r="G415" s="586"/>
      <c r="H415" s="586"/>
      <c r="I415" s="586"/>
      <c r="J415" s="586"/>
      <c r="K415" s="586"/>
      <c r="L415" s="586"/>
      <c r="M415" s="586"/>
      <c r="N415" s="587"/>
    </row>
    <row r="416" spans="3:14" x14ac:dyDescent="0.2">
      <c r="C416" s="585"/>
      <c r="D416" s="586"/>
      <c r="E416" s="586"/>
      <c r="F416" s="586"/>
      <c r="G416" s="586"/>
      <c r="H416" s="586"/>
      <c r="I416" s="586"/>
      <c r="J416" s="586"/>
      <c r="K416" s="586"/>
      <c r="L416" s="586"/>
      <c r="M416" s="586"/>
      <c r="N416" s="587"/>
    </row>
    <row r="417" spans="3:14" x14ac:dyDescent="0.2">
      <c r="C417" s="585"/>
      <c r="D417" s="586"/>
      <c r="E417" s="586"/>
      <c r="F417" s="586"/>
      <c r="G417" s="586"/>
      <c r="H417" s="586"/>
      <c r="I417" s="586"/>
      <c r="J417" s="586"/>
      <c r="K417" s="586"/>
      <c r="L417" s="586"/>
      <c r="M417" s="586"/>
      <c r="N417" s="587"/>
    </row>
    <row r="418" spans="3:14" x14ac:dyDescent="0.2">
      <c r="C418" s="585"/>
      <c r="D418" s="586"/>
      <c r="E418" s="586"/>
      <c r="F418" s="586"/>
      <c r="G418" s="586"/>
      <c r="H418" s="586"/>
      <c r="I418" s="586"/>
      <c r="J418" s="586"/>
      <c r="K418" s="586"/>
      <c r="L418" s="586"/>
      <c r="M418" s="586"/>
      <c r="N418" s="587"/>
    </row>
    <row r="419" spans="3:14" x14ac:dyDescent="0.2">
      <c r="C419" s="585"/>
      <c r="D419" s="586"/>
      <c r="E419" s="586"/>
      <c r="F419" s="586"/>
      <c r="G419" s="586"/>
      <c r="H419" s="586"/>
      <c r="I419" s="586"/>
      <c r="J419" s="586"/>
      <c r="K419" s="586"/>
      <c r="L419" s="586"/>
      <c r="M419" s="586"/>
      <c r="N419" s="587"/>
    </row>
    <row r="420" spans="3:14" x14ac:dyDescent="0.2">
      <c r="C420" s="585"/>
      <c r="D420" s="586"/>
      <c r="E420" s="586"/>
      <c r="F420" s="586"/>
      <c r="G420" s="586"/>
      <c r="H420" s="586"/>
      <c r="I420" s="586"/>
      <c r="J420" s="586"/>
      <c r="K420" s="586"/>
      <c r="L420" s="586"/>
      <c r="M420" s="586"/>
      <c r="N420" s="587"/>
    </row>
    <row r="421" spans="3:14" x14ac:dyDescent="0.2">
      <c r="C421" s="585"/>
      <c r="D421" s="586"/>
      <c r="E421" s="586"/>
      <c r="F421" s="586"/>
      <c r="G421" s="586"/>
      <c r="H421" s="586"/>
      <c r="I421" s="586"/>
      <c r="J421" s="586"/>
      <c r="K421" s="586"/>
      <c r="L421" s="586"/>
      <c r="M421" s="586"/>
      <c r="N421" s="587"/>
    </row>
    <row r="422" spans="3:14" x14ac:dyDescent="0.2">
      <c r="C422" s="585"/>
      <c r="D422" s="586"/>
      <c r="E422" s="586"/>
      <c r="F422" s="586"/>
      <c r="G422" s="586"/>
      <c r="H422" s="586"/>
      <c r="I422" s="586"/>
      <c r="J422" s="586"/>
      <c r="K422" s="586"/>
      <c r="L422" s="586"/>
      <c r="M422" s="586"/>
      <c r="N422" s="587"/>
    </row>
    <row r="423" spans="3:14" x14ac:dyDescent="0.2">
      <c r="C423" s="585"/>
      <c r="D423" s="586"/>
      <c r="E423" s="586"/>
      <c r="F423" s="586"/>
      <c r="G423" s="586"/>
      <c r="H423" s="586"/>
      <c r="I423" s="586"/>
      <c r="J423" s="586"/>
      <c r="K423" s="586"/>
      <c r="L423" s="586"/>
      <c r="M423" s="586"/>
      <c r="N423" s="587"/>
    </row>
    <row r="424" spans="3:14" x14ac:dyDescent="0.2">
      <c r="C424" s="585"/>
      <c r="D424" s="586"/>
      <c r="E424" s="586"/>
      <c r="F424" s="586"/>
      <c r="G424" s="586"/>
      <c r="H424" s="586"/>
      <c r="I424" s="586"/>
      <c r="J424" s="586"/>
      <c r="K424" s="586"/>
      <c r="L424" s="586"/>
      <c r="M424" s="586"/>
      <c r="N424" s="587"/>
    </row>
    <row r="425" spans="3:14" x14ac:dyDescent="0.2">
      <c r="C425" s="588"/>
      <c r="D425" s="589"/>
      <c r="E425" s="589"/>
      <c r="F425" s="589"/>
      <c r="G425" s="589"/>
      <c r="H425" s="589"/>
      <c r="I425" s="589"/>
      <c r="J425" s="589"/>
      <c r="K425" s="589"/>
      <c r="L425" s="589"/>
      <c r="M425" s="589"/>
      <c r="N425" s="590"/>
    </row>
    <row r="428" spans="3:14" ht="12.75" customHeight="1" x14ac:dyDescent="0.2">
      <c r="C428" s="591" t="s">
        <v>293</v>
      </c>
      <c r="D428" s="583"/>
      <c r="E428" s="583"/>
      <c r="F428" s="583"/>
      <c r="G428" s="583"/>
      <c r="H428" s="583"/>
      <c r="I428" s="583"/>
      <c r="J428" s="583"/>
      <c r="K428" s="583"/>
      <c r="L428" s="583"/>
      <c r="M428" s="583"/>
      <c r="N428" s="584"/>
    </row>
    <row r="429" spans="3:14" x14ac:dyDescent="0.2">
      <c r="C429" s="585"/>
      <c r="D429" s="586"/>
      <c r="E429" s="586"/>
      <c r="F429" s="586"/>
      <c r="G429" s="586"/>
      <c r="H429" s="586"/>
      <c r="I429" s="586"/>
      <c r="J429" s="586"/>
      <c r="K429" s="586"/>
      <c r="L429" s="586"/>
      <c r="M429" s="586"/>
      <c r="N429" s="587"/>
    </row>
    <row r="430" spans="3:14" x14ac:dyDescent="0.2">
      <c r="C430" s="585"/>
      <c r="D430" s="586"/>
      <c r="E430" s="586"/>
      <c r="F430" s="586"/>
      <c r="G430" s="586"/>
      <c r="H430" s="586"/>
      <c r="I430" s="586"/>
      <c r="J430" s="586"/>
      <c r="K430" s="586"/>
      <c r="L430" s="586"/>
      <c r="M430" s="586"/>
      <c r="N430" s="587"/>
    </row>
    <row r="431" spans="3:14" x14ac:dyDescent="0.2">
      <c r="C431" s="585"/>
      <c r="D431" s="586"/>
      <c r="E431" s="586"/>
      <c r="F431" s="586"/>
      <c r="G431" s="586"/>
      <c r="H431" s="586"/>
      <c r="I431" s="586"/>
      <c r="J431" s="586"/>
      <c r="K431" s="586"/>
      <c r="L431" s="586"/>
      <c r="M431" s="586"/>
      <c r="N431" s="587"/>
    </row>
    <row r="432" spans="3:14" x14ac:dyDescent="0.2">
      <c r="C432" s="585"/>
      <c r="D432" s="586"/>
      <c r="E432" s="586"/>
      <c r="F432" s="586"/>
      <c r="G432" s="586"/>
      <c r="H432" s="586"/>
      <c r="I432" s="586"/>
      <c r="J432" s="586"/>
      <c r="K432" s="586"/>
      <c r="L432" s="586"/>
      <c r="M432" s="586"/>
      <c r="N432" s="587"/>
    </row>
    <row r="433" spans="3:14" x14ac:dyDescent="0.2">
      <c r="C433" s="585"/>
      <c r="D433" s="586"/>
      <c r="E433" s="586"/>
      <c r="F433" s="586"/>
      <c r="G433" s="586"/>
      <c r="H433" s="586"/>
      <c r="I433" s="586"/>
      <c r="J433" s="586"/>
      <c r="K433" s="586"/>
      <c r="L433" s="586"/>
      <c r="M433" s="586"/>
      <c r="N433" s="587"/>
    </row>
    <row r="434" spans="3:14" x14ac:dyDescent="0.2">
      <c r="C434" s="585"/>
      <c r="D434" s="586"/>
      <c r="E434" s="586"/>
      <c r="F434" s="586"/>
      <c r="G434" s="586"/>
      <c r="H434" s="586"/>
      <c r="I434" s="586"/>
      <c r="J434" s="586"/>
      <c r="K434" s="586"/>
      <c r="L434" s="586"/>
      <c r="M434" s="586"/>
      <c r="N434" s="587"/>
    </row>
    <row r="435" spans="3:14" x14ac:dyDescent="0.2">
      <c r="C435" s="585"/>
      <c r="D435" s="586"/>
      <c r="E435" s="586"/>
      <c r="F435" s="586"/>
      <c r="G435" s="586"/>
      <c r="H435" s="586"/>
      <c r="I435" s="586"/>
      <c r="J435" s="586"/>
      <c r="K435" s="586"/>
      <c r="L435" s="586"/>
      <c r="M435" s="586"/>
      <c r="N435" s="587"/>
    </row>
    <row r="436" spans="3:14" x14ac:dyDescent="0.2">
      <c r="C436" s="585"/>
      <c r="D436" s="586"/>
      <c r="E436" s="586"/>
      <c r="F436" s="586"/>
      <c r="G436" s="586"/>
      <c r="H436" s="586"/>
      <c r="I436" s="586"/>
      <c r="J436" s="586"/>
      <c r="K436" s="586"/>
      <c r="L436" s="586"/>
      <c r="M436" s="586"/>
      <c r="N436" s="587"/>
    </row>
    <row r="437" spans="3:14" x14ac:dyDescent="0.2">
      <c r="C437" s="585"/>
      <c r="D437" s="586"/>
      <c r="E437" s="586"/>
      <c r="F437" s="586"/>
      <c r="G437" s="586"/>
      <c r="H437" s="586"/>
      <c r="I437" s="586"/>
      <c r="J437" s="586"/>
      <c r="K437" s="586"/>
      <c r="L437" s="586"/>
      <c r="M437" s="586"/>
      <c r="N437" s="587"/>
    </row>
    <row r="438" spans="3:14" x14ac:dyDescent="0.2">
      <c r="C438" s="585"/>
      <c r="D438" s="586"/>
      <c r="E438" s="586"/>
      <c r="F438" s="586"/>
      <c r="G438" s="586"/>
      <c r="H438" s="586"/>
      <c r="I438" s="586"/>
      <c r="J438" s="586"/>
      <c r="K438" s="586"/>
      <c r="L438" s="586"/>
      <c r="M438" s="586"/>
      <c r="N438" s="587"/>
    </row>
    <row r="439" spans="3:14" x14ac:dyDescent="0.2">
      <c r="C439" s="585"/>
      <c r="D439" s="586"/>
      <c r="E439" s="586"/>
      <c r="F439" s="586"/>
      <c r="G439" s="586"/>
      <c r="H439" s="586"/>
      <c r="I439" s="586"/>
      <c r="J439" s="586"/>
      <c r="K439" s="586"/>
      <c r="L439" s="586"/>
      <c r="M439" s="586"/>
      <c r="N439" s="587"/>
    </row>
    <row r="440" spans="3:14" x14ac:dyDescent="0.2">
      <c r="C440" s="585"/>
      <c r="D440" s="586"/>
      <c r="E440" s="586"/>
      <c r="F440" s="586"/>
      <c r="G440" s="586"/>
      <c r="H440" s="586"/>
      <c r="I440" s="586"/>
      <c r="J440" s="586"/>
      <c r="K440" s="586"/>
      <c r="L440" s="586"/>
      <c r="M440" s="586"/>
      <c r="N440" s="587"/>
    </row>
    <row r="441" spans="3:14" x14ac:dyDescent="0.2">
      <c r="C441" s="585"/>
      <c r="D441" s="586"/>
      <c r="E441" s="586"/>
      <c r="F441" s="586"/>
      <c r="G441" s="586"/>
      <c r="H441" s="586"/>
      <c r="I441" s="586"/>
      <c r="J441" s="586"/>
      <c r="K441" s="586"/>
      <c r="L441" s="586"/>
      <c r="M441" s="586"/>
      <c r="N441" s="587"/>
    </row>
    <row r="442" spans="3:14" x14ac:dyDescent="0.2">
      <c r="C442" s="585"/>
      <c r="D442" s="586"/>
      <c r="E442" s="586"/>
      <c r="F442" s="586"/>
      <c r="G442" s="586"/>
      <c r="H442" s="586"/>
      <c r="I442" s="586"/>
      <c r="J442" s="586"/>
      <c r="K442" s="586"/>
      <c r="L442" s="586"/>
      <c r="M442" s="586"/>
      <c r="N442" s="587"/>
    </row>
    <row r="443" spans="3:14" x14ac:dyDescent="0.2">
      <c r="C443" s="585"/>
      <c r="D443" s="586"/>
      <c r="E443" s="586"/>
      <c r="F443" s="586"/>
      <c r="G443" s="586"/>
      <c r="H443" s="586"/>
      <c r="I443" s="586"/>
      <c r="J443" s="586"/>
      <c r="K443" s="586"/>
      <c r="L443" s="586"/>
      <c r="M443" s="586"/>
      <c r="N443" s="587"/>
    </row>
    <row r="444" spans="3:14" x14ac:dyDescent="0.2">
      <c r="C444" s="585"/>
      <c r="D444" s="586"/>
      <c r="E444" s="586"/>
      <c r="F444" s="586"/>
      <c r="G444" s="586"/>
      <c r="H444" s="586"/>
      <c r="I444" s="586"/>
      <c r="J444" s="586"/>
      <c r="K444" s="586"/>
      <c r="L444" s="586"/>
      <c r="M444" s="586"/>
      <c r="N444" s="587"/>
    </row>
    <row r="445" spans="3:14" x14ac:dyDescent="0.2">
      <c r="C445" s="585"/>
      <c r="D445" s="586"/>
      <c r="E445" s="586"/>
      <c r="F445" s="586"/>
      <c r="G445" s="586"/>
      <c r="H445" s="586"/>
      <c r="I445" s="586"/>
      <c r="J445" s="586"/>
      <c r="K445" s="586"/>
      <c r="L445" s="586"/>
      <c r="M445" s="586"/>
      <c r="N445" s="587"/>
    </row>
    <row r="446" spans="3:14" x14ac:dyDescent="0.2">
      <c r="C446" s="585"/>
      <c r="D446" s="586"/>
      <c r="E446" s="586"/>
      <c r="F446" s="586"/>
      <c r="G446" s="586"/>
      <c r="H446" s="586"/>
      <c r="I446" s="586"/>
      <c r="J446" s="586"/>
      <c r="K446" s="586"/>
      <c r="L446" s="586"/>
      <c r="M446" s="586"/>
      <c r="N446" s="587"/>
    </row>
    <row r="447" spans="3:14" x14ac:dyDescent="0.2">
      <c r="C447" s="585"/>
      <c r="D447" s="586"/>
      <c r="E447" s="586"/>
      <c r="F447" s="586"/>
      <c r="G447" s="586"/>
      <c r="H447" s="586"/>
      <c r="I447" s="586"/>
      <c r="J447" s="586"/>
      <c r="K447" s="586"/>
      <c r="L447" s="586"/>
      <c r="M447" s="586"/>
      <c r="N447" s="587"/>
    </row>
    <row r="448" spans="3:14" x14ac:dyDescent="0.2">
      <c r="C448" s="585"/>
      <c r="D448" s="586"/>
      <c r="E448" s="586"/>
      <c r="F448" s="586"/>
      <c r="G448" s="586"/>
      <c r="H448" s="586"/>
      <c r="I448" s="586"/>
      <c r="J448" s="586"/>
      <c r="K448" s="586"/>
      <c r="L448" s="586"/>
      <c r="M448" s="586"/>
      <c r="N448" s="587"/>
    </row>
    <row r="449" spans="3:14" x14ac:dyDescent="0.2">
      <c r="C449" s="585"/>
      <c r="D449" s="586"/>
      <c r="E449" s="586"/>
      <c r="F449" s="586"/>
      <c r="G449" s="586"/>
      <c r="H449" s="586"/>
      <c r="I449" s="586"/>
      <c r="J449" s="586"/>
      <c r="K449" s="586"/>
      <c r="L449" s="586"/>
      <c r="M449" s="586"/>
      <c r="N449" s="587"/>
    </row>
    <row r="450" spans="3:14" x14ac:dyDescent="0.2">
      <c r="C450" s="585"/>
      <c r="D450" s="586"/>
      <c r="E450" s="586"/>
      <c r="F450" s="586"/>
      <c r="G450" s="586"/>
      <c r="H450" s="586"/>
      <c r="I450" s="586"/>
      <c r="J450" s="586"/>
      <c r="K450" s="586"/>
      <c r="L450" s="586"/>
      <c r="M450" s="586"/>
      <c r="N450" s="587"/>
    </row>
    <row r="451" spans="3:14" x14ac:dyDescent="0.2">
      <c r="C451" s="585"/>
      <c r="D451" s="586"/>
      <c r="E451" s="586"/>
      <c r="F451" s="586"/>
      <c r="G451" s="586"/>
      <c r="H451" s="586"/>
      <c r="I451" s="586"/>
      <c r="J451" s="586"/>
      <c r="K451" s="586"/>
      <c r="L451" s="586"/>
      <c r="M451" s="586"/>
      <c r="N451" s="587"/>
    </row>
    <row r="452" spans="3:14" x14ac:dyDescent="0.2">
      <c r="C452" s="585"/>
      <c r="D452" s="586"/>
      <c r="E452" s="586"/>
      <c r="F452" s="586"/>
      <c r="G452" s="586"/>
      <c r="H452" s="586"/>
      <c r="I452" s="586"/>
      <c r="J452" s="586"/>
      <c r="K452" s="586"/>
      <c r="L452" s="586"/>
      <c r="M452" s="586"/>
      <c r="N452" s="587"/>
    </row>
    <row r="453" spans="3:14" x14ac:dyDescent="0.2">
      <c r="C453" s="588"/>
      <c r="D453" s="589"/>
      <c r="E453" s="589"/>
      <c r="F453" s="589"/>
      <c r="G453" s="589"/>
      <c r="H453" s="589"/>
      <c r="I453" s="589"/>
      <c r="J453" s="589"/>
      <c r="K453" s="589"/>
      <c r="L453" s="589"/>
      <c r="M453" s="589"/>
      <c r="N453" s="590"/>
    </row>
    <row r="454" spans="3:14" x14ac:dyDescent="0.2">
      <c r="F454" s="366"/>
      <c r="G454" s="366"/>
      <c r="H454" s="366"/>
      <c r="I454" s="366"/>
      <c r="J454" s="366"/>
      <c r="K454" s="366"/>
    </row>
    <row r="455" spans="3:14" x14ac:dyDescent="0.2">
      <c r="F455" s="366"/>
      <c r="G455" s="366"/>
      <c r="H455" s="366"/>
      <c r="I455" s="366"/>
      <c r="J455" s="366"/>
      <c r="K455" s="366"/>
    </row>
    <row r="456" spans="3:14" x14ac:dyDescent="0.2">
      <c r="C456" s="591" t="s">
        <v>287</v>
      </c>
      <c r="D456" s="583"/>
      <c r="E456" s="583"/>
      <c r="F456" s="583"/>
      <c r="G456" s="583"/>
      <c r="H456" s="583"/>
      <c r="I456" s="583"/>
      <c r="J456" s="583"/>
      <c r="K456" s="583"/>
      <c r="L456" s="583"/>
      <c r="M456" s="583"/>
      <c r="N456" s="584"/>
    </row>
    <row r="457" spans="3:14" x14ac:dyDescent="0.2">
      <c r="C457" s="585"/>
      <c r="D457" s="586"/>
      <c r="E457" s="586"/>
      <c r="F457" s="586"/>
      <c r="G457" s="586"/>
      <c r="H457" s="586"/>
      <c r="I457" s="586"/>
      <c r="J457" s="586"/>
      <c r="K457" s="586"/>
      <c r="L457" s="586"/>
      <c r="M457" s="586"/>
      <c r="N457" s="587"/>
    </row>
    <row r="458" spans="3:14" x14ac:dyDescent="0.2">
      <c r="C458" s="585"/>
      <c r="D458" s="586"/>
      <c r="E458" s="586"/>
      <c r="F458" s="586"/>
      <c r="G458" s="586"/>
      <c r="H458" s="586"/>
      <c r="I458" s="586"/>
      <c r="J458" s="586"/>
      <c r="K458" s="586"/>
      <c r="L458" s="586"/>
      <c r="M458" s="586"/>
      <c r="N458" s="587"/>
    </row>
    <row r="459" spans="3:14" x14ac:dyDescent="0.2">
      <c r="C459" s="585"/>
      <c r="D459" s="586"/>
      <c r="E459" s="586"/>
      <c r="F459" s="586"/>
      <c r="G459" s="586"/>
      <c r="H459" s="586"/>
      <c r="I459" s="586"/>
      <c r="J459" s="586"/>
      <c r="K459" s="586"/>
      <c r="L459" s="586"/>
      <c r="M459" s="586"/>
      <c r="N459" s="587"/>
    </row>
    <row r="460" spans="3:14" x14ac:dyDescent="0.2">
      <c r="C460" s="585"/>
      <c r="D460" s="586"/>
      <c r="E460" s="586"/>
      <c r="F460" s="586"/>
      <c r="G460" s="586"/>
      <c r="H460" s="586"/>
      <c r="I460" s="586"/>
      <c r="J460" s="586"/>
      <c r="K460" s="586"/>
      <c r="L460" s="586"/>
      <c r="M460" s="586"/>
      <c r="N460" s="587"/>
    </row>
    <row r="461" spans="3:14" x14ac:dyDescent="0.2">
      <c r="C461" s="585"/>
      <c r="D461" s="586"/>
      <c r="E461" s="586"/>
      <c r="F461" s="586"/>
      <c r="G461" s="586"/>
      <c r="H461" s="586"/>
      <c r="I461" s="586"/>
      <c r="J461" s="586"/>
      <c r="K461" s="586"/>
      <c r="L461" s="586"/>
      <c r="M461" s="586"/>
      <c r="N461" s="587"/>
    </row>
    <row r="462" spans="3:14" x14ac:dyDescent="0.2">
      <c r="C462" s="588"/>
      <c r="D462" s="589"/>
      <c r="E462" s="589"/>
      <c r="F462" s="589"/>
      <c r="G462" s="589"/>
      <c r="H462" s="589"/>
      <c r="I462" s="589"/>
      <c r="J462" s="589"/>
      <c r="K462" s="589"/>
      <c r="L462" s="589"/>
      <c r="M462" s="589"/>
      <c r="N462" s="590"/>
    </row>
    <row r="463" spans="3:14" x14ac:dyDescent="0.2">
      <c r="F463" s="366"/>
      <c r="G463" s="366"/>
      <c r="H463" s="366"/>
      <c r="I463" s="366"/>
      <c r="J463" s="366"/>
      <c r="K463" s="366"/>
    </row>
    <row r="464" spans="3:14" x14ac:dyDescent="0.2">
      <c r="F464" s="366"/>
      <c r="G464" s="366"/>
      <c r="H464" s="366"/>
      <c r="I464" s="366"/>
      <c r="J464" s="366"/>
      <c r="K464" s="366"/>
    </row>
    <row r="465" spans="6:11" x14ac:dyDescent="0.2">
      <c r="F465" s="366"/>
      <c r="G465" s="366"/>
      <c r="H465" s="366"/>
      <c r="I465" s="366"/>
      <c r="J465" s="366"/>
      <c r="K465" s="366"/>
    </row>
    <row r="466" spans="6:11" x14ac:dyDescent="0.2">
      <c r="F466" s="366"/>
      <c r="G466" s="366"/>
      <c r="H466" s="366"/>
      <c r="I466" s="366"/>
      <c r="J466" s="366"/>
      <c r="K466" s="366"/>
    </row>
    <row r="467" spans="6:11" x14ac:dyDescent="0.2">
      <c r="F467" s="366"/>
      <c r="G467" s="366"/>
      <c r="H467" s="366"/>
      <c r="I467" s="366"/>
      <c r="J467" s="366"/>
      <c r="K467" s="366"/>
    </row>
    <row r="468" spans="6:11" x14ac:dyDescent="0.2">
      <c r="F468" s="366"/>
      <c r="G468" s="366"/>
      <c r="H468" s="366"/>
      <c r="I468" s="366"/>
      <c r="J468" s="366"/>
      <c r="K468" s="366"/>
    </row>
    <row r="469" spans="6:11" x14ac:dyDescent="0.2">
      <c r="F469" s="366"/>
      <c r="G469" s="366"/>
      <c r="H469" s="366"/>
      <c r="I469" s="366"/>
      <c r="J469" s="366"/>
      <c r="K469" s="366"/>
    </row>
    <row r="470" spans="6:11" x14ac:dyDescent="0.2">
      <c r="F470" s="366"/>
      <c r="G470" s="366"/>
      <c r="H470" s="366"/>
      <c r="I470" s="366"/>
      <c r="J470" s="366"/>
      <c r="K470" s="366"/>
    </row>
    <row r="471" spans="6:11" x14ac:dyDescent="0.2">
      <c r="F471" s="366"/>
      <c r="G471" s="366"/>
      <c r="H471" s="366"/>
      <c r="I471" s="366"/>
      <c r="J471" s="366"/>
      <c r="K471" s="366"/>
    </row>
    <row r="472" spans="6:11" x14ac:dyDescent="0.2">
      <c r="F472" s="366"/>
      <c r="G472" s="366"/>
      <c r="H472" s="366"/>
      <c r="I472" s="366"/>
      <c r="J472" s="366"/>
      <c r="K472" s="366"/>
    </row>
    <row r="473" spans="6:11" x14ac:dyDescent="0.2">
      <c r="F473" s="366"/>
      <c r="G473" s="366"/>
      <c r="H473" s="366"/>
      <c r="I473" s="366"/>
      <c r="J473" s="366"/>
      <c r="K473" s="366"/>
    </row>
    <row r="474" spans="6:11" x14ac:dyDescent="0.2">
      <c r="F474" s="366"/>
      <c r="G474" s="366"/>
      <c r="H474" s="366"/>
      <c r="I474" s="366"/>
      <c r="J474" s="366"/>
      <c r="K474" s="366"/>
    </row>
    <row r="475" spans="6:11" x14ac:dyDescent="0.2">
      <c r="F475" s="366"/>
      <c r="G475" s="366"/>
      <c r="H475" s="366"/>
      <c r="I475" s="366"/>
      <c r="J475" s="366"/>
      <c r="K475" s="366"/>
    </row>
    <row r="476" spans="6:11" x14ac:dyDescent="0.2">
      <c r="F476" s="366" t="s">
        <v>196</v>
      </c>
      <c r="G476" s="366"/>
      <c r="H476" s="366"/>
      <c r="I476" s="366"/>
      <c r="J476" s="366"/>
      <c r="K476" s="366" t="s">
        <v>72</v>
      </c>
    </row>
    <row r="477" spans="6:11" x14ac:dyDescent="0.2">
      <c r="F477" s="366" t="s">
        <v>197</v>
      </c>
      <c r="G477" s="366"/>
      <c r="H477" s="366"/>
      <c r="I477" s="366"/>
      <c r="J477" s="366"/>
      <c r="K477" s="366"/>
    </row>
    <row r="478" spans="6:11" x14ac:dyDescent="0.2">
      <c r="F478" s="366" t="s">
        <v>198</v>
      </c>
      <c r="G478" s="366"/>
      <c r="H478" s="366"/>
      <c r="I478" s="366"/>
      <c r="J478" s="366"/>
      <c r="K478" s="366"/>
    </row>
    <row r="479" spans="6:11" x14ac:dyDescent="0.2">
      <c r="F479" s="366" t="s">
        <v>199</v>
      </c>
      <c r="G479" s="366"/>
      <c r="H479" s="366"/>
      <c r="I479" s="366"/>
      <c r="J479" s="366"/>
      <c r="K479" s="366"/>
    </row>
    <row r="480" spans="6:11" x14ac:dyDescent="0.2">
      <c r="F480" s="366" t="s">
        <v>200</v>
      </c>
      <c r="G480" s="366"/>
      <c r="H480" s="366"/>
      <c r="I480" s="366"/>
      <c r="J480" s="366"/>
      <c r="K480" s="366"/>
    </row>
    <row r="481" spans="6:11" x14ac:dyDescent="0.2">
      <c r="F481" s="366" t="s">
        <v>201</v>
      </c>
      <c r="G481" s="366"/>
      <c r="H481" s="366"/>
      <c r="I481" s="366"/>
      <c r="J481" s="366"/>
      <c r="K481" s="366"/>
    </row>
    <row r="482" spans="6:11" x14ac:dyDescent="0.2">
      <c r="F482" s="366" t="s">
        <v>202</v>
      </c>
      <c r="G482" s="366"/>
      <c r="H482" s="366"/>
      <c r="I482" s="366"/>
      <c r="J482" s="366"/>
      <c r="K482" s="366"/>
    </row>
    <row r="483" spans="6:11" x14ac:dyDescent="0.2">
      <c r="F483" s="366" t="s">
        <v>203</v>
      </c>
      <c r="G483" s="366"/>
      <c r="H483" s="366"/>
      <c r="I483" s="366"/>
      <c r="J483" s="366"/>
      <c r="K483" s="366"/>
    </row>
    <row r="484" spans="6:11" x14ac:dyDescent="0.2">
      <c r="F484" s="366" t="s">
        <v>204</v>
      </c>
      <c r="G484" s="366"/>
      <c r="H484" s="366"/>
      <c r="I484" s="366"/>
      <c r="J484" s="366"/>
      <c r="K484" s="366"/>
    </row>
    <row r="485" spans="6:11" x14ac:dyDescent="0.2">
      <c r="F485" s="366" t="s">
        <v>1</v>
      </c>
      <c r="G485" s="366"/>
      <c r="H485" s="366"/>
      <c r="I485" s="366"/>
      <c r="J485" s="366"/>
      <c r="K485" s="366"/>
    </row>
    <row r="486" spans="6:11" x14ac:dyDescent="0.2">
      <c r="F486" s="366" t="s">
        <v>2</v>
      </c>
      <c r="G486" s="366"/>
      <c r="H486" s="366"/>
      <c r="I486" s="366"/>
      <c r="J486" s="366"/>
      <c r="K486" s="366"/>
    </row>
    <row r="487" spans="6:11" x14ac:dyDescent="0.2">
      <c r="F487" s="366" t="s">
        <v>3</v>
      </c>
      <c r="G487" s="366"/>
      <c r="H487" s="366"/>
      <c r="I487" s="366"/>
      <c r="J487" s="366"/>
      <c r="K487" s="366"/>
    </row>
    <row r="488" spans="6:11" x14ac:dyDescent="0.2">
      <c r="F488" s="366" t="s">
        <v>4</v>
      </c>
      <c r="G488" s="366"/>
      <c r="H488" s="366"/>
      <c r="I488" s="366"/>
      <c r="J488" s="366"/>
      <c r="K488" s="366"/>
    </row>
    <row r="489" spans="6:11" x14ac:dyDescent="0.2">
      <c r="F489" s="366" t="s">
        <v>5</v>
      </c>
      <c r="G489" s="366"/>
      <c r="H489" s="366"/>
      <c r="I489" s="366"/>
      <c r="J489" s="366"/>
      <c r="K489" s="366"/>
    </row>
    <row r="490" spans="6:11" x14ac:dyDescent="0.2">
      <c r="F490" s="366" t="s">
        <v>6</v>
      </c>
      <c r="G490" s="366"/>
      <c r="H490" s="366"/>
      <c r="I490" s="366"/>
      <c r="J490" s="366"/>
      <c r="K490" s="366"/>
    </row>
    <row r="491" spans="6:11" x14ac:dyDescent="0.2">
      <c r="F491" s="366" t="s">
        <v>7</v>
      </c>
      <c r="G491" s="366"/>
      <c r="H491" s="366"/>
      <c r="I491" s="366"/>
      <c r="J491" s="366"/>
      <c r="K491" s="366"/>
    </row>
    <row r="492" spans="6:11" x14ac:dyDescent="0.2">
      <c r="F492" s="366" t="s">
        <v>8</v>
      </c>
      <c r="G492" s="366"/>
      <c r="H492" s="366"/>
      <c r="I492" s="366"/>
      <c r="J492" s="366"/>
      <c r="K492" s="366"/>
    </row>
    <row r="493" spans="6:11" x14ac:dyDescent="0.2">
      <c r="F493" s="366" t="s">
        <v>9</v>
      </c>
      <c r="G493" s="366"/>
      <c r="H493" s="366"/>
      <c r="I493" s="366"/>
      <c r="J493" s="366"/>
      <c r="K493" s="366"/>
    </row>
    <row r="494" spans="6:11" x14ac:dyDescent="0.2">
      <c r="F494" s="366" t="s">
        <v>10</v>
      </c>
      <c r="G494" s="366"/>
      <c r="H494" s="366"/>
      <c r="I494" s="366"/>
      <c r="J494" s="366"/>
      <c r="K494" s="366"/>
    </row>
    <row r="495" spans="6:11" x14ac:dyDescent="0.2">
      <c r="F495" s="366" t="s">
        <v>11</v>
      </c>
      <c r="G495" s="366"/>
      <c r="H495" s="366"/>
      <c r="I495" s="366"/>
      <c r="J495" s="366"/>
      <c r="K495" s="366"/>
    </row>
    <row r="496" spans="6:11" x14ac:dyDescent="0.2">
      <c r="F496" s="366" t="s">
        <v>12</v>
      </c>
      <c r="G496" s="366"/>
      <c r="H496" s="366"/>
      <c r="I496" s="366"/>
      <c r="J496" s="366"/>
      <c r="K496" s="366"/>
    </row>
    <row r="497" spans="6:11" x14ac:dyDescent="0.2">
      <c r="F497" s="366" t="s">
        <v>13</v>
      </c>
      <c r="G497" s="366"/>
      <c r="H497" s="366"/>
      <c r="I497" s="366"/>
      <c r="J497" s="366"/>
      <c r="K497" s="366"/>
    </row>
    <row r="498" spans="6:11" x14ac:dyDescent="0.2">
      <c r="F498" s="366" t="s">
        <v>14</v>
      </c>
      <c r="G498" s="366"/>
      <c r="H498" s="366"/>
      <c r="I498" s="366"/>
      <c r="J498" s="366"/>
      <c r="K498" s="366"/>
    </row>
    <row r="499" spans="6:11" x14ac:dyDescent="0.2">
      <c r="F499" s="366" t="s">
        <v>15</v>
      </c>
      <c r="G499" s="366"/>
      <c r="H499" s="366"/>
      <c r="I499" s="366"/>
      <c r="J499" s="366"/>
      <c r="K499" s="366"/>
    </row>
    <row r="500" spans="6:11" x14ac:dyDescent="0.2">
      <c r="F500" s="366" t="s">
        <v>16</v>
      </c>
      <c r="G500" s="366"/>
      <c r="H500" s="366"/>
      <c r="I500" s="366"/>
      <c r="J500" s="366"/>
      <c r="K500" s="366"/>
    </row>
    <row r="501" spans="6:11" x14ac:dyDescent="0.2">
      <c r="F501" s="366" t="s">
        <v>17</v>
      </c>
      <c r="G501" s="366"/>
      <c r="H501" s="366"/>
      <c r="I501" s="366"/>
      <c r="J501" s="366"/>
      <c r="K501" s="366"/>
    </row>
    <row r="502" spans="6:11" x14ac:dyDescent="0.2">
      <c r="F502" s="366" t="s">
        <v>18</v>
      </c>
      <c r="G502" s="366"/>
      <c r="H502" s="366"/>
      <c r="I502" s="366"/>
      <c r="J502" s="366"/>
      <c r="K502" s="366"/>
    </row>
    <row r="503" spans="6:11" x14ac:dyDescent="0.2">
      <c r="F503" s="366" t="s">
        <v>19</v>
      </c>
      <c r="G503" s="366"/>
      <c r="H503" s="366"/>
      <c r="I503" s="366"/>
      <c r="J503" s="366"/>
      <c r="K503" s="366"/>
    </row>
    <row r="504" spans="6:11" x14ac:dyDescent="0.2">
      <c r="F504" s="366" t="s">
        <v>20</v>
      </c>
      <c r="G504" s="366"/>
      <c r="H504" s="366"/>
      <c r="I504" s="366"/>
      <c r="J504" s="366"/>
      <c r="K504" s="366"/>
    </row>
    <row r="505" spans="6:11" x14ac:dyDescent="0.2">
      <c r="F505" s="366" t="s">
        <v>21</v>
      </c>
      <c r="G505" s="366"/>
      <c r="H505" s="366"/>
      <c r="I505" s="366"/>
      <c r="J505" s="366"/>
      <c r="K505" s="366"/>
    </row>
    <row r="506" spans="6:11" x14ac:dyDescent="0.2">
      <c r="F506" s="366" t="s">
        <v>22</v>
      </c>
      <c r="G506" s="366"/>
      <c r="H506" s="366"/>
      <c r="I506" s="366"/>
      <c r="J506" s="366"/>
      <c r="K506" s="366"/>
    </row>
    <row r="507" spans="6:11" x14ac:dyDescent="0.2">
      <c r="F507" s="366" t="s">
        <v>23</v>
      </c>
      <c r="G507" s="366"/>
      <c r="H507" s="366"/>
      <c r="I507" s="366"/>
      <c r="J507" s="366"/>
      <c r="K507" s="366"/>
    </row>
    <row r="508" spans="6:11" x14ac:dyDescent="0.2">
      <c r="F508" s="366" t="s">
        <v>24</v>
      </c>
      <c r="G508" s="366"/>
      <c r="H508" s="366"/>
      <c r="I508" s="366"/>
      <c r="J508" s="366"/>
      <c r="K508" s="366"/>
    </row>
    <row r="509" spans="6:11" x14ac:dyDescent="0.2">
      <c r="F509" s="366" t="s">
        <v>25</v>
      </c>
      <c r="G509" s="366"/>
      <c r="H509" s="366"/>
      <c r="I509" s="366"/>
      <c r="J509" s="366"/>
      <c r="K509" s="366"/>
    </row>
    <row r="510" spans="6:11" x14ac:dyDescent="0.2">
      <c r="F510" s="366" t="s">
        <v>26</v>
      </c>
      <c r="G510" s="366"/>
      <c r="H510" s="366"/>
      <c r="I510" s="366"/>
      <c r="J510" s="366"/>
      <c r="K510" s="366"/>
    </row>
    <row r="511" spans="6:11" x14ac:dyDescent="0.2">
      <c r="F511" s="366" t="s">
        <v>27</v>
      </c>
      <c r="G511" s="366"/>
      <c r="H511" s="366"/>
      <c r="I511" s="366"/>
      <c r="J511" s="366"/>
      <c r="K511" s="366"/>
    </row>
    <row r="512" spans="6:11" x14ac:dyDescent="0.2">
      <c r="F512" s="366" t="s">
        <v>28</v>
      </c>
      <c r="G512" s="366"/>
      <c r="H512" s="366"/>
      <c r="I512" s="366"/>
      <c r="J512" s="366"/>
      <c r="K512" s="366"/>
    </row>
    <row r="513" spans="6:11" x14ac:dyDescent="0.2">
      <c r="F513" s="366" t="s">
        <v>29</v>
      </c>
      <c r="G513" s="366"/>
      <c r="H513" s="366"/>
      <c r="I513" s="366"/>
      <c r="J513" s="366"/>
      <c r="K513" s="366"/>
    </row>
    <row r="514" spans="6:11" x14ac:dyDescent="0.2">
      <c r="F514" s="366" t="s">
        <v>30</v>
      </c>
      <c r="G514" s="366"/>
      <c r="H514" s="366"/>
      <c r="I514" s="366"/>
      <c r="J514" s="366"/>
      <c r="K514" s="366"/>
    </row>
    <row r="515" spans="6:11" x14ac:dyDescent="0.2">
      <c r="F515" s="366" t="s">
        <v>31</v>
      </c>
      <c r="G515" s="366"/>
      <c r="H515" s="366"/>
      <c r="I515" s="366"/>
      <c r="J515" s="366"/>
      <c r="K515" s="366"/>
    </row>
    <row r="516" spans="6:11" x14ac:dyDescent="0.2">
      <c r="F516" s="366" t="s">
        <v>32</v>
      </c>
      <c r="G516" s="366"/>
      <c r="H516" s="366"/>
      <c r="I516" s="366"/>
      <c r="J516" s="366"/>
      <c r="K516" s="366"/>
    </row>
    <row r="517" spans="6:11" x14ac:dyDescent="0.2">
      <c r="F517" s="366" t="s">
        <v>33</v>
      </c>
      <c r="G517" s="366"/>
      <c r="H517" s="366"/>
      <c r="I517" s="366"/>
      <c r="J517" s="366"/>
      <c r="K517" s="366"/>
    </row>
    <row r="518" spans="6:11" x14ac:dyDescent="0.2">
      <c r="F518" s="366" t="s">
        <v>34</v>
      </c>
      <c r="G518" s="366"/>
      <c r="H518" s="366"/>
      <c r="I518" s="366"/>
      <c r="J518" s="366"/>
      <c r="K518" s="366"/>
    </row>
    <row r="519" spans="6:11" x14ac:dyDescent="0.2">
      <c r="F519" s="366" t="s">
        <v>35</v>
      </c>
      <c r="G519" s="366"/>
      <c r="H519" s="366"/>
      <c r="I519" s="366"/>
      <c r="J519" s="366"/>
      <c r="K519" s="366"/>
    </row>
    <row r="520" spans="6:11" x14ac:dyDescent="0.2">
      <c r="F520" s="366" t="s">
        <v>36</v>
      </c>
      <c r="G520" s="366"/>
      <c r="H520" s="366"/>
      <c r="I520" s="366"/>
      <c r="J520" s="366"/>
      <c r="K520" s="366"/>
    </row>
    <row r="521" spans="6:11" x14ac:dyDescent="0.2">
      <c r="F521" s="366" t="s">
        <v>37</v>
      </c>
      <c r="G521" s="366"/>
      <c r="H521" s="366"/>
      <c r="I521" s="366"/>
      <c r="J521" s="366"/>
      <c r="K521" s="366"/>
    </row>
    <row r="522" spans="6:11" x14ac:dyDescent="0.2">
      <c r="F522" s="366" t="s">
        <v>38</v>
      </c>
      <c r="G522" s="366"/>
      <c r="H522" s="366"/>
      <c r="I522" s="366"/>
      <c r="J522" s="366"/>
      <c r="K522" s="366"/>
    </row>
    <row r="523" spans="6:11" x14ac:dyDescent="0.2">
      <c r="F523" s="366" t="s">
        <v>39</v>
      </c>
      <c r="G523" s="366"/>
      <c r="H523" s="366"/>
      <c r="I523" s="366"/>
      <c r="J523" s="366"/>
      <c r="K523" s="366"/>
    </row>
    <row r="524" spans="6:11" x14ac:dyDescent="0.2">
      <c r="F524" s="366" t="s">
        <v>40</v>
      </c>
      <c r="G524" s="366"/>
      <c r="H524" s="366"/>
      <c r="I524" s="366"/>
      <c r="J524" s="366"/>
      <c r="K524" s="366"/>
    </row>
    <row r="525" spans="6:11" x14ac:dyDescent="0.2">
      <c r="F525" s="366" t="s">
        <v>41</v>
      </c>
      <c r="G525" s="366"/>
      <c r="H525" s="366"/>
      <c r="I525" s="366"/>
      <c r="J525" s="366"/>
      <c r="K525" s="366"/>
    </row>
    <row r="526" spans="6:11" x14ac:dyDescent="0.2">
      <c r="F526" s="366" t="s">
        <v>42</v>
      </c>
      <c r="G526" s="366"/>
      <c r="H526" s="366"/>
      <c r="I526" s="366"/>
      <c r="J526" s="366"/>
      <c r="K526" s="366"/>
    </row>
    <row r="527" spans="6:11" x14ac:dyDescent="0.2">
      <c r="F527" s="366" t="s">
        <v>43</v>
      </c>
      <c r="G527" s="366"/>
      <c r="H527" s="366"/>
      <c r="I527" s="366"/>
      <c r="J527" s="366"/>
      <c r="K527" s="366"/>
    </row>
    <row r="528" spans="6:11" x14ac:dyDescent="0.2">
      <c r="F528" s="366" t="s">
        <v>44</v>
      </c>
      <c r="G528" s="366"/>
      <c r="H528" s="366"/>
      <c r="I528" s="366"/>
      <c r="J528" s="366"/>
      <c r="K528" s="366"/>
    </row>
    <row r="529" spans="6:11" x14ac:dyDescent="0.2">
      <c r="F529" s="366" t="s">
        <v>45</v>
      </c>
      <c r="G529" s="366"/>
      <c r="H529" s="366"/>
      <c r="I529" s="366"/>
      <c r="J529" s="366"/>
      <c r="K529" s="366"/>
    </row>
    <row r="530" spans="6:11" x14ac:dyDescent="0.2">
      <c r="F530" s="366" t="s">
        <v>46</v>
      </c>
      <c r="G530" s="366"/>
      <c r="H530" s="366"/>
      <c r="I530" s="366"/>
      <c r="J530" s="366"/>
      <c r="K530" s="366"/>
    </row>
    <row r="531" spans="6:11" x14ac:dyDescent="0.2">
      <c r="F531" s="366" t="s">
        <v>47</v>
      </c>
      <c r="G531" s="366"/>
      <c r="H531" s="366"/>
      <c r="I531" s="366"/>
      <c r="J531" s="366"/>
      <c r="K531" s="366"/>
    </row>
    <row r="532" spans="6:11" x14ac:dyDescent="0.2">
      <c r="F532" s="366" t="s">
        <v>48</v>
      </c>
      <c r="G532" s="366"/>
      <c r="H532" s="366"/>
      <c r="I532" s="366"/>
      <c r="J532" s="366"/>
      <c r="K532" s="366"/>
    </row>
    <row r="533" spans="6:11" x14ac:dyDescent="0.2">
      <c r="F533" s="366" t="s">
        <v>49</v>
      </c>
      <c r="G533" s="366"/>
      <c r="H533" s="366"/>
      <c r="I533" s="366"/>
      <c r="J533" s="366"/>
      <c r="K533" s="366"/>
    </row>
    <row r="534" spans="6:11" x14ac:dyDescent="0.2">
      <c r="F534" s="366" t="s">
        <v>50</v>
      </c>
      <c r="G534" s="366"/>
      <c r="H534" s="366"/>
      <c r="I534" s="366"/>
      <c r="J534" s="366"/>
      <c r="K534" s="366"/>
    </row>
    <row r="535" spans="6:11" x14ac:dyDescent="0.2">
      <c r="F535" s="366" t="s">
        <v>51</v>
      </c>
      <c r="G535" s="366"/>
      <c r="H535" s="366"/>
      <c r="I535" s="366"/>
      <c r="J535" s="366"/>
      <c r="K535" s="366"/>
    </row>
    <row r="536" spans="6:11" x14ac:dyDescent="0.2">
      <c r="F536" s="366" t="s">
        <v>52</v>
      </c>
      <c r="G536" s="366"/>
      <c r="H536" s="366"/>
      <c r="I536" s="366"/>
      <c r="J536" s="366"/>
      <c r="K536" s="366"/>
    </row>
    <row r="537" spans="6:11" x14ac:dyDescent="0.2">
      <c r="F537" s="366" t="s">
        <v>53</v>
      </c>
      <c r="G537" s="366"/>
      <c r="H537" s="366"/>
      <c r="I537" s="366"/>
      <c r="J537" s="366"/>
      <c r="K537" s="366"/>
    </row>
    <row r="538" spans="6:11" x14ac:dyDescent="0.2">
      <c r="F538" s="366" t="s">
        <v>54</v>
      </c>
      <c r="G538" s="366"/>
      <c r="H538" s="366"/>
      <c r="I538" s="366"/>
      <c r="J538" s="366"/>
      <c r="K538" s="366"/>
    </row>
    <row r="539" spans="6:11" x14ac:dyDescent="0.2">
      <c r="F539" s="366" t="s">
        <v>55</v>
      </c>
      <c r="G539" s="366"/>
      <c r="H539" s="366"/>
      <c r="I539" s="366"/>
      <c r="J539" s="366"/>
      <c r="K539" s="366"/>
    </row>
    <row r="540" spans="6:11" x14ac:dyDescent="0.2">
      <c r="F540" s="366" t="s">
        <v>56</v>
      </c>
      <c r="G540" s="366"/>
      <c r="H540" s="366"/>
      <c r="I540" s="366"/>
      <c r="J540" s="366"/>
      <c r="K540" s="366"/>
    </row>
    <row r="541" spans="6:11" x14ac:dyDescent="0.2">
      <c r="F541" s="366" t="s">
        <v>57</v>
      </c>
      <c r="G541" s="366"/>
      <c r="H541" s="366"/>
      <c r="I541" s="366"/>
      <c r="J541" s="366"/>
      <c r="K541" s="366"/>
    </row>
    <row r="542" spans="6:11" x14ac:dyDescent="0.2">
      <c r="F542" s="366" t="s">
        <v>58</v>
      </c>
      <c r="G542" s="366"/>
      <c r="H542" s="366"/>
      <c r="I542" s="366"/>
      <c r="J542" s="366"/>
      <c r="K542" s="366"/>
    </row>
    <row r="543" spans="6:11" x14ac:dyDescent="0.2">
      <c r="F543" s="366" t="s">
        <v>59</v>
      </c>
      <c r="G543" s="366"/>
      <c r="H543" s="366"/>
      <c r="I543" s="366"/>
      <c r="J543" s="366"/>
      <c r="K543" s="366"/>
    </row>
    <row r="544" spans="6:11" x14ac:dyDescent="0.2">
      <c r="F544" s="366" t="s">
        <v>60</v>
      </c>
      <c r="G544" s="366"/>
      <c r="H544" s="366"/>
      <c r="I544" s="366"/>
      <c r="J544" s="366"/>
      <c r="K544" s="366"/>
    </row>
    <row r="545" spans="6:11" x14ac:dyDescent="0.2">
      <c r="F545" s="366" t="s">
        <v>61</v>
      </c>
      <c r="G545" s="366"/>
      <c r="H545" s="366"/>
      <c r="I545" s="366"/>
      <c r="J545" s="366"/>
      <c r="K545" s="366"/>
    </row>
    <row r="546" spans="6:11" x14ac:dyDescent="0.2">
      <c r="F546" s="366" t="s">
        <v>62</v>
      </c>
      <c r="G546" s="366"/>
      <c r="H546" s="366"/>
      <c r="I546" s="366"/>
      <c r="J546" s="366"/>
      <c r="K546" s="366"/>
    </row>
    <row r="547" spans="6:11" x14ac:dyDescent="0.2">
      <c r="F547" s="366" t="s">
        <v>63</v>
      </c>
      <c r="G547" s="366"/>
      <c r="H547" s="366"/>
      <c r="I547" s="366"/>
      <c r="J547" s="366"/>
      <c r="K547" s="366"/>
    </row>
    <row r="548" spans="6:11" x14ac:dyDescent="0.2">
      <c r="F548" s="366" t="s">
        <v>64</v>
      </c>
      <c r="G548" s="366"/>
      <c r="H548" s="366"/>
      <c r="I548" s="366"/>
      <c r="J548" s="366"/>
      <c r="K548" s="366"/>
    </row>
    <row r="549" spans="6:11" x14ac:dyDescent="0.2">
      <c r="F549" s="366" t="s">
        <v>65</v>
      </c>
      <c r="G549" s="366"/>
      <c r="H549" s="366"/>
      <c r="I549" s="366"/>
      <c r="J549" s="366"/>
      <c r="K549" s="366"/>
    </row>
    <row r="550" spans="6:11" x14ac:dyDescent="0.2">
      <c r="F550" s="366" t="s">
        <v>66</v>
      </c>
      <c r="G550" s="366"/>
      <c r="H550" s="366"/>
      <c r="I550" s="366"/>
      <c r="J550" s="366"/>
      <c r="K550" s="366"/>
    </row>
    <row r="551" spans="6:11" x14ac:dyDescent="0.2">
      <c r="F551" s="366" t="s">
        <v>67</v>
      </c>
      <c r="G551" s="366"/>
      <c r="H551" s="366"/>
      <c r="I551" s="366"/>
      <c r="J551" s="366"/>
      <c r="K551" s="366"/>
    </row>
    <row r="552" spans="6:11" x14ac:dyDescent="0.2">
      <c r="F552" s="366" t="s">
        <v>68</v>
      </c>
      <c r="G552" s="366"/>
      <c r="H552" s="366"/>
      <c r="I552" s="366"/>
      <c r="J552" s="366"/>
      <c r="K552" s="366"/>
    </row>
    <row r="553" spans="6:11" x14ac:dyDescent="0.2">
      <c r="F553" s="366" t="s">
        <v>69</v>
      </c>
      <c r="G553" s="366"/>
      <c r="H553" s="366"/>
      <c r="I553" s="366"/>
      <c r="J553" s="366"/>
      <c r="K553" s="366"/>
    </row>
    <row r="554" spans="6:11" x14ac:dyDescent="0.2">
      <c r="F554" s="366" t="s">
        <v>70</v>
      </c>
      <c r="G554" s="366"/>
      <c r="H554" s="366"/>
      <c r="I554" s="366"/>
      <c r="J554" s="366"/>
      <c r="K554" s="366"/>
    </row>
  </sheetData>
  <mergeCells count="41">
    <mergeCell ref="C404:N425"/>
    <mergeCell ref="C428:N453"/>
    <mergeCell ref="C456:N462"/>
    <mergeCell ref="C250:N300"/>
    <mergeCell ref="C303:N338"/>
    <mergeCell ref="C341:N351"/>
    <mergeCell ref="C354:N382"/>
    <mergeCell ref="C172:N189"/>
    <mergeCell ref="C192:N223"/>
    <mergeCell ref="C226:N247"/>
    <mergeCell ref="D106:E106"/>
    <mergeCell ref="C385:N401"/>
    <mergeCell ref="D108:E108"/>
    <mergeCell ref="D110:E110"/>
    <mergeCell ref="D112:E112"/>
    <mergeCell ref="C118:N169"/>
    <mergeCell ref="E87:I87"/>
    <mergeCell ref="E91:I91"/>
    <mergeCell ref="E89:I89"/>
    <mergeCell ref="C13:N44"/>
    <mergeCell ref="E73:I73"/>
    <mergeCell ref="E75:I75"/>
    <mergeCell ref="E77:I77"/>
    <mergeCell ref="E79:I79"/>
    <mergeCell ref="E57:I57"/>
    <mergeCell ref="D104:E104"/>
    <mergeCell ref="C99:K101"/>
    <mergeCell ref="C8:F8"/>
    <mergeCell ref="D49:M50"/>
    <mergeCell ref="E53:I53"/>
    <mergeCell ref="E55:I55"/>
    <mergeCell ref="E81:I81"/>
    <mergeCell ref="E59:I59"/>
    <mergeCell ref="E61:I61"/>
    <mergeCell ref="E63:I63"/>
    <mergeCell ref="E65:I65"/>
    <mergeCell ref="E67:I67"/>
    <mergeCell ref="E69:I69"/>
    <mergeCell ref="E71:I71"/>
    <mergeCell ref="E83:I83"/>
    <mergeCell ref="E85:I85"/>
  </mergeCells>
  <dataValidations count="1">
    <dataValidation type="list" allowBlank="1" showInputMessage="1" showErrorMessage="1" sqref="C8:F8">
      <formula1>$F$476:$F$554</formula1>
    </dataValidation>
  </dataValidations>
  <pageMargins left="0.23622047244094491" right="0.23622047244094491" top="0.74803149606299213" bottom="0.74803149606299213" header="0.31496062992125984" footer="0.31496062992125984"/>
  <pageSetup paperSize="9" fitToWidth="0" orientation="portrait" r:id="rId1"/>
  <rowBreaks count="6" manualBreakCount="6">
    <brk id="44" min="2" max="13" man="1"/>
    <brk id="96" min="2" max="13" man="1"/>
    <brk id="114" min="2" max="13" man="1"/>
    <brk id="302" min="2" max="13" man="1"/>
    <brk id="353" min="2" max="13" man="1"/>
    <brk id="405" min="2" max="1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5" tint="0.39997558519241921"/>
    <pageSetUpPr fitToPage="1"/>
  </sheetPr>
  <dimension ref="A1:P197"/>
  <sheetViews>
    <sheetView zoomScale="80" zoomScaleNormal="80" zoomScalePageLayoutView="80" workbookViewId="0">
      <pane xSplit="5" ySplit="10" topLeftCell="F29" activePane="bottomRight" state="frozen"/>
      <selection activeCell="F17" sqref="F17:H21"/>
      <selection pane="topRight" activeCell="F17" sqref="F17:H21"/>
      <selection pane="bottomLeft" activeCell="F17" sqref="F17:H21"/>
      <selection pane="bottomRight" activeCell="F8" sqref="F8"/>
    </sheetView>
  </sheetViews>
  <sheetFormatPr defaultColWidth="10.85546875" defaultRowHeight="12.6" x14ac:dyDescent="0.2"/>
  <cols>
    <col min="1" max="1" width="2.85546875" style="6" customWidth="1"/>
    <col min="2" max="2" width="3.85546875" style="6" customWidth="1"/>
    <col min="3" max="3" width="2.85546875" style="6" customWidth="1"/>
    <col min="4" max="4" width="5.28515625" style="6" bestFit="1" customWidth="1"/>
    <col min="5" max="5" width="71.28515625" style="6" bestFit="1" customWidth="1"/>
    <col min="6" max="6" width="27" style="7" customWidth="1"/>
    <col min="7" max="7" width="4" style="7" customWidth="1"/>
    <col min="8" max="8" width="19.140625" style="6" bestFit="1" customWidth="1"/>
    <col min="9" max="9" width="22.85546875" style="6" bestFit="1" customWidth="1"/>
    <col min="10" max="10" width="25" style="6" customWidth="1"/>
    <col min="11" max="11" width="26.85546875" style="6" customWidth="1"/>
    <col min="12" max="12" width="21.140625" style="6" customWidth="1"/>
    <col min="13" max="13" width="3.85546875" style="6" customWidth="1"/>
    <col min="14" max="14" width="37.7109375" style="6" customWidth="1"/>
    <col min="15" max="15" width="13.140625" style="6" bestFit="1" customWidth="1"/>
    <col min="16" max="16" width="10.85546875" style="1"/>
    <col min="17" max="16384" width="10.85546875" style="6"/>
  </cols>
  <sheetData>
    <row r="1" spans="1:13" ht="7.35" customHeight="1" x14ac:dyDescent="0.2"/>
    <row r="2" spans="1:13" ht="17.399999999999999" x14ac:dyDescent="0.3">
      <c r="A2" s="5">
        <v>80</v>
      </c>
      <c r="B2" s="2" t="s">
        <v>188</v>
      </c>
      <c r="C2" s="49"/>
      <c r="F2" s="14"/>
    </row>
    <row r="3" spans="1:13" ht="16.350000000000001" customHeight="1" x14ac:dyDescent="0.3">
      <c r="B3" s="43" t="str">
        <f>'Revenue - NHC'!B3</f>
        <v>Buloke (S)</v>
      </c>
      <c r="C3" s="49"/>
      <c r="F3" s="6"/>
      <c r="G3" s="6"/>
      <c r="K3" s="8"/>
    </row>
    <row r="4" spans="1:13" ht="13.2" thickBot="1" x14ac:dyDescent="0.25">
      <c r="B4" s="617"/>
      <c r="C4" s="617"/>
      <c r="D4" s="617"/>
      <c r="E4" s="617"/>
    </row>
    <row r="5" spans="1:13" ht="10.5" customHeight="1" x14ac:dyDescent="0.2">
      <c r="C5" s="9"/>
      <c r="D5" s="10"/>
      <c r="E5" s="10"/>
      <c r="F5" s="11"/>
      <c r="G5" s="128"/>
      <c r="H5" s="10"/>
      <c r="I5" s="10"/>
      <c r="J5" s="10"/>
      <c r="K5" s="10"/>
      <c r="L5" s="10"/>
      <c r="M5" s="47"/>
    </row>
    <row r="6" spans="1:13" ht="13.5" customHeight="1" x14ac:dyDescent="0.2">
      <c r="C6" s="13"/>
      <c r="D6" s="45"/>
      <c r="E6" s="46"/>
      <c r="H6" s="623" t="s">
        <v>72</v>
      </c>
      <c r="I6" s="624"/>
      <c r="J6" s="624"/>
      <c r="K6" s="624"/>
      <c r="L6" s="625"/>
      <c r="M6" s="31"/>
    </row>
    <row r="7" spans="1:13" ht="6.75" customHeight="1" x14ac:dyDescent="0.2">
      <c r="C7" s="13"/>
      <c r="D7" s="14"/>
      <c r="E7" s="29"/>
      <c r="F7" s="26"/>
      <c r="G7" s="26"/>
      <c r="H7" s="25"/>
      <c r="I7" s="30"/>
      <c r="J7" s="30"/>
      <c r="K7" s="30"/>
      <c r="L7" s="30"/>
      <c r="M7" s="31"/>
    </row>
    <row r="8" spans="1:13" ht="25.2" x14ac:dyDescent="0.2">
      <c r="C8" s="13"/>
      <c r="D8" s="14"/>
      <c r="E8" s="65" t="s">
        <v>100</v>
      </c>
      <c r="F8" s="101" t="s">
        <v>124</v>
      </c>
      <c r="G8" s="26"/>
      <c r="H8" s="62" t="s">
        <v>80</v>
      </c>
      <c r="I8" s="62" t="s">
        <v>81</v>
      </c>
      <c r="J8" s="62" t="s">
        <v>82</v>
      </c>
      <c r="K8" s="65" t="s">
        <v>83</v>
      </c>
      <c r="L8" s="63" t="s">
        <v>84</v>
      </c>
      <c r="M8" s="31"/>
    </row>
    <row r="9" spans="1:13" x14ac:dyDescent="0.2">
      <c r="C9" s="13"/>
      <c r="D9" s="14"/>
      <c r="E9" s="56"/>
      <c r="F9" s="160"/>
      <c r="G9" s="26"/>
      <c r="H9" s="160" t="s">
        <v>180</v>
      </c>
      <c r="I9" s="160" t="s">
        <v>180</v>
      </c>
      <c r="J9" s="160" t="s">
        <v>180</v>
      </c>
      <c r="K9" s="160" t="s">
        <v>180</v>
      </c>
      <c r="L9" s="160" t="s">
        <v>180</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NHC'!D12</f>
        <v>1</v>
      </c>
      <c r="E11" s="70" t="str">
        <f>IF(OR('Services - NHC'!E10="",'Services - NHC'!E10="[Enter service]"),"",'Services - NHC'!E10)</f>
        <v>Governance</v>
      </c>
      <c r="F11" s="71" t="str">
        <f>IF(OR('Services - NHC'!F10="",'Services - NHC'!F10="[Select]"),"",'Services - NHC'!F10)</f>
        <v>Internal</v>
      </c>
      <c r="G11" s="26"/>
      <c r="H11" s="72">
        <v>58221</v>
      </c>
      <c r="I11" s="72">
        <v>102633</v>
      </c>
      <c r="J11" s="72">
        <v>0</v>
      </c>
      <c r="K11" s="72">
        <v>284000</v>
      </c>
      <c r="L11" s="73">
        <f t="shared" ref="L11:L110" si="0">SUM(H11:K11)</f>
        <v>444854</v>
      </c>
      <c r="M11" s="31"/>
    </row>
    <row r="12" spans="1:13" ht="12" customHeight="1" x14ac:dyDescent="0.2">
      <c r="C12" s="13"/>
      <c r="D12" s="19">
        <f>'Revenue - NHC'!D13</f>
        <v>2</v>
      </c>
      <c r="E12" s="70" t="str">
        <f>IF(OR('Services - NHC'!E11="",'Services - NHC'!E11="[Enter service]"),"",'Services - NHC'!E11)</f>
        <v>CEO</v>
      </c>
      <c r="F12" s="71" t="str">
        <f>IF(OR('Services - NHC'!F11="",'Services - NHC'!F11="[Select]"),"",'Services - NHC'!F11)</f>
        <v>Internal</v>
      </c>
      <c r="G12" s="26"/>
      <c r="H12" s="76">
        <v>281292</v>
      </c>
      <c r="I12" s="76">
        <v>8997</v>
      </c>
      <c r="J12" s="76"/>
      <c r="K12" s="76">
        <v>0</v>
      </c>
      <c r="L12" s="77">
        <f t="shared" si="0"/>
        <v>290289</v>
      </c>
      <c r="M12" s="31"/>
    </row>
    <row r="13" spans="1:13" ht="12" customHeight="1" x14ac:dyDescent="0.2">
      <c r="C13" s="13"/>
      <c r="D13" s="19">
        <f>'Revenue - NHC'!D14</f>
        <v>3</v>
      </c>
      <c r="E13" s="70" t="str">
        <f>IF(OR('Services - NHC'!E12="",'Services - NHC'!E12="[Enter service]"),"",'Services - NHC'!E12)</f>
        <v>Rural Living Campaign</v>
      </c>
      <c r="F13" s="71" t="str">
        <f>IF(OR('Services - NHC'!F12="",'Services - NHC'!F12="[Select]"),"",'Services - NHC'!F12)</f>
        <v>External</v>
      </c>
      <c r="G13" s="26"/>
      <c r="H13" s="76"/>
      <c r="I13" s="76">
        <v>2000</v>
      </c>
      <c r="J13" s="76"/>
      <c r="K13" s="76"/>
      <c r="L13" s="77">
        <f t="shared" si="0"/>
        <v>2000</v>
      </c>
      <c r="M13" s="31"/>
    </row>
    <row r="14" spans="1:13" ht="12" customHeight="1" x14ac:dyDescent="0.2">
      <c r="C14" s="13"/>
      <c r="D14" s="19">
        <f>'Revenue - NHC'!D15</f>
        <v>4</v>
      </c>
      <c r="E14" s="70" t="str">
        <f>IF(OR('Services - NHC'!E13="",'Services - NHC'!E13="[Enter service]"),"",'Services - NHC'!E13)</f>
        <v>Planning</v>
      </c>
      <c r="F14" s="71" t="str">
        <f>IF(OR('Services - NHC'!F13="",'Services - NHC'!F13="[Select]"),"",'Services - NHC'!F13)</f>
        <v>External</v>
      </c>
      <c r="G14" s="26"/>
      <c r="H14" s="76">
        <v>205019</v>
      </c>
      <c r="I14" s="76">
        <v>23872</v>
      </c>
      <c r="J14" s="76"/>
      <c r="K14" s="76">
        <v>0</v>
      </c>
      <c r="L14" s="77">
        <f t="shared" si="0"/>
        <v>228891</v>
      </c>
      <c r="M14" s="31"/>
    </row>
    <row r="15" spans="1:13" ht="12" customHeight="1" x14ac:dyDescent="0.2">
      <c r="C15" s="13"/>
      <c r="D15" s="19">
        <f>'Revenue - NHC'!D16</f>
        <v>5</v>
      </c>
      <c r="E15" s="70" t="str">
        <f>IF(OR('Services - NHC'!E14="",'Services - NHC'!E14="[Enter service]"),"",'Services - NHC'!E14)</f>
        <v>Procurement</v>
      </c>
      <c r="F15" s="71" t="str">
        <f>IF(OR('Services - NHC'!F14="",'Services - NHC'!F14="[Select]"),"",'Services - NHC'!F14)</f>
        <v>Internal</v>
      </c>
      <c r="G15" s="26"/>
      <c r="H15" s="76">
        <v>0</v>
      </c>
      <c r="I15" s="76">
        <v>0</v>
      </c>
      <c r="J15" s="76"/>
      <c r="K15" s="76"/>
      <c r="L15" s="77">
        <f t="shared" si="0"/>
        <v>0</v>
      </c>
      <c r="M15" s="31"/>
    </row>
    <row r="16" spans="1:13" ht="12" customHeight="1" x14ac:dyDescent="0.2">
      <c r="C16" s="13"/>
      <c r="D16" s="19">
        <f>'Revenue - NHC'!D17</f>
        <v>6</v>
      </c>
      <c r="E16" s="70" t="str">
        <f>IF(OR('Services - NHC'!E15="",'Services - NHC'!E15="[Enter service]"),"",'Services - NHC'!E15)</f>
        <v>Community Development</v>
      </c>
      <c r="F16" s="71" t="str">
        <f>IF(OR('Services - NHC'!F15="",'Services - NHC'!F15="[Select]"),"",'Services - NHC'!F15)</f>
        <v>External</v>
      </c>
      <c r="G16" s="26"/>
      <c r="H16" s="76">
        <v>98308</v>
      </c>
      <c r="I16" s="76">
        <v>14997</v>
      </c>
      <c r="J16" s="76"/>
      <c r="K16" s="76">
        <v>22600</v>
      </c>
      <c r="L16" s="77">
        <f t="shared" si="0"/>
        <v>135905</v>
      </c>
      <c r="M16" s="31"/>
    </row>
    <row r="17" spans="3:13" ht="12" customHeight="1" x14ac:dyDescent="0.2">
      <c r="C17" s="13"/>
      <c r="D17" s="19">
        <f>'Revenue - NHC'!D18</f>
        <v>7</v>
      </c>
      <c r="E17" s="70" t="str">
        <f>IF(OR('Services - NHC'!E16="",'Services - NHC'!E16="[Enter service]"),"",'Services - NHC'!E16)</f>
        <v>LC Drought Response Program</v>
      </c>
      <c r="F17" s="71" t="str">
        <f>IF(OR('Services - NHC'!F16="",'Services - NHC'!F16="[Select]"),"",'Services - NHC'!F16)</f>
        <v>External</v>
      </c>
      <c r="G17" s="26"/>
      <c r="H17" s="76"/>
      <c r="I17" s="76">
        <v>0</v>
      </c>
      <c r="J17" s="76"/>
      <c r="K17" s="76">
        <v>0</v>
      </c>
      <c r="L17" s="77">
        <f t="shared" si="0"/>
        <v>0</v>
      </c>
      <c r="M17" s="31"/>
    </row>
    <row r="18" spans="3:13" ht="12" customHeight="1" x14ac:dyDescent="0.2">
      <c r="C18" s="13"/>
      <c r="D18" s="19">
        <f>'Revenue - NHC'!D19</f>
        <v>8</v>
      </c>
      <c r="E18" s="70" t="str">
        <f>IF(OR('Services - NHC'!E17="",'Services - NHC'!E17="[Enter service]"),"",'Services - NHC'!E17)</f>
        <v>Stronger Regional Communities Plan (SRCP)</v>
      </c>
      <c r="F18" s="71" t="str">
        <f>IF(OR('Services - NHC'!F17="",'Services - NHC'!F17="[Select]"),"",'Services - NHC'!F17)</f>
        <v>External</v>
      </c>
      <c r="G18" s="26"/>
      <c r="H18" s="76"/>
      <c r="I18" s="76"/>
      <c r="J18" s="76"/>
      <c r="K18" s="76">
        <v>0</v>
      </c>
      <c r="L18" s="77">
        <f t="shared" si="0"/>
        <v>0</v>
      </c>
      <c r="M18" s="31"/>
    </row>
    <row r="19" spans="3:13" ht="12" customHeight="1" x14ac:dyDescent="0.2">
      <c r="C19" s="13"/>
      <c r="D19" s="19">
        <f>'Revenue - NHC'!D20</f>
        <v>9</v>
      </c>
      <c r="E19" s="70" t="str">
        <f>IF(OR('Services - NHC'!E18="",'Services - NHC'!E18="[Enter service]"),"",'Services - NHC'!E18)</f>
        <v>Economic Development</v>
      </c>
      <c r="F19" s="71" t="str">
        <f>IF(OR('Services - NHC'!F18="",'Services - NHC'!F18="[Select]"),"",'Services - NHC'!F18)</f>
        <v>External</v>
      </c>
      <c r="G19" s="26"/>
      <c r="H19" s="76">
        <v>81890</v>
      </c>
      <c r="I19" s="76">
        <v>50700</v>
      </c>
      <c r="J19" s="76"/>
      <c r="K19" s="76">
        <v>20800</v>
      </c>
      <c r="L19" s="77">
        <f t="shared" si="0"/>
        <v>153390</v>
      </c>
      <c r="M19" s="31"/>
    </row>
    <row r="20" spans="3:13" ht="12" customHeight="1" x14ac:dyDescent="0.2">
      <c r="C20" s="13"/>
      <c r="D20" s="19">
        <f>'Revenue - NHC'!D21</f>
        <v>10</v>
      </c>
      <c r="E20" s="70" t="str">
        <f>IF(OR('Services - NHC'!E19="",'Services - NHC'!E19="[Enter service]"),"",'Services - NHC'!E19)</f>
        <v>Industrial Estates</v>
      </c>
      <c r="F20" s="71" t="str">
        <f>IF(OR('Services - NHC'!F19="",'Services - NHC'!F19="[Select]"),"",'Services - NHC'!F19)</f>
        <v>External</v>
      </c>
      <c r="G20" s="26"/>
      <c r="H20" s="76"/>
      <c r="I20" s="76">
        <v>500</v>
      </c>
      <c r="J20" s="76">
        <v>4180</v>
      </c>
      <c r="K20" s="76"/>
      <c r="L20" s="77">
        <f t="shared" si="0"/>
        <v>4680</v>
      </c>
      <c r="M20" s="31"/>
    </row>
    <row r="21" spans="3:13" ht="12" customHeight="1" x14ac:dyDescent="0.2">
      <c r="C21" s="13"/>
      <c r="D21" s="19">
        <f>'Revenue - NHC'!D22</f>
        <v>11</v>
      </c>
      <c r="E21" s="70" t="str">
        <f>IF(OR('Services - NHC'!E20="",'Services - NHC'!E20="[Enter service]"),"",'Services - NHC'!E20)</f>
        <v>Rural Economic Development Opportunities</v>
      </c>
      <c r="F21" s="71" t="str">
        <f>IF(OR('Services - NHC'!F20="",'Services - NHC'!F20="[Select]"),"",'Services - NHC'!F20)</f>
        <v>External</v>
      </c>
      <c r="G21" s="26"/>
      <c r="H21" s="76"/>
      <c r="I21" s="76">
        <v>1000</v>
      </c>
      <c r="J21" s="76">
        <v>0</v>
      </c>
      <c r="K21" s="76"/>
      <c r="L21" s="77">
        <f t="shared" si="0"/>
        <v>1000</v>
      </c>
      <c r="M21" s="31"/>
    </row>
    <row r="22" spans="3:13" ht="12" customHeight="1" x14ac:dyDescent="0.2">
      <c r="C22" s="13"/>
      <c r="D22" s="19">
        <f>'Revenue - NHC'!D23</f>
        <v>12</v>
      </c>
      <c r="E22" s="70" t="str">
        <f>IF(OR('Services - NHC'!E21="",'Services - NHC'!E21="[Enter service]"),"",'Services - NHC'!E21)</f>
        <v>Finance and Procurement</v>
      </c>
      <c r="F22" s="71" t="str">
        <f>IF(OR('Services - NHC'!F21="",'Services - NHC'!F21="[Select]"),"",'Services - NHC'!F21)</f>
        <v>Internal</v>
      </c>
      <c r="G22" s="26"/>
      <c r="H22" s="76">
        <v>421714</v>
      </c>
      <c r="I22" s="76">
        <v>102300</v>
      </c>
      <c r="J22" s="76"/>
      <c r="K22" s="76">
        <v>434520</v>
      </c>
      <c r="L22" s="77">
        <f t="shared" si="0"/>
        <v>958534</v>
      </c>
      <c r="M22" s="31"/>
    </row>
    <row r="23" spans="3:13" ht="12" customHeight="1" x14ac:dyDescent="0.2">
      <c r="C23" s="13"/>
      <c r="D23" s="19">
        <f>'Revenue - NHC'!D24</f>
        <v>13</v>
      </c>
      <c r="E23" s="70" t="str">
        <f>IF(OR('Services - NHC'!E22="",'Services - NHC'!E22="[Enter service]"),"",'Services - NHC'!E22)</f>
        <v>Revenue Collection</v>
      </c>
      <c r="F23" s="71" t="str">
        <f>IF(OR('Services - NHC'!F22="",'Services - NHC'!F22="[Select]"),"",'Services - NHC'!F22)</f>
        <v>Mixed</v>
      </c>
      <c r="G23" s="26"/>
      <c r="H23" s="76">
        <v>73297</v>
      </c>
      <c r="I23" s="76">
        <v>51400</v>
      </c>
      <c r="J23" s="76"/>
      <c r="K23" s="76">
        <v>300</v>
      </c>
      <c r="L23" s="77">
        <f t="shared" si="0"/>
        <v>124997</v>
      </c>
      <c r="M23" s="31"/>
    </row>
    <row r="24" spans="3:13" ht="12" customHeight="1" x14ac:dyDescent="0.2">
      <c r="C24" s="13"/>
      <c r="D24" s="19">
        <f>'Revenue - NHC'!D25</f>
        <v>14</v>
      </c>
      <c r="E24" s="70" t="str">
        <f>IF(OR('Services - NHC'!E23="",'Services - NHC'!E23="[Enter service]"),"",'Services - NHC'!E23)</f>
        <v>Fire Services Levy</v>
      </c>
      <c r="F24" s="71" t="str">
        <f>IF(OR('Services - NHC'!F23="",'Services - NHC'!F23="[Select]"),"",'Services - NHC'!F23)</f>
        <v>Internal</v>
      </c>
      <c r="G24" s="26"/>
      <c r="H24" s="76"/>
      <c r="I24" s="76"/>
      <c r="J24" s="76"/>
      <c r="K24" s="76"/>
      <c r="L24" s="77">
        <f t="shared" si="0"/>
        <v>0</v>
      </c>
      <c r="M24" s="31"/>
    </row>
    <row r="25" spans="3:13" ht="12" customHeight="1" x14ac:dyDescent="0.2">
      <c r="C25" s="13"/>
      <c r="D25" s="19">
        <f>'Revenue - NHC'!D26</f>
        <v>15</v>
      </c>
      <c r="E25" s="70" t="str">
        <f>IF(OR('Services - NHC'!E24="",'Services - NHC'!E24="[Enter service]"),"",'Services - NHC'!E24)</f>
        <v>Corporate Services</v>
      </c>
      <c r="F25" s="71" t="str">
        <f>IF(OR('Services - NHC'!F24="",'Services - NHC'!F24="[Select]"),"",'Services - NHC'!F24)</f>
        <v>Internal</v>
      </c>
      <c r="G25" s="26"/>
      <c r="H25" s="76">
        <v>150746</v>
      </c>
      <c r="I25" s="76">
        <v>96412</v>
      </c>
      <c r="J25" s="76">
        <v>0</v>
      </c>
      <c r="K25" s="76"/>
      <c r="L25" s="77">
        <f t="shared" si="0"/>
        <v>247158</v>
      </c>
      <c r="M25" s="31"/>
    </row>
    <row r="26" spans="3:13" ht="12" customHeight="1" x14ac:dyDescent="0.2">
      <c r="C26" s="13"/>
      <c r="D26" s="19">
        <f>'Revenue - NHC'!D27</f>
        <v>16</v>
      </c>
      <c r="E26" s="70" t="str">
        <f>IF(OR('Services - NHC'!E25="",'Services - NHC'!E25="[Enter service]"),"",'Services - NHC'!E25)</f>
        <v>Media and Communication</v>
      </c>
      <c r="F26" s="71" t="str">
        <f>IF(OR('Services - NHC'!F25="",'Services - NHC'!F25="[Select]"),"",'Services - NHC'!F25)</f>
        <v>Mixed</v>
      </c>
      <c r="G26" s="26"/>
      <c r="H26" s="76">
        <v>72243</v>
      </c>
      <c r="I26" s="76">
        <v>54000</v>
      </c>
      <c r="J26" s="76"/>
      <c r="K26" s="76"/>
      <c r="L26" s="77">
        <f t="shared" si="0"/>
        <v>126243</v>
      </c>
      <c r="M26" s="31"/>
    </row>
    <row r="27" spans="3:13" ht="12" customHeight="1" x14ac:dyDescent="0.2">
      <c r="C27" s="13"/>
      <c r="D27" s="19">
        <f>'Revenue - NHC'!D28</f>
        <v>17</v>
      </c>
      <c r="E27" s="70" t="str">
        <f>IF(OR('Services - NHC'!E26="",'Services - NHC'!E26="[Enter service]"),"",'Services - NHC'!E26)</f>
        <v>Risk Management</v>
      </c>
      <c r="F27" s="71" t="str">
        <f>IF(OR('Services - NHC'!F26="",'Services - NHC'!F26="[Select]"),"",'Services - NHC'!F26)</f>
        <v>Mixed</v>
      </c>
      <c r="G27" s="26"/>
      <c r="H27" s="76">
        <v>69987</v>
      </c>
      <c r="I27" s="76">
        <v>151000</v>
      </c>
      <c r="J27" s="76"/>
      <c r="K27" s="76"/>
      <c r="L27" s="77">
        <f t="shared" si="0"/>
        <v>220987</v>
      </c>
      <c r="M27" s="31"/>
    </row>
    <row r="28" spans="3:13" ht="12" customHeight="1" x14ac:dyDescent="0.2">
      <c r="C28" s="13"/>
      <c r="D28" s="19">
        <f>'Revenue - NHC'!D29</f>
        <v>18</v>
      </c>
      <c r="E28" s="70" t="str">
        <f>IF(OR('Services - NHC'!E27="",'Services - NHC'!E27="[Enter service]"),"",'Services - NHC'!E27)</f>
        <v>Records Management</v>
      </c>
      <c r="F28" s="71" t="str">
        <f>IF(OR('Services - NHC'!F27="",'Services - NHC'!F27="[Select]"),"",'Services - NHC'!F27)</f>
        <v>Internal</v>
      </c>
      <c r="G28" s="26"/>
      <c r="H28" s="76">
        <v>169206</v>
      </c>
      <c r="I28" s="76">
        <v>3489</v>
      </c>
      <c r="J28" s="76"/>
      <c r="K28" s="76">
        <v>0</v>
      </c>
      <c r="L28" s="77">
        <f t="shared" si="0"/>
        <v>172695</v>
      </c>
      <c r="M28" s="31"/>
    </row>
    <row r="29" spans="3:13" ht="12" customHeight="1" x14ac:dyDescent="0.2">
      <c r="C29" s="13"/>
      <c r="D29" s="19">
        <f>'Revenue - NHC'!D30</f>
        <v>19</v>
      </c>
      <c r="E29" s="70" t="str">
        <f>IF(OR('Services - NHC'!E28="",'Services - NHC'!E28="[Enter service]"),"",'Services - NHC'!E28)</f>
        <v>Human Resources</v>
      </c>
      <c r="F29" s="71" t="str">
        <f>IF(OR('Services - NHC'!F28="",'Services - NHC'!F28="[Select]"),"",'Services - NHC'!F28)</f>
        <v>Internal</v>
      </c>
      <c r="G29" s="26"/>
      <c r="H29" s="76">
        <v>277890</v>
      </c>
      <c r="I29" s="76">
        <v>111280</v>
      </c>
      <c r="J29" s="76"/>
      <c r="K29" s="76">
        <v>70000</v>
      </c>
      <c r="L29" s="77">
        <f t="shared" si="0"/>
        <v>459170</v>
      </c>
      <c r="M29" s="31"/>
    </row>
    <row r="30" spans="3:13" ht="12" customHeight="1" x14ac:dyDescent="0.2">
      <c r="C30" s="13"/>
      <c r="D30" s="19">
        <f>'Revenue - NHC'!D31</f>
        <v>20</v>
      </c>
      <c r="E30" s="70" t="str">
        <f>IF(OR('Services - NHC'!E29="",'Services - NHC'!E29="[Enter service]"),"",'Services - NHC'!E29)</f>
        <v>Information Technology</v>
      </c>
      <c r="F30" s="71" t="str">
        <f>IF(OR('Services - NHC'!F29="",'Services - NHC'!F29="[Select]"),"",'Services - NHC'!F29)</f>
        <v>Internal</v>
      </c>
      <c r="G30" s="26"/>
      <c r="H30" s="76">
        <v>177425</v>
      </c>
      <c r="I30" s="76">
        <v>523386</v>
      </c>
      <c r="J30" s="76">
        <v>206149</v>
      </c>
      <c r="K30" s="76">
        <v>150</v>
      </c>
      <c r="L30" s="77">
        <f t="shared" si="0"/>
        <v>907110</v>
      </c>
      <c r="M30" s="31"/>
    </row>
    <row r="31" spans="3:13" ht="12" customHeight="1" x14ac:dyDescent="0.2">
      <c r="C31" s="13"/>
      <c r="D31" s="19">
        <f>'Revenue - NHC'!D32</f>
        <v>21</v>
      </c>
      <c r="E31" s="70" t="str">
        <f>IF(OR('Services - NHC'!E30="",'Services - NHC'!E30="[Enter service]"),"",'Services - NHC'!E30)</f>
        <v>Customer Service</v>
      </c>
      <c r="F31" s="71" t="str">
        <f>IF(OR('Services - NHC'!F30="",'Services - NHC'!F30="[Select]"),"",'Services - NHC'!F30)</f>
        <v>Mixed</v>
      </c>
      <c r="G31" s="26"/>
      <c r="H31" s="76">
        <v>181400</v>
      </c>
      <c r="I31" s="76">
        <v>2250</v>
      </c>
      <c r="J31" s="76"/>
      <c r="K31" s="76"/>
      <c r="L31" s="77">
        <f t="shared" si="0"/>
        <v>183650</v>
      </c>
      <c r="M31" s="31"/>
    </row>
    <row r="32" spans="3:13" ht="12" customHeight="1" x14ac:dyDescent="0.2">
      <c r="C32" s="13"/>
      <c r="D32" s="19">
        <f>'Revenue - NHC'!D33</f>
        <v>22</v>
      </c>
      <c r="E32" s="70" t="str">
        <f>IF(OR('Services - NHC'!E31="",'Services - NHC'!E31="[Enter service]"),"",'Services - NHC'!E31)</f>
        <v>School Crossings</v>
      </c>
      <c r="F32" s="71" t="str">
        <f>IF(OR('Services - NHC'!F31="",'Services - NHC'!F31="[Select]"),"",'Services - NHC'!F31)</f>
        <v>External</v>
      </c>
      <c r="G32" s="26"/>
      <c r="H32" s="76">
        <v>28525</v>
      </c>
      <c r="I32" s="76">
        <v>250</v>
      </c>
      <c r="J32" s="76"/>
      <c r="K32" s="76"/>
      <c r="L32" s="77">
        <f t="shared" si="0"/>
        <v>28775</v>
      </c>
      <c r="M32" s="31"/>
    </row>
    <row r="33" spans="3:13" ht="12" customHeight="1" x14ac:dyDescent="0.2">
      <c r="C33" s="13"/>
      <c r="D33" s="19">
        <f>'Revenue - NHC'!D34</f>
        <v>23</v>
      </c>
      <c r="E33" s="70" t="str">
        <f>IF(OR('Services - NHC'!E32="",'Services - NHC'!E32="[Enter service]"),"",'Services - NHC'!E32)</f>
        <v>Compliance</v>
      </c>
      <c r="F33" s="71" t="str">
        <f>IF(OR('Services - NHC'!F32="",'Services - NHC'!F32="[Select]"),"",'Services - NHC'!F32)</f>
        <v>External</v>
      </c>
      <c r="G33" s="26"/>
      <c r="H33" s="76">
        <v>160124</v>
      </c>
      <c r="I33" s="76">
        <v>51336</v>
      </c>
      <c r="J33" s="76">
        <v>1370</v>
      </c>
      <c r="K33" s="76">
        <v>0</v>
      </c>
      <c r="L33" s="77">
        <f t="shared" si="0"/>
        <v>212830</v>
      </c>
      <c r="M33" s="31"/>
    </row>
    <row r="34" spans="3:13" ht="12" customHeight="1" x14ac:dyDescent="0.2">
      <c r="C34" s="13"/>
      <c r="D34" s="19">
        <f>'Revenue - NHC'!D35</f>
        <v>24</v>
      </c>
      <c r="E34" s="70" t="str">
        <f>IF(OR('Services - NHC'!E33="",'Services - NHC'!E33="[Enter service]"),"",'Services - NHC'!E33)</f>
        <v>Community Services Administration</v>
      </c>
      <c r="F34" s="71" t="str">
        <f>IF(OR('Services - NHC'!F33="",'Services - NHC'!F33="[Select]"),"",'Services - NHC'!F33)</f>
        <v>Internal</v>
      </c>
      <c r="G34" s="26"/>
      <c r="H34" s="76">
        <v>301669</v>
      </c>
      <c r="I34" s="76">
        <v>11417</v>
      </c>
      <c r="J34" s="76">
        <v>7333</v>
      </c>
      <c r="K34" s="76">
        <v>1500</v>
      </c>
      <c r="L34" s="77">
        <f t="shared" si="0"/>
        <v>321919</v>
      </c>
      <c r="M34" s="31"/>
    </row>
    <row r="35" spans="3:13" ht="12" customHeight="1" x14ac:dyDescent="0.2">
      <c r="C35" s="13"/>
      <c r="D35" s="19">
        <f>'Revenue - NHC'!D36</f>
        <v>25</v>
      </c>
      <c r="E35" s="70" t="str">
        <f>IF(OR('Services - NHC'!E34="",'Services - NHC'!E34="[Enter service]"),"",'Services - NHC'!E34)</f>
        <v>Maternal &amp; Child Health</v>
      </c>
      <c r="F35" s="71" t="str">
        <f>IF(OR('Services - NHC'!F34="",'Services - NHC'!F34="[Select]"),"",'Services - NHC'!F34)</f>
        <v>External</v>
      </c>
      <c r="G35" s="26"/>
      <c r="H35" s="76">
        <v>219764</v>
      </c>
      <c r="I35" s="76">
        <v>31251</v>
      </c>
      <c r="J35" s="76">
        <v>27927</v>
      </c>
      <c r="K35" s="76">
        <v>1750</v>
      </c>
      <c r="L35" s="77">
        <f t="shared" si="0"/>
        <v>280692</v>
      </c>
      <c r="M35" s="31"/>
    </row>
    <row r="36" spans="3:13" ht="12" customHeight="1" x14ac:dyDescent="0.2">
      <c r="C36" s="13"/>
      <c r="D36" s="19">
        <f>'Revenue - NHC'!D37</f>
        <v>26</v>
      </c>
      <c r="E36" s="70" t="str">
        <f>IF(OR('Services - NHC'!E35="",'Services - NHC'!E35="[Enter service]"),"",'Services - NHC'!E35)</f>
        <v>Pre School Subsidised</v>
      </c>
      <c r="F36" s="71" t="str">
        <f>IF(OR('Services - NHC'!F35="",'Services - NHC'!F35="[Select]"),"",'Services - NHC'!F35)</f>
        <v>External</v>
      </c>
      <c r="G36" s="26"/>
      <c r="H36" s="76">
        <v>0</v>
      </c>
      <c r="I36" s="76">
        <v>15800</v>
      </c>
      <c r="J36" s="76">
        <v>55754</v>
      </c>
      <c r="K36" s="76">
        <v>1000</v>
      </c>
      <c r="L36" s="77">
        <f t="shared" si="0"/>
        <v>72554</v>
      </c>
      <c r="M36" s="31"/>
    </row>
    <row r="37" spans="3:13" ht="12" customHeight="1" x14ac:dyDescent="0.2">
      <c r="C37" s="13"/>
      <c r="D37" s="19">
        <f>'Revenue - NHC'!D38</f>
        <v>27</v>
      </c>
      <c r="E37" s="70" t="str">
        <f>IF(OR('Services - NHC'!E36="",'Services - NHC'!E36="[Enter service]"),"",'Services - NHC'!E36)</f>
        <v>Senior Citizens Centre</v>
      </c>
      <c r="F37" s="71" t="str">
        <f>IF(OR('Services - NHC'!F36="",'Services - NHC'!F36="[Select]"),"",'Services - NHC'!F36)</f>
        <v>External</v>
      </c>
      <c r="G37" s="26"/>
      <c r="H37" s="76"/>
      <c r="I37" s="76">
        <v>15750</v>
      </c>
      <c r="J37" s="76">
        <v>54901</v>
      </c>
      <c r="K37" s="76">
        <v>5500</v>
      </c>
      <c r="L37" s="77">
        <f t="shared" si="0"/>
        <v>76151</v>
      </c>
      <c r="M37" s="31"/>
    </row>
    <row r="38" spans="3:13" ht="12" customHeight="1" x14ac:dyDescent="0.2">
      <c r="C38" s="13"/>
      <c r="D38" s="19">
        <f>'Revenue - NHC'!D39</f>
        <v>28</v>
      </c>
      <c r="E38" s="70" t="str">
        <f>IF(OR('Services - NHC'!E37="",'Services - NHC'!E37="[Enter service]"),"",'Services - NHC'!E37)</f>
        <v>Aged Accommodation</v>
      </c>
      <c r="F38" s="71" t="str">
        <f>IF(OR('Services - NHC'!F37="",'Services - NHC'!F37="[Select]"),"",'Services - NHC'!F37)</f>
        <v>External</v>
      </c>
      <c r="G38" s="26"/>
      <c r="H38" s="76"/>
      <c r="I38" s="76">
        <v>6000</v>
      </c>
      <c r="J38" s="76"/>
      <c r="K38" s="76"/>
      <c r="L38" s="77">
        <f t="shared" si="0"/>
        <v>6000</v>
      </c>
      <c r="M38" s="31"/>
    </row>
    <row r="39" spans="3:13" ht="12" customHeight="1" x14ac:dyDescent="0.2">
      <c r="C39" s="13"/>
      <c r="D39" s="19">
        <f>'Revenue - NHC'!D40</f>
        <v>29</v>
      </c>
      <c r="E39" s="70" t="str">
        <f>IF(OR('Services - NHC'!E38="",'Services - NHC'!E38="[Enter service]"),"",'Services - NHC'!E38)</f>
        <v>Assessment &amp; Care Management</v>
      </c>
      <c r="F39" s="71" t="str">
        <f>IF(OR('Services - NHC'!F38="",'Services - NHC'!F38="[Select]"),"",'Services - NHC'!F38)</f>
        <v>External</v>
      </c>
      <c r="G39" s="26"/>
      <c r="H39" s="76">
        <v>186945</v>
      </c>
      <c r="I39" s="76">
        <v>19076</v>
      </c>
      <c r="J39" s="76"/>
      <c r="K39" s="76">
        <v>500</v>
      </c>
      <c r="L39" s="77">
        <f t="shared" si="0"/>
        <v>206521</v>
      </c>
      <c r="M39" s="31"/>
    </row>
    <row r="40" spans="3:13" ht="12" customHeight="1" x14ac:dyDescent="0.2">
      <c r="C40" s="13"/>
      <c r="D40" s="19">
        <f>'Revenue - NHC'!D41</f>
        <v>30</v>
      </c>
      <c r="E40" s="70" t="str">
        <f>IF(OR('Services - NHC'!E39="",'Services - NHC'!E39="[Enter service]"),"",'Services - NHC'!E39)</f>
        <v>Hospital to Home</v>
      </c>
      <c r="F40" s="71" t="str">
        <f>IF(OR('Services - NHC'!F39="",'Services - NHC'!F39="[Select]"),"",'Services - NHC'!F39)</f>
        <v>External</v>
      </c>
      <c r="G40" s="26"/>
      <c r="H40" s="76">
        <v>0</v>
      </c>
      <c r="I40" s="76">
        <v>0</v>
      </c>
      <c r="J40" s="76"/>
      <c r="K40" s="76"/>
      <c r="L40" s="77">
        <f t="shared" si="0"/>
        <v>0</v>
      </c>
      <c r="M40" s="31"/>
    </row>
    <row r="41" spans="3:13" ht="12" customHeight="1" x14ac:dyDescent="0.2">
      <c r="C41" s="13"/>
      <c r="D41" s="19">
        <f>'Revenue - NHC'!D42</f>
        <v>31</v>
      </c>
      <c r="E41" s="70" t="str">
        <f>IF(OR('Services - NHC'!E40="",'Services - NHC'!E40="[Enter service]"),"",'Services - NHC'!E40)</f>
        <v>Home Help General</v>
      </c>
      <c r="F41" s="71" t="str">
        <f>IF(OR('Services - NHC'!F40="",'Services - NHC'!F40="[Select]"),"",'Services - NHC'!F40)</f>
        <v>External</v>
      </c>
      <c r="G41" s="26"/>
      <c r="H41" s="76">
        <v>357060</v>
      </c>
      <c r="I41" s="76"/>
      <c r="J41" s="76"/>
      <c r="K41" s="76"/>
      <c r="L41" s="77">
        <f t="shared" si="0"/>
        <v>357060</v>
      </c>
      <c r="M41" s="31"/>
    </row>
    <row r="42" spans="3:13" ht="12" customHeight="1" x14ac:dyDescent="0.2">
      <c r="C42" s="13"/>
      <c r="D42" s="19">
        <f>'Revenue - NHC'!D43</f>
        <v>32</v>
      </c>
      <c r="E42" s="70" t="str">
        <f>IF(OR('Services - NHC'!E41="",'Services - NHC'!E41="[Enter service]"),"",'Services - NHC'!E41)</f>
        <v>Home Help Personal</v>
      </c>
      <c r="F42" s="71" t="str">
        <f>IF(OR('Services - NHC'!F41="",'Services - NHC'!F41="[Select]"),"",'Services - NHC'!F41)</f>
        <v>External</v>
      </c>
      <c r="G42" s="26"/>
      <c r="H42" s="76">
        <v>79980</v>
      </c>
      <c r="I42" s="76">
        <v>2500</v>
      </c>
      <c r="J42" s="76"/>
      <c r="K42" s="76"/>
      <c r="L42" s="77">
        <f t="shared" si="0"/>
        <v>82480</v>
      </c>
      <c r="M42" s="31"/>
    </row>
    <row r="43" spans="3:13" ht="12" customHeight="1" x14ac:dyDescent="0.2">
      <c r="C43" s="13"/>
      <c r="D43" s="19">
        <f>'Revenue - NHC'!D44</f>
        <v>33</v>
      </c>
      <c r="E43" s="70" t="str">
        <f>IF(OR('Services - NHC'!E42="",'Services - NHC'!E42="[Enter service]"),"",'Services - NHC'!E42)</f>
        <v>Home Help Respite</v>
      </c>
      <c r="F43" s="71" t="str">
        <f>IF(OR('Services - NHC'!F42="",'Services - NHC'!F42="[Select]"),"",'Services - NHC'!F42)</f>
        <v>External</v>
      </c>
      <c r="G43" s="26"/>
      <c r="H43" s="76">
        <v>34740</v>
      </c>
      <c r="I43" s="76"/>
      <c r="J43" s="76"/>
      <c r="K43" s="76"/>
      <c r="L43" s="77">
        <f t="shared" si="0"/>
        <v>34740</v>
      </c>
      <c r="M43" s="31"/>
    </row>
    <row r="44" spans="3:13" ht="12" customHeight="1" x14ac:dyDescent="0.2">
      <c r="C44" s="13"/>
      <c r="D44" s="19">
        <f>'Revenue - NHC'!D45</f>
        <v>34</v>
      </c>
      <c r="E44" s="70" t="str">
        <f>IF(OR('Services - NHC'!E43="",'Services - NHC'!E43="[Enter service]"),"",'Services - NHC'!E43)</f>
        <v>Home Maintenance</v>
      </c>
      <c r="F44" s="71" t="str">
        <f>IF(OR('Services - NHC'!F43="",'Services - NHC'!F43="[Select]"),"",'Services - NHC'!F43)</f>
        <v>External</v>
      </c>
      <c r="G44" s="26"/>
      <c r="H44" s="76"/>
      <c r="I44" s="76">
        <v>53900</v>
      </c>
      <c r="J44" s="76"/>
      <c r="K44" s="76"/>
      <c r="L44" s="77">
        <f t="shared" si="0"/>
        <v>53900</v>
      </c>
      <c r="M44" s="31"/>
    </row>
    <row r="45" spans="3:13" ht="12" customHeight="1" x14ac:dyDescent="0.2">
      <c r="C45" s="13"/>
      <c r="D45" s="19">
        <f>'Revenue - NHC'!D46</f>
        <v>35</v>
      </c>
      <c r="E45" s="70" t="str">
        <f>IF(OR('Services - NHC'!E44="",'Services - NHC'!E44="[Enter service]"),"",'Services - NHC'!E44)</f>
        <v>Meals on Wheels</v>
      </c>
      <c r="F45" s="71" t="str">
        <f>IF(OR('Services - NHC'!F44="",'Services - NHC'!F44="[Select]"),"",'Services - NHC'!F44)</f>
        <v>External</v>
      </c>
      <c r="G45" s="26"/>
      <c r="H45" s="76">
        <v>6480</v>
      </c>
      <c r="I45" s="76">
        <v>143750</v>
      </c>
      <c r="J45" s="76"/>
      <c r="K45" s="76">
        <v>250</v>
      </c>
      <c r="L45" s="77">
        <f t="shared" si="0"/>
        <v>150480</v>
      </c>
      <c r="M45" s="31"/>
    </row>
    <row r="46" spans="3:13" ht="12" customHeight="1" x14ac:dyDescent="0.2">
      <c r="C46" s="13"/>
      <c r="D46" s="19">
        <f>'Revenue - NHC'!D47</f>
        <v>36</v>
      </c>
      <c r="E46" s="70" t="str">
        <f>IF(OR('Services - NHC'!E45="",'Services - NHC'!E45="[Enter service]"),"",'Services - NHC'!E45)</f>
        <v>Volunteer Co Ordination</v>
      </c>
      <c r="F46" s="71" t="str">
        <f>IF(OR('Services - NHC'!F45="",'Services - NHC'!F45="[Select]"),"",'Services - NHC'!F45)</f>
        <v>External</v>
      </c>
      <c r="G46" s="26"/>
      <c r="H46" s="76">
        <v>14799</v>
      </c>
      <c r="I46" s="76">
        <v>25000</v>
      </c>
      <c r="J46" s="76"/>
      <c r="K46" s="76"/>
      <c r="L46" s="77">
        <f t="shared" si="0"/>
        <v>39799</v>
      </c>
      <c r="M46" s="31"/>
    </row>
    <row r="47" spans="3:13" ht="12" customHeight="1" x14ac:dyDescent="0.2">
      <c r="C47" s="13"/>
      <c r="D47" s="19">
        <f>'Revenue - NHC'!D48</f>
        <v>37</v>
      </c>
      <c r="E47" s="70" t="str">
        <f>IF(OR('Services - NHC'!E46="",'Services - NHC'!E46="[Enter service]"),"",'Services - NHC'!E46)</f>
        <v>HACC - BROKERED PROGRAMS</v>
      </c>
      <c r="F47" s="71" t="str">
        <f>IF(OR('Services - NHC'!F46="",'Services - NHC'!F46="[Select]"),"",'Services - NHC'!F46)</f>
        <v>External</v>
      </c>
      <c r="G47" s="26"/>
      <c r="H47" s="76">
        <v>123260</v>
      </c>
      <c r="I47" s="76">
        <v>9650</v>
      </c>
      <c r="J47" s="76"/>
      <c r="K47" s="76"/>
      <c r="L47" s="77">
        <f t="shared" si="0"/>
        <v>132910</v>
      </c>
      <c r="M47" s="31"/>
    </row>
    <row r="48" spans="3:13" ht="12" customHeight="1" x14ac:dyDescent="0.2">
      <c r="C48" s="13"/>
      <c r="D48" s="19">
        <f>'Revenue - NHC'!D49</f>
        <v>38</v>
      </c>
      <c r="E48" s="70" t="str">
        <f>IF(OR('Services - NHC'!E47="",'Services - NHC'!E47="[Enter service]"),"",'Services - NHC'!E47)</f>
        <v>Youth Development</v>
      </c>
      <c r="F48" s="71" t="str">
        <f>IF(OR('Services - NHC'!F47="",'Services - NHC'!F47="[Select]"),"",'Services - NHC'!F47)</f>
        <v>External</v>
      </c>
      <c r="G48" s="26"/>
      <c r="H48" s="76"/>
      <c r="I48" s="76">
        <v>30000</v>
      </c>
      <c r="J48" s="76"/>
      <c r="K48" s="76"/>
      <c r="L48" s="77">
        <f t="shared" si="0"/>
        <v>30000</v>
      </c>
      <c r="M48" s="31"/>
    </row>
    <row r="49" spans="3:13" ht="12" customHeight="1" x14ac:dyDescent="0.2">
      <c r="C49" s="13"/>
      <c r="D49" s="19">
        <f>'Revenue - NHC'!D50</f>
        <v>39</v>
      </c>
      <c r="E49" s="70" t="str">
        <f>IF(OR('Services - NHC'!E48="",'Services - NHC'!E48="[Enter service]"),"",'Services - NHC'!E48)</f>
        <v>Youth Development Freeza</v>
      </c>
      <c r="F49" s="71" t="str">
        <f>IF(OR('Services - NHC'!F48="",'Services - NHC'!F48="[Select]"),"",'Services - NHC'!F48)</f>
        <v>External</v>
      </c>
      <c r="G49" s="26"/>
      <c r="H49" s="76"/>
      <c r="I49" s="76">
        <v>0</v>
      </c>
      <c r="J49" s="76"/>
      <c r="K49" s="76"/>
      <c r="L49" s="77">
        <f t="shared" si="0"/>
        <v>0</v>
      </c>
      <c r="M49" s="31"/>
    </row>
    <row r="50" spans="3:13" ht="12" customHeight="1" x14ac:dyDescent="0.2">
      <c r="C50" s="13"/>
      <c r="D50" s="19">
        <f>'Revenue - NHC'!D51</f>
        <v>40</v>
      </c>
      <c r="E50" s="70" t="str">
        <f>IF(OR('Services - NHC'!E49="",'Services - NHC'!E49="[Enter service]"),"",'Services - NHC'!E49)</f>
        <v>Library Services</v>
      </c>
      <c r="F50" s="71" t="str">
        <f>IF(OR('Services - NHC'!F49="",'Services - NHC'!F49="[Select]"),"",'Services - NHC'!F49)</f>
        <v>External</v>
      </c>
      <c r="G50" s="26"/>
      <c r="H50" s="76"/>
      <c r="I50" s="76">
        <v>271635</v>
      </c>
      <c r="J50" s="76"/>
      <c r="K50" s="76"/>
      <c r="L50" s="77">
        <f t="shared" si="0"/>
        <v>271635</v>
      </c>
      <c r="M50" s="31"/>
    </row>
    <row r="51" spans="3:13" ht="12" customHeight="1" x14ac:dyDescent="0.2">
      <c r="C51" s="13"/>
      <c r="D51" s="19">
        <f>'Revenue - NHC'!D52</f>
        <v>41</v>
      </c>
      <c r="E51" s="70" t="str">
        <f>IF(OR('Services - NHC'!E50="",'Services - NHC'!E50="[Enter service]"),"",'Services - NHC'!E50)</f>
        <v>L To P Learner Driver Mentor Program</v>
      </c>
      <c r="F51" s="71" t="str">
        <f>IF(OR('Services - NHC'!F50="",'Services - NHC'!F50="[Select]"),"",'Services - NHC'!F50)</f>
        <v>External</v>
      </c>
      <c r="G51" s="26"/>
      <c r="H51" s="76"/>
      <c r="I51" s="76"/>
      <c r="J51" s="76"/>
      <c r="K51" s="76">
        <v>28500</v>
      </c>
      <c r="L51" s="77">
        <f t="shared" si="0"/>
        <v>28500</v>
      </c>
      <c r="M51" s="31"/>
    </row>
    <row r="52" spans="3:13" ht="12" customHeight="1" x14ac:dyDescent="0.2">
      <c r="C52" s="13"/>
      <c r="D52" s="19">
        <f>'Revenue - NHC'!D53</f>
        <v>42</v>
      </c>
      <c r="E52" s="70" t="str">
        <f>IF(OR('Services - NHC'!E51="",'Services - NHC'!E51="[Enter service]"),"",'Services - NHC'!E51)</f>
        <v>Vulnerable Persons Register</v>
      </c>
      <c r="F52" s="71" t="str">
        <f>IF(OR('Services - NHC'!F51="",'Services - NHC'!F51="[Select]"),"",'Services - NHC'!F51)</f>
        <v>External</v>
      </c>
      <c r="G52" s="26"/>
      <c r="H52" s="76"/>
      <c r="I52" s="76"/>
      <c r="J52" s="76"/>
      <c r="K52" s="76"/>
      <c r="L52" s="77">
        <f t="shared" si="0"/>
        <v>0</v>
      </c>
      <c r="M52" s="31"/>
    </row>
    <row r="53" spans="3:13" ht="12" customHeight="1" x14ac:dyDescent="0.2">
      <c r="C53" s="13"/>
      <c r="D53" s="19">
        <f>'Revenue - NHC'!D54</f>
        <v>43</v>
      </c>
      <c r="E53" s="70" t="str">
        <f>IF(OR('Services - NHC'!E52="",'Services - NHC'!E52="[Enter service]"),"",'Services - NHC'!E52)</f>
        <v>Walk To School Program</v>
      </c>
      <c r="F53" s="71" t="str">
        <f>IF(OR('Services - NHC'!F52="",'Services - NHC'!F52="[Select]"),"",'Services - NHC'!F52)</f>
        <v>External</v>
      </c>
      <c r="G53" s="26"/>
      <c r="H53" s="76"/>
      <c r="I53" s="76">
        <v>10000</v>
      </c>
      <c r="J53" s="76"/>
      <c r="K53" s="76"/>
      <c r="L53" s="77">
        <f t="shared" si="0"/>
        <v>10000</v>
      </c>
      <c r="M53" s="31"/>
    </row>
    <row r="54" spans="3:13" ht="12" customHeight="1" x14ac:dyDescent="0.2">
      <c r="C54" s="13"/>
      <c r="D54" s="19">
        <f>'Revenue - NHC'!D55</f>
        <v>44</v>
      </c>
      <c r="E54" s="70" t="str">
        <f>IF(OR('Services - NHC'!E53="",'Services - NHC'!E53="[Enter service]"),"",'Services - NHC'!E53)</f>
        <v>Assets &amp; Infrastructure   Admin and Design</v>
      </c>
      <c r="F54" s="71" t="str">
        <f>IF(OR('Services - NHC'!F53="",'Services - NHC'!F53="[Select]"),"",'Services - NHC'!F53)</f>
        <v>Mixed</v>
      </c>
      <c r="G54" s="26"/>
      <c r="H54" s="76">
        <v>349573</v>
      </c>
      <c r="I54" s="76">
        <v>221414</v>
      </c>
      <c r="J54" s="76"/>
      <c r="K54" s="76">
        <v>0</v>
      </c>
      <c r="L54" s="77">
        <f t="shared" si="0"/>
        <v>570987</v>
      </c>
      <c r="M54" s="31"/>
    </row>
    <row r="55" spans="3:13" ht="12" customHeight="1" x14ac:dyDescent="0.2">
      <c r="C55" s="13"/>
      <c r="D55" s="19">
        <f>'Revenue - NHC'!D56</f>
        <v>45</v>
      </c>
      <c r="E55" s="70" t="str">
        <f>IF(OR('Services - NHC'!E54="",'Services - NHC'!E54="[Enter service]"),"",'Services - NHC'!E54)</f>
        <v>Environmental Planning</v>
      </c>
      <c r="F55" s="71" t="str">
        <f>IF(OR('Services - NHC'!F54="",'Services - NHC'!F54="[Select]"),"",'Services - NHC'!F54)</f>
        <v>Mixed</v>
      </c>
      <c r="G55" s="26"/>
      <c r="H55" s="76">
        <v>74274</v>
      </c>
      <c r="I55" s="76">
        <v>23597</v>
      </c>
      <c r="J55" s="76"/>
      <c r="K55" s="76"/>
      <c r="L55" s="77">
        <f t="shared" si="0"/>
        <v>97871</v>
      </c>
      <c r="M55" s="31"/>
    </row>
    <row r="56" spans="3:13" ht="12" customHeight="1" x14ac:dyDescent="0.2">
      <c r="C56" s="13"/>
      <c r="D56" s="19">
        <f>'Revenue - NHC'!D57</f>
        <v>46</v>
      </c>
      <c r="E56" s="70" t="str">
        <f>IF(OR('Services - NHC'!E55="",'Services - NHC'!E55="[Enter service]"),"",'Services - NHC'!E55)</f>
        <v>Street Light Sustainability Upgrade</v>
      </c>
      <c r="F56" s="71" t="str">
        <f>IF(OR('Services - NHC'!F55="",'Services - NHC'!F55="[Select]"),"",'Services - NHC'!F55)</f>
        <v>External</v>
      </c>
      <c r="G56" s="26"/>
      <c r="H56" s="76"/>
      <c r="I56" s="76"/>
      <c r="J56" s="76"/>
      <c r="K56" s="76">
        <v>0</v>
      </c>
      <c r="L56" s="77">
        <f t="shared" si="0"/>
        <v>0</v>
      </c>
      <c r="M56" s="31"/>
    </row>
    <row r="57" spans="3:13" ht="12" customHeight="1" x14ac:dyDescent="0.2">
      <c r="C57" s="13"/>
      <c r="D57" s="19">
        <f>'Revenue - NHC'!D58</f>
        <v>47</v>
      </c>
      <c r="E57" s="70" t="str">
        <f>IF(OR('Services - NHC'!E56="",'Services - NHC'!E56="[Enter service]"),"",'Services - NHC'!E56)</f>
        <v>Recreation Services</v>
      </c>
      <c r="F57" s="71" t="str">
        <f>IF(OR('Services - NHC'!F56="",'Services - NHC'!F56="[Select]"),"",'Services - NHC'!F56)</f>
        <v>External</v>
      </c>
      <c r="G57" s="26"/>
      <c r="H57" s="76">
        <v>100644</v>
      </c>
      <c r="I57" s="76">
        <v>19797</v>
      </c>
      <c r="J57" s="76"/>
      <c r="K57" s="76"/>
      <c r="L57" s="77">
        <f t="shared" si="0"/>
        <v>120441</v>
      </c>
      <c r="M57" s="31"/>
    </row>
    <row r="58" spans="3:13" ht="12" customHeight="1" x14ac:dyDescent="0.2">
      <c r="C58" s="13"/>
      <c r="D58" s="19">
        <f>'Revenue - NHC'!D59</f>
        <v>48</v>
      </c>
      <c r="E58" s="70" t="str">
        <f>IF(OR('Services - NHC'!E57="",'Services - NHC'!E57="[Enter service]"),"",'Services - NHC'!E57)</f>
        <v>Public Health and Wellbeing</v>
      </c>
      <c r="F58" s="71" t="str">
        <f>IF(OR('Services - NHC'!F57="",'Services - NHC'!F57="[Select]"),"",'Services - NHC'!F57)</f>
        <v>External</v>
      </c>
      <c r="G58" s="26"/>
      <c r="H58" s="76">
        <v>94153</v>
      </c>
      <c r="I58" s="76">
        <v>21387</v>
      </c>
      <c r="J58" s="76">
        <v>0</v>
      </c>
      <c r="K58" s="76"/>
      <c r="L58" s="77">
        <f t="shared" si="0"/>
        <v>115540</v>
      </c>
      <c r="M58" s="31"/>
    </row>
    <row r="59" spans="3:13" ht="12" customHeight="1" x14ac:dyDescent="0.2">
      <c r="C59" s="13"/>
      <c r="D59" s="19">
        <f>'Revenue - NHC'!D60</f>
        <v>49</v>
      </c>
      <c r="E59" s="70" t="str">
        <f>IF(OR('Services - NHC'!E58="",'Services - NHC'!E58="[Enter service]"),"",'Services - NHC'!E58)</f>
        <v>Immunization Services</v>
      </c>
      <c r="F59" s="71" t="str">
        <f>IF(OR('Services - NHC'!F58="",'Services - NHC'!F58="[Select]"),"",'Services - NHC'!F58)</f>
        <v>External</v>
      </c>
      <c r="G59" s="26"/>
      <c r="H59" s="76">
        <v>49728</v>
      </c>
      <c r="I59" s="76">
        <v>3100</v>
      </c>
      <c r="J59" s="76">
        <v>306</v>
      </c>
      <c r="K59" s="76"/>
      <c r="L59" s="77">
        <f t="shared" si="0"/>
        <v>53134</v>
      </c>
      <c r="M59" s="31"/>
    </row>
    <row r="60" spans="3:13" ht="12" customHeight="1" x14ac:dyDescent="0.2">
      <c r="C60" s="13"/>
      <c r="D60" s="19">
        <f>'Revenue - NHC'!D61</f>
        <v>50</v>
      </c>
      <c r="E60" s="70" t="str">
        <f>IF(OR('Services - NHC'!E59="",'Services - NHC'!E59="[Enter service]"),"",'Services - NHC'!E59)</f>
        <v>STAFF HEALTH &amp; WELLBEING</v>
      </c>
      <c r="F60" s="71" t="str">
        <f>IF(OR('Services - NHC'!F59="",'Services - NHC'!F59="[Select]"),"",'Services - NHC'!F59)</f>
        <v>Internal</v>
      </c>
      <c r="G60" s="26"/>
      <c r="H60" s="76"/>
      <c r="I60" s="76">
        <v>0</v>
      </c>
      <c r="J60" s="76"/>
      <c r="K60" s="76"/>
      <c r="L60" s="77">
        <f t="shared" si="0"/>
        <v>0</v>
      </c>
      <c r="M60" s="31"/>
    </row>
    <row r="61" spans="3:13" ht="12" customHeight="1" x14ac:dyDescent="0.2">
      <c r="C61" s="13"/>
      <c r="D61" s="19">
        <f>'Revenue - NHC'!D62</f>
        <v>51</v>
      </c>
      <c r="E61" s="70" t="str">
        <f>IF(OR('Services - NHC'!E60="",'Services - NHC'!E60="[Enter service]"),"",'Services - NHC'!E60)</f>
        <v>Building Regulations and Inspections</v>
      </c>
      <c r="F61" s="71" t="str">
        <f>IF(OR('Services - NHC'!F60="",'Services - NHC'!F60="[Select]"),"",'Services - NHC'!F60)</f>
        <v>External</v>
      </c>
      <c r="G61" s="26"/>
      <c r="H61" s="76"/>
      <c r="I61" s="76">
        <v>145000</v>
      </c>
      <c r="J61" s="76"/>
      <c r="K61" s="76">
        <v>0</v>
      </c>
      <c r="L61" s="77">
        <f t="shared" si="0"/>
        <v>145000</v>
      </c>
      <c r="M61" s="31"/>
    </row>
    <row r="62" spans="3:13" ht="12" customHeight="1" x14ac:dyDescent="0.2">
      <c r="C62" s="13"/>
      <c r="D62" s="19">
        <f>'Revenue - NHC'!D63</f>
        <v>52</v>
      </c>
      <c r="E62" s="70" t="str">
        <f>IF(OR('Services - NHC'!E61="",'Services - NHC'!E61="[Enter service]"),"",'Services - NHC'!E61)</f>
        <v>Plant Management</v>
      </c>
      <c r="F62" s="71" t="str">
        <f>IF(OR('Services - NHC'!F61="",'Services - NHC'!F61="[Select]"),"",'Services - NHC'!F61)</f>
        <v>Internal</v>
      </c>
      <c r="G62" s="26"/>
      <c r="H62" s="76">
        <v>109455</v>
      </c>
      <c r="I62" s="76">
        <v>31363</v>
      </c>
      <c r="J62" s="76">
        <v>41</v>
      </c>
      <c r="K62" s="76"/>
      <c r="L62" s="77">
        <f t="shared" si="0"/>
        <v>140859</v>
      </c>
      <c r="M62" s="31"/>
    </row>
    <row r="63" spans="3:13" ht="12" customHeight="1" x14ac:dyDescent="0.2">
      <c r="C63" s="13"/>
      <c r="D63" s="19">
        <f>'Revenue - NHC'!D64</f>
        <v>53</v>
      </c>
      <c r="E63" s="70" t="str">
        <f>IF(OR('Services - NHC'!E62="",'Services - NHC'!E62="[Enter service]"),"",'Services - NHC'!E62)</f>
        <v>Property Maintenance</v>
      </c>
      <c r="F63" s="71" t="str">
        <f>IF(OR('Services - NHC'!F62="",'Services - NHC'!F62="[Select]"),"",'Services - NHC'!F62)</f>
        <v>Mixed</v>
      </c>
      <c r="G63" s="26"/>
      <c r="H63" s="76">
        <v>432666</v>
      </c>
      <c r="I63" s="76">
        <v>201142</v>
      </c>
      <c r="J63" s="76"/>
      <c r="K63" s="76"/>
      <c r="L63" s="77">
        <f t="shared" si="0"/>
        <v>633808</v>
      </c>
      <c r="M63" s="31"/>
    </row>
    <row r="64" spans="3:13" ht="12" customHeight="1" x14ac:dyDescent="0.2">
      <c r="C64" s="13"/>
      <c r="D64" s="19">
        <f>'Revenue - NHC'!D65</f>
        <v>54</v>
      </c>
      <c r="E64" s="70" t="str">
        <f>IF(OR('Services - NHC'!E63="",'Services - NHC'!E63="[Enter service]"),"",'Services - NHC'!E63)</f>
        <v>Sale of Council Properties</v>
      </c>
      <c r="F64" s="71" t="str">
        <f>IF(OR('Services - NHC'!F63="",'Services - NHC'!F63="[Select]"),"",'Services - NHC'!F63)</f>
        <v>Internal</v>
      </c>
      <c r="G64" s="26"/>
      <c r="H64" s="76"/>
      <c r="I64" s="76"/>
      <c r="J64" s="76"/>
      <c r="K64" s="76">
        <v>5000</v>
      </c>
      <c r="L64" s="77">
        <f t="shared" si="0"/>
        <v>5000</v>
      </c>
      <c r="M64" s="31"/>
    </row>
    <row r="65" spans="3:13" ht="12" customHeight="1" x14ac:dyDescent="0.2">
      <c r="C65" s="13"/>
      <c r="D65" s="19">
        <f>'Revenue - NHC'!D66</f>
        <v>55</v>
      </c>
      <c r="E65" s="70" t="str">
        <f>IF(OR('Services - NHC'!E64="",'Services - NHC'!E64="[Enter service]"),"",'Services - NHC'!E64)</f>
        <v>Council Residences</v>
      </c>
      <c r="F65" s="71" t="str">
        <f>IF(OR('Services - NHC'!F64="",'Services - NHC'!F64="[Select]"),"",'Services - NHC'!F64)</f>
        <v>Internal</v>
      </c>
      <c r="G65" s="26"/>
      <c r="H65" s="76"/>
      <c r="I65" s="76">
        <v>1600</v>
      </c>
      <c r="J65" s="76">
        <v>3920</v>
      </c>
      <c r="K65" s="76"/>
      <c r="L65" s="77">
        <f t="shared" si="0"/>
        <v>5520</v>
      </c>
      <c r="M65" s="31"/>
    </row>
    <row r="66" spans="3:13" ht="12" customHeight="1" x14ac:dyDescent="0.2">
      <c r="C66" s="13"/>
      <c r="D66" s="19">
        <f>'Revenue - NHC'!D67</f>
        <v>56</v>
      </c>
      <c r="E66" s="70" t="str">
        <f>IF(OR('Services - NHC'!E65="",'Services - NHC'!E65="[Enter service]"),"",'Services - NHC'!E65)</f>
        <v>Council Offices</v>
      </c>
      <c r="F66" s="71" t="str">
        <f>IF(OR('Services - NHC'!F65="",'Services - NHC'!F65="[Select]"),"",'Services - NHC'!F65)</f>
        <v>Internal</v>
      </c>
      <c r="G66" s="26"/>
      <c r="H66" s="76"/>
      <c r="I66" s="76">
        <v>30750</v>
      </c>
      <c r="J66" s="76">
        <v>102758</v>
      </c>
      <c r="K66" s="76"/>
      <c r="L66" s="77">
        <f t="shared" si="0"/>
        <v>133508</v>
      </c>
      <c r="M66" s="31"/>
    </row>
    <row r="67" spans="3:13" ht="12" customHeight="1" x14ac:dyDescent="0.2">
      <c r="C67" s="13"/>
      <c r="D67" s="19">
        <f>'Revenue - NHC'!D68</f>
        <v>57</v>
      </c>
      <c r="E67" s="70" t="str">
        <f>IF(OR('Services - NHC'!E66="",'Services - NHC'!E66="[Enter service]"),"",'Services - NHC'!E66)</f>
        <v>Swimming Pools</v>
      </c>
      <c r="F67" s="71" t="str">
        <f>IF(OR('Services - NHC'!F66="",'Services - NHC'!F66="[Select]"),"",'Services - NHC'!F66)</f>
        <v>External</v>
      </c>
      <c r="G67" s="26"/>
      <c r="H67" s="76">
        <v>295690</v>
      </c>
      <c r="I67" s="76">
        <v>149227</v>
      </c>
      <c r="J67" s="76">
        <v>96456</v>
      </c>
      <c r="K67" s="76"/>
      <c r="L67" s="77">
        <f t="shared" si="0"/>
        <v>541373</v>
      </c>
      <c r="M67" s="31"/>
    </row>
    <row r="68" spans="3:13" ht="12" customHeight="1" x14ac:dyDescent="0.2">
      <c r="C68" s="13"/>
      <c r="D68" s="19">
        <f>'Revenue - NHC'!D69</f>
        <v>58</v>
      </c>
      <c r="E68" s="70" t="str">
        <f>IF(OR('Services - NHC'!E67="",'Services - NHC'!E67="[Enter service]"),"",'Services - NHC'!E67)</f>
        <v>Recreation Reserves</v>
      </c>
      <c r="F68" s="71" t="str">
        <f>IF(OR('Services - NHC'!F67="",'Services - NHC'!F67="[Select]"),"",'Services - NHC'!F67)</f>
        <v>External</v>
      </c>
      <c r="G68" s="26"/>
      <c r="H68" s="76">
        <v>0</v>
      </c>
      <c r="I68" s="76">
        <v>10000</v>
      </c>
      <c r="J68" s="76">
        <v>15080</v>
      </c>
      <c r="K68" s="76">
        <v>217000</v>
      </c>
      <c r="L68" s="77">
        <f t="shared" si="0"/>
        <v>242080</v>
      </c>
      <c r="M68" s="31"/>
    </row>
    <row r="69" spans="3:13" ht="12" customHeight="1" x14ac:dyDescent="0.2">
      <c r="C69" s="13"/>
      <c r="D69" s="19">
        <f>'Revenue - NHC'!D70</f>
        <v>59</v>
      </c>
      <c r="E69" s="70" t="str">
        <f>IF(OR('Services - NHC'!E68="",'Services - NHC'!E68="[Enter service]"),"",'Services - NHC'!E68)</f>
        <v>Caravan Parks</v>
      </c>
      <c r="F69" s="71" t="str">
        <f>IF(OR('Services - NHC'!F68="",'Services - NHC'!F68="[Select]"),"",'Services - NHC'!F68)</f>
        <v>External</v>
      </c>
      <c r="G69" s="26"/>
      <c r="H69" s="76">
        <v>23013</v>
      </c>
      <c r="I69" s="76">
        <v>36500</v>
      </c>
      <c r="J69" s="76">
        <v>23240</v>
      </c>
      <c r="K69" s="76"/>
      <c r="L69" s="77">
        <f t="shared" si="0"/>
        <v>82753</v>
      </c>
      <c r="M69" s="31"/>
    </row>
    <row r="70" spans="3:13" ht="12" customHeight="1" x14ac:dyDescent="0.2">
      <c r="C70" s="13"/>
      <c r="D70" s="19">
        <f>'Revenue - NHC'!D71</f>
        <v>60</v>
      </c>
      <c r="E70" s="70" t="str">
        <f>IF(OR('Services - NHC'!E69="",'Services - NHC'!E69="[Enter service]"),"",'Services - NHC'!E69)</f>
        <v>Halls</v>
      </c>
      <c r="F70" s="71" t="str">
        <f>IF(OR('Services - NHC'!F69="",'Services - NHC'!F69="[Select]"),"",'Services - NHC'!F69)</f>
        <v>External</v>
      </c>
      <c r="G70" s="26"/>
      <c r="H70" s="76">
        <v>0</v>
      </c>
      <c r="I70" s="76">
        <v>15550</v>
      </c>
      <c r="J70" s="76">
        <v>123098</v>
      </c>
      <c r="K70" s="76"/>
      <c r="L70" s="77">
        <f t="shared" si="0"/>
        <v>138648</v>
      </c>
      <c r="M70" s="31"/>
    </row>
    <row r="71" spans="3:13" ht="12" customHeight="1" x14ac:dyDescent="0.2">
      <c r="C71" s="13"/>
      <c r="D71" s="19">
        <f>'Revenue - NHC'!D72</f>
        <v>61</v>
      </c>
      <c r="E71" s="70" t="str">
        <f>IF(OR('Services - NHC'!E70="",'Services - NHC'!E70="[Enter service]"),"",'Services - NHC'!E70)</f>
        <v>Museums</v>
      </c>
      <c r="F71" s="71" t="str">
        <f>IF(OR('Services - NHC'!F70="",'Services - NHC'!F70="[Select]"),"",'Services - NHC'!F70)</f>
        <v>External</v>
      </c>
      <c r="G71" s="26"/>
      <c r="H71" s="76"/>
      <c r="I71" s="76">
        <v>1000</v>
      </c>
      <c r="J71" s="76">
        <v>19540</v>
      </c>
      <c r="K71" s="76"/>
      <c r="L71" s="77">
        <f t="shared" si="0"/>
        <v>20540</v>
      </c>
      <c r="M71" s="31"/>
    </row>
    <row r="72" spans="3:13" ht="12" customHeight="1" x14ac:dyDescent="0.2">
      <c r="C72" s="13"/>
      <c r="D72" s="19">
        <f>'Revenue - NHC'!D73</f>
        <v>62</v>
      </c>
      <c r="E72" s="70" t="str">
        <f>IF(OR('Services - NHC'!E71="",'Services - NHC'!E71="[Enter service]"),"",'Services - NHC'!E71)</f>
        <v>Court Houses</v>
      </c>
      <c r="F72" s="71" t="str">
        <f>IF(OR('Services - NHC'!F71="",'Services - NHC'!F71="[Select]"),"",'Services - NHC'!F71)</f>
        <v>External</v>
      </c>
      <c r="G72" s="26"/>
      <c r="H72" s="76"/>
      <c r="I72" s="76">
        <v>2700</v>
      </c>
      <c r="J72" s="76">
        <v>5200</v>
      </c>
      <c r="K72" s="76"/>
      <c r="L72" s="77">
        <f>SUM(H72:K72)</f>
        <v>7900</v>
      </c>
      <c r="M72" s="31"/>
    </row>
    <row r="73" spans="3:13" ht="12" customHeight="1" x14ac:dyDescent="0.2">
      <c r="C73" s="13"/>
      <c r="D73" s="19">
        <f>'Revenue - NHC'!D74</f>
        <v>63</v>
      </c>
      <c r="E73" s="70" t="str">
        <f>IF(OR('Services - NHC'!E72="",'Services - NHC'!E72="[Enter service]"),"",'Services - NHC'!E72)</f>
        <v>Stadiums &amp; Community Centres</v>
      </c>
      <c r="F73" s="71" t="str">
        <f>IF(OR('Services - NHC'!F72="",'Services - NHC'!F72="[Select]"),"",'Services - NHC'!F72)</f>
        <v>External</v>
      </c>
      <c r="G73" s="26"/>
      <c r="H73" s="76"/>
      <c r="I73" s="76">
        <v>14000</v>
      </c>
      <c r="J73" s="76">
        <v>387814</v>
      </c>
      <c r="K73" s="76"/>
      <c r="L73" s="77">
        <f t="shared" si="0"/>
        <v>401814</v>
      </c>
      <c r="M73" s="31"/>
    </row>
    <row r="74" spans="3:13" ht="12" customHeight="1" x14ac:dyDescent="0.2">
      <c r="C74" s="13"/>
      <c r="D74" s="19">
        <f>'Revenue - NHC'!D75</f>
        <v>64</v>
      </c>
      <c r="E74" s="70" t="str">
        <f>IF(OR('Services - NHC'!E73="",'Services - NHC'!E73="[Enter service]"),"",'Services - NHC'!E73)</f>
        <v>Depots</v>
      </c>
      <c r="F74" s="71" t="str">
        <f>IF(OR('Services - NHC'!F73="",'Services - NHC'!F73="[Select]"),"",'Services - NHC'!F73)</f>
        <v>Internal</v>
      </c>
      <c r="G74" s="26"/>
      <c r="H74" s="76">
        <v>0</v>
      </c>
      <c r="I74" s="76">
        <v>39000</v>
      </c>
      <c r="J74" s="76">
        <v>24940</v>
      </c>
      <c r="K74" s="76"/>
      <c r="L74" s="77">
        <f t="shared" si="0"/>
        <v>63940</v>
      </c>
      <c r="M74" s="31"/>
    </row>
    <row r="75" spans="3:13" ht="12" customHeight="1" x14ac:dyDescent="0.2">
      <c r="C75" s="13"/>
      <c r="D75" s="19">
        <f>'Revenue - NHC'!D76</f>
        <v>65</v>
      </c>
      <c r="E75" s="70" t="str">
        <f>IF(OR('Services - NHC'!E74="",'Services - NHC'!E74="[Enter service]"),"",'Services - NHC'!E74)</f>
        <v>Lakes</v>
      </c>
      <c r="F75" s="71" t="str">
        <f>IF(OR('Services - NHC'!F74="",'Services - NHC'!F74="[Select]"),"",'Services - NHC'!F74)</f>
        <v>External</v>
      </c>
      <c r="G75" s="26"/>
      <c r="H75" s="76">
        <v>6867</v>
      </c>
      <c r="I75" s="76">
        <v>9600</v>
      </c>
      <c r="J75" s="76">
        <v>6825</v>
      </c>
      <c r="K75" s="76"/>
      <c r="L75" s="77">
        <f t="shared" si="0"/>
        <v>23292</v>
      </c>
      <c r="M75" s="31"/>
    </row>
    <row r="76" spans="3:13" ht="12" customHeight="1" x14ac:dyDescent="0.2">
      <c r="C76" s="13"/>
      <c r="D76" s="19">
        <f>'Revenue - NHC'!D77</f>
        <v>66</v>
      </c>
      <c r="E76" s="70" t="str">
        <f>IF(OR('Services - NHC'!E75="",'Services - NHC'!E75="[Enter service]"),"",'Services - NHC'!E75)</f>
        <v>Other Council Assets</v>
      </c>
      <c r="F76" s="71" t="str">
        <f>IF(OR('Services - NHC'!F75="",'Services - NHC'!F75="[Select]"),"",'Services - NHC'!F75)</f>
        <v>Mixed</v>
      </c>
      <c r="G76" s="26"/>
      <c r="H76" s="76"/>
      <c r="I76" s="76">
        <v>41750</v>
      </c>
      <c r="J76" s="76">
        <v>13740</v>
      </c>
      <c r="K76" s="76">
        <v>0</v>
      </c>
      <c r="L76" s="77">
        <f t="shared" si="0"/>
        <v>55490</v>
      </c>
      <c r="M76" s="31"/>
    </row>
    <row r="77" spans="3:13" ht="12" customHeight="1" x14ac:dyDescent="0.2">
      <c r="C77" s="13"/>
      <c r="D77" s="19">
        <f>'Revenue - NHC'!D78</f>
        <v>67</v>
      </c>
      <c r="E77" s="70" t="str">
        <f>IF(OR('Services - NHC'!E76="",'Services - NHC'!E76="[Enter service]"),"",'Services - NHC'!E76)</f>
        <v>Sunraysia Highway Improvement Committee</v>
      </c>
      <c r="F77" s="71" t="str">
        <f>IF(OR('Services - NHC'!F76="",'Services - NHC'!F76="[Select]"),"",'Services - NHC'!F76)</f>
        <v>External</v>
      </c>
      <c r="G77" s="26"/>
      <c r="H77" s="76"/>
      <c r="I77" s="76">
        <v>7000</v>
      </c>
      <c r="J77" s="76"/>
      <c r="K77" s="76"/>
      <c r="L77" s="77">
        <f t="shared" si="0"/>
        <v>7000</v>
      </c>
      <c r="M77" s="31"/>
    </row>
    <row r="78" spans="3:13" ht="12" customHeight="1" x14ac:dyDescent="0.2">
      <c r="C78" s="13"/>
      <c r="D78" s="19">
        <f>'Revenue - NHC'!D79</f>
        <v>68</v>
      </c>
      <c r="E78" s="70" t="str">
        <f>IF(OR('Services - NHC'!E77="",'Services - NHC'!E77="[Enter service]"),"",'Services - NHC'!E77)</f>
        <v>Roadside Weed and Rabbit Control</v>
      </c>
      <c r="F78" s="71" t="str">
        <f>IF(OR('Services - NHC'!F77="",'Services - NHC'!F77="[Select]"),"",'Services - NHC'!F77)</f>
        <v>External</v>
      </c>
      <c r="G78" s="26"/>
      <c r="H78" s="76"/>
      <c r="I78" s="76">
        <v>75000</v>
      </c>
      <c r="J78" s="76"/>
      <c r="K78" s="76"/>
      <c r="L78" s="77">
        <f t="shared" si="0"/>
        <v>75000</v>
      </c>
      <c r="M78" s="31"/>
    </row>
    <row r="79" spans="3:13" ht="12" customHeight="1" x14ac:dyDescent="0.2">
      <c r="C79" s="13"/>
      <c r="D79" s="19">
        <f>'Revenue - NHC'!D80</f>
        <v>69</v>
      </c>
      <c r="E79" s="70" t="str">
        <f>IF(OR('Services - NHC'!E78="",'Services - NHC'!E78="[Enter service]"),"",'Services - NHC'!E78)</f>
        <v>Charlton-St Arnaud Rd Floodway Construction</v>
      </c>
      <c r="F79" s="71" t="str">
        <f>IF(OR('Services - NHC'!F78="",'Services - NHC'!F78="[Select]"),"",'Services - NHC'!F78)</f>
        <v>External</v>
      </c>
      <c r="G79" s="26"/>
      <c r="H79" s="76"/>
      <c r="I79" s="76">
        <v>0</v>
      </c>
      <c r="J79" s="76"/>
      <c r="K79" s="76"/>
      <c r="L79" s="77">
        <f t="shared" si="0"/>
        <v>0</v>
      </c>
      <c r="M79" s="31"/>
    </row>
    <row r="80" spans="3:13" ht="12" customHeight="1" x14ac:dyDescent="0.2">
      <c r="C80" s="13"/>
      <c r="D80" s="19">
        <f>'Revenue - NHC'!D81</f>
        <v>70</v>
      </c>
      <c r="E80" s="70" t="str">
        <f>IF(OR('Services - NHC'!E79="",'Services - NHC'!E79="[Enter service]"),"",'Services - NHC'!E79)</f>
        <v>Municipal Emergency Management</v>
      </c>
      <c r="F80" s="71" t="str">
        <f>IF(OR('Services - NHC'!F79="",'Services - NHC'!F79="[Select]"),"",'Services - NHC'!F79)</f>
        <v>Mixed</v>
      </c>
      <c r="G80" s="26"/>
      <c r="H80" s="76">
        <v>153366</v>
      </c>
      <c r="I80" s="76">
        <v>27687</v>
      </c>
      <c r="J80" s="76"/>
      <c r="K80" s="76">
        <v>27106</v>
      </c>
      <c r="L80" s="77">
        <f t="shared" si="0"/>
        <v>208159</v>
      </c>
      <c r="M80" s="31"/>
    </row>
    <row r="81" spans="3:15" ht="12" customHeight="1" x14ac:dyDescent="0.2">
      <c r="C81" s="13"/>
      <c r="D81" s="19">
        <f>'Revenue - NHC'!D82</f>
        <v>71</v>
      </c>
      <c r="E81" s="70" t="str">
        <f>IF(OR('Services - NHC'!E80="",'Services - NHC'!E80="[Enter service]"),"",'Services - NHC'!E80)</f>
        <v>Incident Emergency Response</v>
      </c>
      <c r="F81" s="71" t="str">
        <f>IF(OR('Services - NHC'!F80="",'Services - NHC'!F80="[Select]"),"",'Services - NHC'!F80)</f>
        <v>Mixed</v>
      </c>
      <c r="G81" s="26"/>
      <c r="H81" s="76">
        <v>20360</v>
      </c>
      <c r="I81" s="76">
        <v>0</v>
      </c>
      <c r="J81" s="76">
        <v>2145</v>
      </c>
      <c r="K81" s="76"/>
      <c r="L81" s="77">
        <f t="shared" si="0"/>
        <v>22505</v>
      </c>
      <c r="M81" s="31"/>
    </row>
    <row r="82" spans="3:15" ht="12" customHeight="1" x14ac:dyDescent="0.2">
      <c r="C82" s="13"/>
      <c r="D82" s="19">
        <f>'Revenue - NHC'!D83</f>
        <v>72</v>
      </c>
      <c r="E82" s="70" t="str">
        <f>IF(OR('Services - NHC'!E81="",'Services - NHC'!E81="[Enter service]"),"",'Services - NHC'!E81)</f>
        <v>Events Traffic Control &amp; Community Support</v>
      </c>
      <c r="F82" s="71" t="str">
        <f>IF(OR('Services - NHC'!F81="",'Services - NHC'!F81="[Select]"),"",'Services - NHC'!F81)</f>
        <v>External</v>
      </c>
      <c r="G82" s="26"/>
      <c r="H82" s="76">
        <v>4500</v>
      </c>
      <c r="I82" s="76">
        <v>1000</v>
      </c>
      <c r="J82" s="76"/>
      <c r="K82" s="76"/>
      <c r="L82" s="77">
        <f t="shared" si="0"/>
        <v>5500</v>
      </c>
      <c r="M82" s="31"/>
    </row>
    <row r="83" spans="3:15" ht="12" customHeight="1" x14ac:dyDescent="0.2">
      <c r="C83" s="13"/>
      <c r="D83" s="19">
        <f>'Revenue - NHC'!D84</f>
        <v>73</v>
      </c>
      <c r="E83" s="70" t="str">
        <f>IF(OR('Services - NHC'!E82="",'Services - NHC'!E82="[Enter service]"),"",'Services - NHC'!E82)</f>
        <v>Road Services Administration</v>
      </c>
      <c r="F83" s="71" t="str">
        <f>IF(OR('Services - NHC'!F82="",'Services - NHC'!F82="[Select]"),"",'Services - NHC'!F82)</f>
        <v>Internal</v>
      </c>
      <c r="G83" s="26"/>
      <c r="H83" s="76">
        <v>384710</v>
      </c>
      <c r="I83" s="76">
        <v>34036</v>
      </c>
      <c r="J83" s="76"/>
      <c r="K83" s="76"/>
      <c r="L83" s="77">
        <f t="shared" si="0"/>
        <v>418746</v>
      </c>
      <c r="M83" s="31"/>
    </row>
    <row r="84" spans="3:15" ht="12" customHeight="1" x14ac:dyDescent="0.2">
      <c r="C84" s="13"/>
      <c r="D84" s="19">
        <f>'Revenue - NHC'!D85</f>
        <v>74</v>
      </c>
      <c r="E84" s="70" t="str">
        <f>IF(OR('Services - NHC'!E83="",'Services - NHC'!E83="[Enter service]"),"",'Services - NHC'!E83)</f>
        <v>Roads Sealed</v>
      </c>
      <c r="F84" s="71" t="str">
        <f>IF(OR('Services - NHC'!F83="",'Services - NHC'!F83="[Select]"),"",'Services - NHC'!F83)</f>
        <v>External</v>
      </c>
      <c r="G84" s="26"/>
      <c r="H84" s="76">
        <f>818960+51530</f>
        <v>870490</v>
      </c>
      <c r="I84" s="76">
        <f>447762+228290</f>
        <v>676052</v>
      </c>
      <c r="J84" s="76">
        <f>3586439+79260</f>
        <v>3665699</v>
      </c>
      <c r="K84" s="76">
        <v>0</v>
      </c>
      <c r="L84" s="77">
        <f t="shared" si="0"/>
        <v>5212241</v>
      </c>
      <c r="M84" s="31"/>
      <c r="N84" s="467"/>
      <c r="O84" s="526"/>
    </row>
    <row r="85" spans="3:15" ht="12" customHeight="1" x14ac:dyDescent="0.2">
      <c r="C85" s="13"/>
      <c r="D85" s="19">
        <f>'Revenue - NHC'!D86</f>
        <v>75</v>
      </c>
      <c r="E85" s="70" t="str">
        <f>IF(OR('Services - NHC'!E84="",'Services - NHC'!E84="[Enter service]"),"",'Services - NHC'!E84)</f>
        <v>Roads Gravel</v>
      </c>
      <c r="F85" s="71" t="str">
        <f>IF(OR('Services - NHC'!F84="",'Services - NHC'!F84="[Select]"),"",'Services - NHC'!F84)</f>
        <v>External</v>
      </c>
      <c r="G85" s="26"/>
      <c r="H85" s="76">
        <f>215798+69200</f>
        <v>284998</v>
      </c>
      <c r="I85" s="76">
        <f>197020+306560</f>
        <v>503580</v>
      </c>
      <c r="J85" s="76">
        <f>808583+106440</f>
        <v>915023</v>
      </c>
      <c r="K85" s="76"/>
      <c r="L85" s="77">
        <f t="shared" si="0"/>
        <v>1703601</v>
      </c>
      <c r="M85" s="31"/>
      <c r="N85" s="467"/>
      <c r="O85" s="526"/>
    </row>
    <row r="86" spans="3:15" ht="12" customHeight="1" x14ac:dyDescent="0.2">
      <c r="C86" s="13"/>
      <c r="D86" s="19">
        <f>'Revenue - NHC'!D87</f>
        <v>76</v>
      </c>
      <c r="E86" s="70" t="str">
        <f>IF(OR('Services - NHC'!E85="",'Services - NHC'!E85="[Enter service]"),"",'Services - NHC'!E85)</f>
        <v>Roads Formed</v>
      </c>
      <c r="F86" s="71" t="str">
        <f>IF(OR('Services - NHC'!F85="",'Services - NHC'!F85="[Select]"),"",'Services - NHC'!F85)</f>
        <v>External</v>
      </c>
      <c r="G86" s="26"/>
      <c r="H86" s="76">
        <f>326870+26500</f>
        <v>353370</v>
      </c>
      <c r="I86" s="76">
        <f>50000+117410</f>
        <v>167410</v>
      </c>
      <c r="J86" s="76">
        <f>4957+40760</f>
        <v>45717</v>
      </c>
      <c r="K86" s="76"/>
      <c r="L86" s="77">
        <f t="shared" si="0"/>
        <v>566497</v>
      </c>
      <c r="M86" s="31"/>
      <c r="N86" s="467"/>
      <c r="O86" s="526"/>
    </row>
    <row r="87" spans="3:15" ht="12" customHeight="1" x14ac:dyDescent="0.2">
      <c r="C87" s="13"/>
      <c r="D87" s="19">
        <f>'Revenue - NHC'!D88</f>
        <v>77</v>
      </c>
      <c r="E87" s="70" t="str">
        <f>IF(OR('Services - NHC'!E86="",'Services - NHC'!E86="[Enter service]"),"",'Services - NHC'!E86)</f>
        <v>Gravel Pit Rehabilitiation</v>
      </c>
      <c r="F87" s="71" t="str">
        <f>IF(OR('Services - NHC'!F86="",'Services - NHC'!F86="[Select]"),"",'Services - NHC'!F86)</f>
        <v>Internal</v>
      </c>
      <c r="G87" s="26"/>
      <c r="H87" s="76"/>
      <c r="I87" s="76">
        <v>0</v>
      </c>
      <c r="J87" s="76"/>
      <c r="K87" s="76"/>
      <c r="L87" s="77">
        <f t="shared" si="0"/>
        <v>0</v>
      </c>
      <c r="M87" s="31"/>
      <c r="N87" s="467"/>
      <c r="O87" s="526"/>
    </row>
    <row r="88" spans="3:15" ht="12" customHeight="1" x14ac:dyDescent="0.2">
      <c r="C88" s="13"/>
      <c r="D88" s="19">
        <f>'Revenue - NHC'!D89</f>
        <v>78</v>
      </c>
      <c r="E88" s="70" t="str">
        <f>IF(OR('Services - NHC'!E87="",'Services - NHC'!E87="[Enter service]"),"",'Services - NHC'!E87)</f>
        <v>Urban Areas and Environment Administration</v>
      </c>
      <c r="F88" s="71" t="str">
        <f>IF(OR('Services - NHC'!F87="",'Services - NHC'!F87="[Select]"),"",'Services - NHC'!F87)</f>
        <v>Mixed</v>
      </c>
      <c r="G88" s="26"/>
      <c r="H88" s="76">
        <v>195909</v>
      </c>
      <c r="I88" s="76">
        <v>38036</v>
      </c>
      <c r="J88" s="76">
        <v>14</v>
      </c>
      <c r="K88" s="76"/>
      <c r="L88" s="77">
        <f t="shared" si="0"/>
        <v>233959</v>
      </c>
      <c r="M88" s="31"/>
      <c r="N88" s="467"/>
      <c r="O88" s="526"/>
    </row>
    <row r="89" spans="3:15" ht="12" customHeight="1" x14ac:dyDescent="0.2">
      <c r="C89" s="13"/>
      <c r="D89" s="19">
        <f>'Revenue - NHC'!D90</f>
        <v>79</v>
      </c>
      <c r="E89" s="70" t="str">
        <f>IF(OR('Services - NHC'!E88="",'Services - NHC'!E88="[Enter service]"),"",'Services - NHC'!E88)</f>
        <v>Public Toilets</v>
      </c>
      <c r="F89" s="71" t="str">
        <f>IF(OR('Services - NHC'!F88="",'Services - NHC'!F88="[Select]"),"",'Services - NHC'!F88)</f>
        <v>External</v>
      </c>
      <c r="G89" s="26"/>
      <c r="H89" s="76">
        <v>124034</v>
      </c>
      <c r="I89" s="76">
        <v>73000</v>
      </c>
      <c r="J89" s="76">
        <v>28760</v>
      </c>
      <c r="K89" s="76"/>
      <c r="L89" s="77">
        <f t="shared" si="0"/>
        <v>225794</v>
      </c>
      <c r="M89" s="31"/>
      <c r="N89" s="467"/>
      <c r="O89" s="526"/>
    </row>
    <row r="90" spans="3:15" ht="12" customHeight="1" x14ac:dyDescent="0.2">
      <c r="C90" s="13"/>
      <c r="D90" s="19">
        <f>'Revenue - NHC'!D91</f>
        <v>80</v>
      </c>
      <c r="E90" s="70" t="str">
        <f>IF(OR('Services - NHC'!E89="",'Services - NHC'!E89="[Enter service]"),"",'Services - NHC'!E89)</f>
        <v>Parks</v>
      </c>
      <c r="F90" s="71" t="str">
        <f>IF(OR('Services - NHC'!F89="",'Services - NHC'!F89="[Select]"),"",'Services - NHC'!F89)</f>
        <v>External</v>
      </c>
      <c r="G90" s="26"/>
      <c r="H90" s="76">
        <f>253380+13500</f>
        <v>266880</v>
      </c>
      <c r="I90" s="76">
        <f>91995+59810</f>
        <v>151805</v>
      </c>
      <c r="J90" s="76">
        <f>69468+20770</f>
        <v>90238</v>
      </c>
      <c r="K90" s="76"/>
      <c r="L90" s="77">
        <f t="shared" si="0"/>
        <v>508923</v>
      </c>
      <c r="M90" s="31"/>
      <c r="N90" s="467"/>
      <c r="O90" s="526"/>
    </row>
    <row r="91" spans="3:15" ht="12" customHeight="1" x14ac:dyDescent="0.2">
      <c r="C91" s="13"/>
      <c r="D91" s="19">
        <f>'Revenue - NHC'!D92</f>
        <v>81</v>
      </c>
      <c r="E91" s="70" t="str">
        <f>IF(OR('Services - NHC'!E90="",'Services - NHC'!E90="[Enter service]"),"",'Services - NHC'!E90)</f>
        <v>Drains</v>
      </c>
      <c r="F91" s="71" t="str">
        <f>IF(OR('Services - NHC'!F90="",'Services - NHC'!F90="[Select]"),"",'Services - NHC'!F90)</f>
        <v>External</v>
      </c>
      <c r="G91" s="26"/>
      <c r="H91" s="76">
        <f>27720+1620</f>
        <v>29340</v>
      </c>
      <c r="I91" s="76">
        <f>17000+7160</f>
        <v>24160</v>
      </c>
      <c r="J91" s="76">
        <f>112293+2480</f>
        <v>114773</v>
      </c>
      <c r="K91" s="76"/>
      <c r="L91" s="77">
        <f t="shared" si="0"/>
        <v>168273</v>
      </c>
      <c r="M91" s="31"/>
      <c r="N91" s="467"/>
      <c r="O91" s="526"/>
    </row>
    <row r="92" spans="3:15" ht="12" customHeight="1" x14ac:dyDescent="0.2">
      <c r="C92" s="13"/>
      <c r="D92" s="19">
        <f>'Revenue - NHC'!D93</f>
        <v>82</v>
      </c>
      <c r="E92" s="70" t="str">
        <f>IF(OR('Services - NHC'!E91="",'Services - NHC'!E91="[Enter service]"),"",'Services - NHC'!E91)</f>
        <v>Major Culverts Bridges and Weirs</v>
      </c>
      <c r="F92" s="71" t="str">
        <f>IF(OR('Services - NHC'!F91="",'Services - NHC'!F91="[Select]"),"",'Services - NHC'!F91)</f>
        <v>External</v>
      </c>
      <c r="G92" s="26"/>
      <c r="H92" s="76">
        <v>1800</v>
      </c>
      <c r="I92" s="76">
        <v>0</v>
      </c>
      <c r="J92" s="76">
        <v>71435</v>
      </c>
      <c r="K92" s="76"/>
      <c r="L92" s="77">
        <f t="shared" si="0"/>
        <v>73235</v>
      </c>
      <c r="M92" s="31"/>
      <c r="N92" s="467"/>
      <c r="O92" s="526"/>
    </row>
    <row r="93" spans="3:15" ht="12" customHeight="1" x14ac:dyDescent="0.2">
      <c r="C93" s="13"/>
      <c r="D93" s="19">
        <f>'Revenue - NHC'!D94</f>
        <v>83</v>
      </c>
      <c r="E93" s="70" t="str">
        <f>IF(OR('Services - NHC'!E92="",'Services - NHC'!E92="[Enter service]"),"",'Services - NHC'!E92)</f>
        <v>Pump Stations Water Re Use and Standpipes</v>
      </c>
      <c r="F93" s="71" t="str">
        <f>IF(OR('Services - NHC'!F92="",'Services - NHC'!F92="[Select]"),"",'Services - NHC'!F92)</f>
        <v>External</v>
      </c>
      <c r="G93" s="26"/>
      <c r="H93" s="76">
        <f>4740+110</f>
        <v>4850</v>
      </c>
      <c r="I93" s="76">
        <f>14000+470</f>
        <v>14470</v>
      </c>
      <c r="J93" s="76">
        <f>6199+160</f>
        <v>6359</v>
      </c>
      <c r="K93" s="76"/>
      <c r="L93" s="77">
        <f t="shared" si="0"/>
        <v>25679</v>
      </c>
      <c r="M93" s="31"/>
      <c r="N93" s="467"/>
      <c r="O93" s="526"/>
    </row>
    <row r="94" spans="3:15" ht="12" customHeight="1" x14ac:dyDescent="0.2">
      <c r="C94" s="13"/>
      <c r="D94" s="19">
        <f>'Revenue - NHC'!D95</f>
        <v>84</v>
      </c>
      <c r="E94" s="70" t="str">
        <f>IF(OR('Services - NHC'!E93="",'Services - NHC'!E93="[Enter service]"),"",'Services - NHC'!E93)</f>
        <v>Streetscapes</v>
      </c>
      <c r="F94" s="71" t="str">
        <f>IF(OR('Services - NHC'!F93="",'Services - NHC'!F93="[Select]"),"",'Services - NHC'!F93)</f>
        <v>External</v>
      </c>
      <c r="G94" s="26"/>
      <c r="H94" s="76">
        <f>257780+8700</f>
        <v>266480</v>
      </c>
      <c r="I94" s="76">
        <f>130355+38530</f>
        <v>168885</v>
      </c>
      <c r="J94" s="76">
        <f>5011+13380</f>
        <v>18391</v>
      </c>
      <c r="K94" s="76"/>
      <c r="L94" s="77">
        <f t="shared" si="0"/>
        <v>453756</v>
      </c>
      <c r="M94" s="31"/>
      <c r="N94" s="467"/>
      <c r="O94" s="526"/>
    </row>
    <row r="95" spans="3:15" ht="12" customHeight="1" x14ac:dyDescent="0.2">
      <c r="C95" s="13"/>
      <c r="D95" s="19">
        <f>'Revenue - NHC'!D96</f>
        <v>85</v>
      </c>
      <c r="E95" s="70" t="str">
        <f>IF(OR('Services - NHC'!E94="",'Services - NHC'!E94="[Enter service]"),"",'Services - NHC'!E94)</f>
        <v>Kerb &amp; Channel</v>
      </c>
      <c r="F95" s="71" t="str">
        <f>IF(OR('Services - NHC'!F94="",'Services - NHC'!F94="[Select]"),"",'Services - NHC'!F94)</f>
        <v>External</v>
      </c>
      <c r="G95" s="26"/>
      <c r="H95" s="76">
        <f>38280+130</f>
        <v>38410</v>
      </c>
      <c r="I95" s="76">
        <f>5000+550</f>
        <v>5550</v>
      </c>
      <c r="J95" s="76">
        <f>145706+190</f>
        <v>145896</v>
      </c>
      <c r="K95" s="76"/>
      <c r="L95" s="77">
        <f t="shared" si="0"/>
        <v>189856</v>
      </c>
      <c r="M95" s="31"/>
      <c r="N95" s="467"/>
      <c r="O95" s="526"/>
    </row>
    <row r="96" spans="3:15" ht="12" customHeight="1" x14ac:dyDescent="0.2">
      <c r="C96" s="13"/>
      <c r="D96" s="19">
        <f>'Revenue - NHC'!D97</f>
        <v>86</v>
      </c>
      <c r="E96" s="70" t="str">
        <f>IF(OR('Services - NHC'!E95="",'Services - NHC'!E95="[Enter service]"),"",'Services - NHC'!E95)</f>
        <v>Footpaths</v>
      </c>
      <c r="F96" s="71" t="str">
        <f>IF(OR('Services - NHC'!F95="",'Services - NHC'!F95="[Select]"),"",'Services - NHC'!F95)</f>
        <v>External</v>
      </c>
      <c r="G96" s="26"/>
      <c r="H96" s="76">
        <f>76380+410</f>
        <v>76790</v>
      </c>
      <c r="I96" s="76">
        <f>8000+1830</f>
        <v>9830</v>
      </c>
      <c r="J96" s="76">
        <f>196928+640</f>
        <v>197568</v>
      </c>
      <c r="K96" s="76"/>
      <c r="L96" s="77">
        <f t="shared" si="0"/>
        <v>284188</v>
      </c>
      <c r="M96" s="31"/>
      <c r="N96" s="467"/>
      <c r="O96" s="526"/>
    </row>
    <row r="97" spans="3:15" ht="12" customHeight="1" x14ac:dyDescent="0.2">
      <c r="C97" s="13"/>
      <c r="D97" s="19">
        <f>'Revenue - NHC'!D98</f>
        <v>87</v>
      </c>
      <c r="E97" s="70" t="str">
        <f>IF(OR('Services - NHC'!E96="",'Services - NHC'!E96="[Enter service]"),"",'Services - NHC'!E96)</f>
        <v>Waste and Environment Administration</v>
      </c>
      <c r="F97" s="71" t="str">
        <f>IF(OR('Services - NHC'!F96="",'Services - NHC'!F96="[Select]"),"",'Services - NHC'!F96)</f>
        <v>External</v>
      </c>
      <c r="G97" s="26"/>
      <c r="H97" s="76">
        <v>66775</v>
      </c>
      <c r="I97" s="76">
        <v>3445</v>
      </c>
      <c r="J97" s="76"/>
      <c r="K97" s="76"/>
      <c r="L97" s="77">
        <f t="shared" si="0"/>
        <v>70220</v>
      </c>
      <c r="M97" s="31"/>
      <c r="N97" s="467"/>
      <c r="O97" s="526"/>
    </row>
    <row r="98" spans="3:15" ht="12" customHeight="1" x14ac:dyDescent="0.2">
      <c r="C98" s="13"/>
      <c r="D98" s="19">
        <f>'Revenue - NHC'!D99</f>
        <v>88</v>
      </c>
      <c r="E98" s="70" t="str">
        <f>IF(OR('Services - NHC'!E97="",'Services - NHC'!E97="[Enter service]"),"",'Services - NHC'!E97)</f>
        <v>Garbage &amp; Sanitation</v>
      </c>
      <c r="F98" s="71" t="str">
        <f>IF(OR('Services - NHC'!F97="",'Services - NHC'!F97="[Select]"),"",'Services - NHC'!F97)</f>
        <v>External</v>
      </c>
      <c r="G98" s="26"/>
      <c r="H98" s="76">
        <f>76310+7360</f>
        <v>83670</v>
      </c>
      <c r="I98" s="76">
        <f>235000+32630</f>
        <v>267630</v>
      </c>
      <c r="J98" s="76">
        <f>8014+11330</f>
        <v>19344</v>
      </c>
      <c r="K98" s="76"/>
      <c r="L98" s="77">
        <f t="shared" si="0"/>
        <v>370644</v>
      </c>
      <c r="M98" s="31"/>
      <c r="N98" s="467"/>
      <c r="O98" s="526"/>
    </row>
    <row r="99" spans="3:15" ht="12" customHeight="1" x14ac:dyDescent="0.2">
      <c r="C99" s="13"/>
      <c r="D99" s="19">
        <f>'Revenue - NHC'!D100</f>
        <v>89</v>
      </c>
      <c r="E99" s="70" t="str">
        <f>IF(OR('Services - NHC'!E98="",'Services - NHC'!E98="[Enter service]"),"",'Services - NHC'!E98)</f>
        <v>Recycling</v>
      </c>
      <c r="F99" s="71" t="str">
        <f>IF(OR('Services - NHC'!F98="",'Services - NHC'!F98="[Select]"),"",'Services - NHC'!F98)</f>
        <v>External</v>
      </c>
      <c r="G99" s="26"/>
      <c r="H99" s="76"/>
      <c r="I99" s="76">
        <v>90000</v>
      </c>
      <c r="J99" s="76"/>
      <c r="K99" s="76">
        <v>500</v>
      </c>
      <c r="L99" s="77">
        <f t="shared" si="0"/>
        <v>90500</v>
      </c>
      <c r="M99" s="31"/>
      <c r="N99" s="467"/>
      <c r="O99" s="526"/>
    </row>
    <row r="100" spans="3:15" ht="12" customHeight="1" x14ac:dyDescent="0.2">
      <c r="C100" s="13"/>
      <c r="D100" s="19">
        <f>'Revenue - NHC'!D101</f>
        <v>90</v>
      </c>
      <c r="E100" s="70" t="str">
        <f>IF(OR('Services - NHC'!E99="",'Services - NHC'!E99="[Enter service]"),"",'Services - NHC'!E99)</f>
        <v>Landfill and Transfer Stations</v>
      </c>
      <c r="F100" s="71" t="str">
        <f>IF(OR('Services - NHC'!F99="",'Services - NHC'!F99="[Select]"),"",'Services - NHC'!F99)</f>
        <v>External</v>
      </c>
      <c r="G100" s="26"/>
      <c r="H100" s="76">
        <f>324770+16570</f>
        <v>341340</v>
      </c>
      <c r="I100" s="76">
        <f>134586+73410</f>
        <v>207996</v>
      </c>
      <c r="J100" s="76">
        <f>17659+25490</f>
        <v>43149</v>
      </c>
      <c r="K100" s="76"/>
      <c r="L100" s="77">
        <f t="shared" si="0"/>
        <v>592485</v>
      </c>
      <c r="M100" s="31"/>
      <c r="N100" s="467"/>
      <c r="O100" s="526"/>
    </row>
    <row r="101" spans="3:15" ht="12" customHeight="1" x14ac:dyDescent="0.2">
      <c r="C101" s="13"/>
      <c r="D101" s="19">
        <f>'Revenue - NHC'!D102</f>
        <v>91</v>
      </c>
      <c r="E101" s="70" t="str">
        <f>IF(OR('Services - NHC'!E100="",'Services - NHC'!E100="[Enter service]"),"",'Services - NHC'!E100)</f>
        <v>Landfill Sites Rehabilitation</v>
      </c>
      <c r="F101" s="71" t="str">
        <f>IF(OR('Services - NHC'!F100="",'Services - NHC'!F100="[Select]"),"",'Services - NHC'!F100)</f>
        <v>Internal</v>
      </c>
      <c r="G101" s="26"/>
      <c r="H101" s="76">
        <v>0</v>
      </c>
      <c r="I101" s="76">
        <v>0</v>
      </c>
      <c r="J101" s="76"/>
      <c r="K101" s="76"/>
      <c r="L101" s="77">
        <f t="shared" si="0"/>
        <v>0</v>
      </c>
      <c r="M101" s="31"/>
      <c r="N101" s="467"/>
      <c r="O101" s="526"/>
    </row>
    <row r="102" spans="3:15" ht="12" customHeight="1" x14ac:dyDescent="0.2">
      <c r="C102" s="13"/>
      <c r="D102" s="19">
        <f>'Revenue - NHC'!D103</f>
        <v>92</v>
      </c>
      <c r="E102" s="70" t="str">
        <f>IF(OR('Services - NHC'!E101="",'Services - NHC'!E101="[Enter service]"),"",'Services - NHC'!E101)</f>
        <v>Landfill - New Cells</v>
      </c>
      <c r="F102" s="71" t="str">
        <f>IF(OR('Services - NHC'!F101="",'Services - NHC'!F101="[Select]"),"",'Services - NHC'!F101)</f>
        <v>Internal</v>
      </c>
      <c r="G102" s="26"/>
      <c r="H102" s="76">
        <v>0</v>
      </c>
      <c r="I102" s="76">
        <v>30000</v>
      </c>
      <c r="J102" s="76"/>
      <c r="K102" s="76"/>
      <c r="L102" s="77">
        <f t="shared" si="0"/>
        <v>30000</v>
      </c>
      <c r="M102" s="31"/>
      <c r="N102" s="467"/>
      <c r="O102" s="526"/>
    </row>
    <row r="103" spans="3:15" ht="12" customHeight="1" x14ac:dyDescent="0.2">
      <c r="C103" s="13"/>
      <c r="D103" s="19">
        <f>'Revenue - NHC'!D104</f>
        <v>93</v>
      </c>
      <c r="E103" s="70" t="str">
        <f>IF(OR('Services - NHC'!E102="",'Services - NHC'!E102="[Enter service]"),"",'Services - NHC'!E102)</f>
        <v>CM Regional Waste Management Group</v>
      </c>
      <c r="F103" s="71" t="str">
        <f>IF(OR('Services - NHC'!F102="",'Services - NHC'!F102="[Select]"),"",'Services - NHC'!F102)</f>
        <v>External</v>
      </c>
      <c r="G103" s="26"/>
      <c r="H103" s="76"/>
      <c r="I103" s="76"/>
      <c r="J103" s="76"/>
      <c r="K103" s="76">
        <v>6000</v>
      </c>
      <c r="L103" s="77">
        <f t="shared" si="0"/>
        <v>6000</v>
      </c>
      <c r="M103" s="31"/>
      <c r="N103" s="467"/>
      <c r="O103" s="526"/>
    </row>
    <row r="104" spans="3:15" ht="12" customHeight="1" x14ac:dyDescent="0.2">
      <c r="C104" s="13"/>
      <c r="D104" s="19">
        <f>'Revenue - NHC'!D105</f>
        <v>94</v>
      </c>
      <c r="E104" s="70" t="str">
        <f>IF(OR('Services - NHC'!E103="",'Services - NHC'!E103="[Enter service]"),"",'Services - NHC'!E103)</f>
        <v>Aerodromes</v>
      </c>
      <c r="F104" s="71" t="str">
        <f>IF(OR('Services - NHC'!F103="",'Services - NHC'!F103="[Select]"),"",'Services - NHC'!F103)</f>
        <v>External</v>
      </c>
      <c r="G104" s="26"/>
      <c r="H104" s="76">
        <f>30840+860</f>
        <v>31700</v>
      </c>
      <c r="I104" s="76">
        <f>17800+3810</f>
        <v>21610</v>
      </c>
      <c r="J104" s="76">
        <f>8792+1320</f>
        <v>10112</v>
      </c>
      <c r="K104" s="76"/>
      <c r="L104" s="77">
        <f t="shared" si="0"/>
        <v>63422</v>
      </c>
      <c r="M104" s="31"/>
      <c r="N104" s="467"/>
      <c r="O104" s="526"/>
    </row>
    <row r="105" spans="3:15" ht="12" customHeight="1" x14ac:dyDescent="0.2">
      <c r="C105" s="13"/>
      <c r="D105" s="19">
        <f>'Revenue - NHC'!D106</f>
        <v>95</v>
      </c>
      <c r="E105" s="70" t="str">
        <f>IF(OR('Services - NHC'!E104="",'Services - NHC'!E104="[Enter service]"),"",'Services - NHC'!E104)</f>
        <v>Saleyards Truck Wash</v>
      </c>
      <c r="F105" s="71" t="str">
        <f>IF(OR('Services - NHC'!F104="",'Services - NHC'!F104="[Select]"),"",'Services - NHC'!F104)</f>
        <v>External</v>
      </c>
      <c r="G105" s="26"/>
      <c r="H105" s="76">
        <f>49924+120</f>
        <v>50044</v>
      </c>
      <c r="I105" s="76">
        <f>26750+540</f>
        <v>27290</v>
      </c>
      <c r="J105" s="76">
        <f>14159+540</f>
        <v>14699</v>
      </c>
      <c r="K105" s="76"/>
      <c r="L105" s="77">
        <f t="shared" si="0"/>
        <v>92033</v>
      </c>
      <c r="M105" s="31"/>
      <c r="N105" s="467"/>
      <c r="O105" s="526"/>
    </row>
    <row r="106" spans="3:15" ht="12" customHeight="1" x14ac:dyDescent="0.2">
      <c r="C106" s="13"/>
      <c r="D106" s="19">
        <f>'Revenue - NHC'!D107</f>
        <v>96</v>
      </c>
      <c r="E106" s="70" t="str">
        <f>IF(OR('Services - NHC'!E105="",'Services - NHC'!E105="[Enter service]"),"",'Services - NHC'!E105)</f>
        <v>Sundry Debtor works</v>
      </c>
      <c r="F106" s="71" t="str">
        <f>IF(OR('Services - NHC'!F105="",'Services - NHC'!F105="[Select]"),"",'Services - NHC'!F105)</f>
        <v>External</v>
      </c>
      <c r="G106" s="26"/>
      <c r="H106" s="76">
        <v>5300</v>
      </c>
      <c r="I106" s="76">
        <v>6500</v>
      </c>
      <c r="J106" s="76"/>
      <c r="K106" s="76"/>
      <c r="L106" s="77">
        <f t="shared" si="0"/>
        <v>11800</v>
      </c>
      <c r="M106" s="31"/>
      <c r="N106" s="467"/>
    </row>
    <row r="107" spans="3:15" ht="12" customHeight="1" x14ac:dyDescent="0.2">
      <c r="C107" s="13"/>
      <c r="D107" s="19">
        <f>'Revenue - NHC'!D108</f>
        <v>97</v>
      </c>
      <c r="E107" s="70" t="str">
        <f>IF(OR('Services - NHC'!E106="",'Services - NHC'!E106="[Enter service]"),"",'Services - NHC'!E106)</f>
        <v>Fleet expenses and recovery</v>
      </c>
      <c r="F107" s="71" t="str">
        <f>IF(OR('Services - NHC'!F106="",'Services - NHC'!F106="[Select]"),"",'Services - NHC'!F106)</f>
        <v>Internal</v>
      </c>
      <c r="G107" s="26"/>
      <c r="H107" s="504">
        <v>-1083</v>
      </c>
      <c r="I107" s="504">
        <v>-34626</v>
      </c>
      <c r="J107" s="504">
        <v>35709</v>
      </c>
      <c r="K107" s="76"/>
      <c r="L107" s="510">
        <f t="shared" si="0"/>
        <v>0</v>
      </c>
      <c r="M107" s="31"/>
    </row>
    <row r="108" spans="3:15" ht="12" customHeight="1" x14ac:dyDescent="0.2">
      <c r="C108" s="13"/>
      <c r="D108" s="19">
        <f>'Revenue - NHC'!D109</f>
        <v>98</v>
      </c>
      <c r="E108" s="70" t="str">
        <f>IF(OR('Services - NHC'!E107="",'Services - NHC'!E107="[Enter service]"),"",'Services - NHC'!E107)</f>
        <v>Plant expenses and recovery</v>
      </c>
      <c r="F108" s="71" t="str">
        <f>IF(OR('Services - NHC'!F107="",'Services - NHC'!F107="[Select]"),"",'Services - NHC'!F107)</f>
        <v>Internal</v>
      </c>
      <c r="G108" s="26"/>
      <c r="H108" s="504">
        <v>196615</v>
      </c>
      <c r="I108" s="504">
        <v>871000</v>
      </c>
      <c r="J108" s="504">
        <v>302418</v>
      </c>
      <c r="K108" s="504"/>
      <c r="L108" s="511">
        <f t="shared" si="0"/>
        <v>1370033</v>
      </c>
      <c r="M108" s="31"/>
      <c r="N108" s="6" t="s">
        <v>467</v>
      </c>
    </row>
    <row r="109" spans="3:15" ht="12" customHeight="1" x14ac:dyDescent="0.2">
      <c r="C109" s="13"/>
      <c r="D109" s="19"/>
      <c r="E109" s="524"/>
      <c r="F109" s="525"/>
      <c r="G109" s="26"/>
      <c r="H109" s="504">
        <v>-196615</v>
      </c>
      <c r="I109" s="504">
        <v>-871000</v>
      </c>
      <c r="J109" s="504">
        <v>-302418</v>
      </c>
      <c r="K109" s="504"/>
      <c r="L109" s="511">
        <f t="shared" si="0"/>
        <v>-1370033</v>
      </c>
      <c r="M109" s="31"/>
      <c r="N109" s="6" t="s">
        <v>468</v>
      </c>
    </row>
    <row r="110" spans="3:15" ht="12" customHeight="1" x14ac:dyDescent="0.2">
      <c r="C110" s="13"/>
      <c r="D110" s="19">
        <f>'Revenue - NHC'!D110</f>
        <v>99</v>
      </c>
      <c r="E110" s="70" t="str">
        <f>IF(OR('Services - NHC'!E108="",'Services - NHC'!E108="[Enter service]"),"",'Services - NHC'!E108)</f>
        <v>Capital grants</v>
      </c>
      <c r="F110" s="71" t="str">
        <f>IF(OR('Services - NHC'!F108="",'Services - NHC'!F108="[Select]"),"",'Services - NHC'!F108)</f>
        <v>External</v>
      </c>
      <c r="G110" s="26"/>
      <c r="H110" s="76"/>
      <c r="I110" s="76"/>
      <c r="J110" s="76"/>
      <c r="K110" s="76"/>
      <c r="L110" s="77">
        <f t="shared" si="0"/>
        <v>0</v>
      </c>
      <c r="M110" s="31"/>
    </row>
    <row r="111" spans="3:15" ht="12" customHeight="1" x14ac:dyDescent="0.2">
      <c r="C111" s="13"/>
      <c r="D111" s="19">
        <f>'Revenue - NHC'!D111</f>
        <v>100</v>
      </c>
      <c r="E111" s="70" t="str">
        <f>IF(OR('Services - NHC'!E109="",'Services - NHC'!E109="[Enter service]"),"",'Services - NHC'!E109)</f>
        <v/>
      </c>
      <c r="F111" s="71" t="str">
        <f>IF(OR('Services - NHC'!F109="",'Services - NHC'!F109="[Select]"),"",'Services - NHC'!F109)</f>
        <v/>
      </c>
      <c r="G111" s="26"/>
      <c r="H111" s="76"/>
      <c r="I111" s="76"/>
      <c r="J111" s="76"/>
      <c r="K111" s="76"/>
      <c r="L111" s="77">
        <f t="shared" ref="L111:L147" si="1">SUM(H111:K111)</f>
        <v>0</v>
      </c>
      <c r="M111" s="31"/>
    </row>
    <row r="112" spans="3:15" ht="12" hidden="1" customHeight="1" x14ac:dyDescent="0.2">
      <c r="C112" s="13"/>
      <c r="D112" s="19">
        <f>'Revenue - NHC'!D112</f>
        <v>101</v>
      </c>
      <c r="E112" s="70" t="str">
        <f>IF(OR('Services - NHC'!E110="",'Services - NHC'!E110="[Enter service]"),"",'Services - NHC'!E110)</f>
        <v/>
      </c>
      <c r="F112" s="71" t="str">
        <f>IF(OR('Services - NHC'!F110="",'Services - NHC'!F110="[Select]"),"",'Services - NHC'!F110)</f>
        <v/>
      </c>
      <c r="G112" s="26"/>
      <c r="H112" s="76"/>
      <c r="I112" s="76"/>
      <c r="J112" s="76"/>
      <c r="K112" s="76"/>
      <c r="L112" s="77">
        <f t="shared" si="1"/>
        <v>0</v>
      </c>
      <c r="M112" s="31"/>
    </row>
    <row r="113" spans="3:13" ht="12" hidden="1" customHeight="1" x14ac:dyDescent="0.2">
      <c r="C113" s="13"/>
      <c r="D113" s="19">
        <f>'Revenue - NHC'!D113</f>
        <v>102</v>
      </c>
      <c r="E113" s="70" t="str">
        <f>IF(OR('Services - NHC'!E111="",'Services - NHC'!E111="[Enter service]"),"",'Services - NHC'!E111)</f>
        <v/>
      </c>
      <c r="F113" s="71" t="str">
        <f>IF(OR('Services - NHC'!F111="",'Services - NHC'!F111="[Select]"),"",'Services - NHC'!F111)</f>
        <v/>
      </c>
      <c r="G113" s="26"/>
      <c r="H113" s="76"/>
      <c r="I113" s="76"/>
      <c r="J113" s="76"/>
      <c r="K113" s="76"/>
      <c r="L113" s="77">
        <f t="shared" si="1"/>
        <v>0</v>
      </c>
      <c r="M113" s="31"/>
    </row>
    <row r="114" spans="3:13" ht="12" hidden="1" customHeight="1" x14ac:dyDescent="0.2">
      <c r="C114" s="13"/>
      <c r="D114" s="19">
        <f>'Revenue - NHC'!D114</f>
        <v>103</v>
      </c>
      <c r="E114" s="70" t="str">
        <f>IF(OR('Services - NHC'!E112="",'Services - NHC'!E112="[Enter service]"),"",'Services - NHC'!E112)</f>
        <v/>
      </c>
      <c r="F114" s="71" t="str">
        <f>IF(OR('Services - NHC'!F112="",'Services - NHC'!F112="[Select]"),"",'Services - NHC'!F112)</f>
        <v/>
      </c>
      <c r="G114" s="26"/>
      <c r="H114" s="76"/>
      <c r="I114" s="76"/>
      <c r="J114" s="76"/>
      <c r="K114" s="76"/>
      <c r="L114" s="77">
        <f t="shared" si="1"/>
        <v>0</v>
      </c>
      <c r="M114" s="31"/>
    </row>
    <row r="115" spans="3:13" ht="12" hidden="1" customHeight="1" x14ac:dyDescent="0.2">
      <c r="C115" s="13"/>
      <c r="D115" s="19">
        <f>'Revenue - NHC'!D115</f>
        <v>104</v>
      </c>
      <c r="E115" s="70" t="str">
        <f>IF(OR('Services - NHC'!E113="",'Services - NHC'!E113="[Enter service]"),"",'Services - NHC'!E113)</f>
        <v/>
      </c>
      <c r="F115" s="71" t="str">
        <f>IF(OR('Services - NHC'!F113="",'Services - NHC'!F113="[Select]"),"",'Services - NHC'!F113)</f>
        <v/>
      </c>
      <c r="G115" s="26"/>
      <c r="H115" s="76"/>
      <c r="I115" s="76"/>
      <c r="J115" s="76"/>
      <c r="K115" s="76"/>
      <c r="L115" s="77">
        <f t="shared" si="1"/>
        <v>0</v>
      </c>
      <c r="M115" s="31"/>
    </row>
    <row r="116" spans="3:13" ht="12" hidden="1" customHeight="1" x14ac:dyDescent="0.2">
      <c r="C116" s="13"/>
      <c r="D116" s="19">
        <f>'Revenue - NHC'!D116</f>
        <v>105</v>
      </c>
      <c r="E116" s="70" t="str">
        <f>IF(OR('Services - NHC'!E114="",'Services - NHC'!E114="[Enter service]"),"",'Services - NHC'!E114)</f>
        <v/>
      </c>
      <c r="F116" s="71" t="str">
        <f>IF(OR('Services - NHC'!F114="",'Services - NHC'!F114="[Select]"),"",'Services - NHC'!F114)</f>
        <v/>
      </c>
      <c r="G116" s="26"/>
      <c r="H116" s="76"/>
      <c r="I116" s="76"/>
      <c r="J116" s="76"/>
      <c r="K116" s="76"/>
      <c r="L116" s="77">
        <f t="shared" si="1"/>
        <v>0</v>
      </c>
      <c r="M116" s="31"/>
    </row>
    <row r="117" spans="3:13" ht="12" hidden="1" customHeight="1" x14ac:dyDescent="0.2">
      <c r="C117" s="13"/>
      <c r="D117" s="19">
        <f>'Revenue - NHC'!D117</f>
        <v>106</v>
      </c>
      <c r="E117" s="70" t="str">
        <f>IF(OR('Services - NHC'!E115="",'Services - NHC'!E115="[Enter service]"),"",'Services - NHC'!E115)</f>
        <v/>
      </c>
      <c r="F117" s="71" t="str">
        <f>IF(OR('Services - NHC'!F115="",'Services - NHC'!F115="[Select]"),"",'Services - NHC'!F115)</f>
        <v/>
      </c>
      <c r="G117" s="26"/>
      <c r="H117" s="76"/>
      <c r="I117" s="76"/>
      <c r="J117" s="76"/>
      <c r="K117" s="76"/>
      <c r="L117" s="77">
        <f t="shared" si="1"/>
        <v>0</v>
      </c>
      <c r="M117" s="31"/>
    </row>
    <row r="118" spans="3:13" ht="12" hidden="1" customHeight="1" x14ac:dyDescent="0.2">
      <c r="C118" s="13"/>
      <c r="D118" s="19">
        <f>'Revenue - NHC'!D118</f>
        <v>107</v>
      </c>
      <c r="E118" s="70" t="str">
        <f>IF(OR('Services - NHC'!E116="",'Services - NHC'!E116="[Enter service]"),"",'Services - NHC'!E116)</f>
        <v/>
      </c>
      <c r="F118" s="71" t="str">
        <f>IF(OR('Services - NHC'!F116="",'Services - NHC'!F116="[Select]"),"",'Services - NHC'!F116)</f>
        <v/>
      </c>
      <c r="G118" s="26"/>
      <c r="H118" s="76"/>
      <c r="I118" s="76"/>
      <c r="J118" s="76"/>
      <c r="K118" s="76"/>
      <c r="L118" s="77">
        <f t="shared" si="1"/>
        <v>0</v>
      </c>
      <c r="M118" s="31"/>
    </row>
    <row r="119" spans="3:13" ht="12" hidden="1" customHeight="1" x14ac:dyDescent="0.2">
      <c r="C119" s="13"/>
      <c r="D119" s="19">
        <f>'Revenue - NHC'!D119</f>
        <v>108</v>
      </c>
      <c r="E119" s="70" t="str">
        <f>IF(OR('Services - NHC'!E117="",'Services - NHC'!E117="[Enter service]"),"",'Services - NHC'!E117)</f>
        <v/>
      </c>
      <c r="F119" s="71" t="str">
        <f>IF(OR('Services - NHC'!F117="",'Services - NHC'!F117="[Select]"),"",'Services - NHC'!F117)</f>
        <v/>
      </c>
      <c r="G119" s="26"/>
      <c r="H119" s="76"/>
      <c r="I119" s="76"/>
      <c r="J119" s="76"/>
      <c r="K119" s="76"/>
      <c r="L119" s="77">
        <f t="shared" si="1"/>
        <v>0</v>
      </c>
      <c r="M119" s="31"/>
    </row>
    <row r="120" spans="3:13" ht="12" hidden="1" customHeight="1" x14ac:dyDescent="0.2">
      <c r="C120" s="13"/>
      <c r="D120" s="19">
        <f>'Revenue - NHC'!D120</f>
        <v>109</v>
      </c>
      <c r="E120" s="70" t="str">
        <f>IF(OR('Services - NHC'!E118="",'Services - NHC'!E118="[Enter service]"),"",'Services - NHC'!E118)</f>
        <v/>
      </c>
      <c r="F120" s="71" t="str">
        <f>IF(OR('Services - NHC'!F118="",'Services - NHC'!F118="[Select]"),"",'Services - NHC'!F118)</f>
        <v/>
      </c>
      <c r="G120" s="26"/>
      <c r="H120" s="76"/>
      <c r="I120" s="76"/>
      <c r="J120" s="76"/>
      <c r="K120" s="76"/>
      <c r="L120" s="77">
        <f t="shared" si="1"/>
        <v>0</v>
      </c>
      <c r="M120" s="31"/>
    </row>
    <row r="121" spans="3:13" ht="12" hidden="1" customHeight="1" x14ac:dyDescent="0.2">
      <c r="C121" s="13"/>
      <c r="D121" s="19">
        <f>'Revenue - NHC'!D121</f>
        <v>110</v>
      </c>
      <c r="E121" s="70" t="str">
        <f>IF(OR('Services - NHC'!E119="",'Services - NHC'!E119="[Enter service]"),"",'Services - NHC'!E119)</f>
        <v/>
      </c>
      <c r="F121" s="71" t="str">
        <f>IF(OR('Services - NHC'!F119="",'Services - NHC'!F119="[Select]"),"",'Services - NHC'!F119)</f>
        <v/>
      </c>
      <c r="G121" s="26"/>
      <c r="H121" s="76"/>
      <c r="I121" s="76"/>
      <c r="J121" s="76"/>
      <c r="K121" s="76"/>
      <c r="L121" s="77">
        <f t="shared" si="1"/>
        <v>0</v>
      </c>
      <c r="M121" s="31"/>
    </row>
    <row r="122" spans="3:13" ht="12" hidden="1" customHeight="1" x14ac:dyDescent="0.2">
      <c r="C122" s="13"/>
      <c r="D122" s="19">
        <f>'Revenue - NHC'!D122</f>
        <v>111</v>
      </c>
      <c r="E122" s="70" t="str">
        <f>IF(OR('Services - NHC'!E120="",'Services - NHC'!E120="[Enter service]"),"",'Services - NHC'!E120)</f>
        <v/>
      </c>
      <c r="F122" s="71" t="str">
        <f>IF(OR('Services - NHC'!F120="",'Services - NHC'!F120="[Select]"),"",'Services - NHC'!F120)</f>
        <v/>
      </c>
      <c r="G122" s="26"/>
      <c r="H122" s="76"/>
      <c r="I122" s="76"/>
      <c r="J122" s="76"/>
      <c r="K122" s="76"/>
      <c r="L122" s="77">
        <f t="shared" si="1"/>
        <v>0</v>
      </c>
      <c r="M122" s="31"/>
    </row>
    <row r="123" spans="3:13" ht="12" hidden="1" customHeight="1" x14ac:dyDescent="0.2">
      <c r="C123" s="13"/>
      <c r="D123" s="19">
        <f>'Revenue - NHC'!D123</f>
        <v>112</v>
      </c>
      <c r="E123" s="70" t="str">
        <f>IF(OR('Services - NHC'!E121="",'Services - NHC'!E121="[Enter service]"),"",'Services - NHC'!E121)</f>
        <v/>
      </c>
      <c r="F123" s="71" t="str">
        <f>IF(OR('Services - NHC'!F121="",'Services - NHC'!F121="[Select]"),"",'Services - NHC'!F121)</f>
        <v/>
      </c>
      <c r="G123" s="26"/>
      <c r="H123" s="76"/>
      <c r="I123" s="76"/>
      <c r="J123" s="76"/>
      <c r="K123" s="76"/>
      <c r="L123" s="77">
        <f t="shared" si="1"/>
        <v>0</v>
      </c>
      <c r="M123" s="31"/>
    </row>
    <row r="124" spans="3:13" ht="12" hidden="1" customHeight="1" x14ac:dyDescent="0.2">
      <c r="C124" s="13"/>
      <c r="D124" s="19">
        <f>'Revenue - NHC'!D124</f>
        <v>113</v>
      </c>
      <c r="E124" s="70" t="str">
        <f>IF(OR('Services - NHC'!E122="",'Services - NHC'!E122="[Enter service]"),"",'Services - NHC'!E122)</f>
        <v/>
      </c>
      <c r="F124" s="71" t="str">
        <f>IF(OR('Services - NHC'!F122="",'Services - NHC'!F122="[Select]"),"",'Services - NHC'!F122)</f>
        <v/>
      </c>
      <c r="G124" s="26"/>
      <c r="H124" s="76"/>
      <c r="I124" s="76"/>
      <c r="J124" s="76"/>
      <c r="K124" s="76"/>
      <c r="L124" s="77">
        <f t="shared" si="1"/>
        <v>0</v>
      </c>
      <c r="M124" s="31"/>
    </row>
    <row r="125" spans="3:13" ht="12" hidden="1" customHeight="1" x14ac:dyDescent="0.2">
      <c r="C125" s="13"/>
      <c r="D125" s="19">
        <f>'Revenue - NHC'!D125</f>
        <v>114</v>
      </c>
      <c r="E125" s="70" t="str">
        <f>IF(OR('Services - NHC'!E123="",'Services - NHC'!E123="[Enter service]"),"",'Services - NHC'!E123)</f>
        <v/>
      </c>
      <c r="F125" s="71" t="str">
        <f>IF(OR('Services - NHC'!F123="",'Services - NHC'!F123="[Select]"),"",'Services - NHC'!F123)</f>
        <v/>
      </c>
      <c r="G125" s="26"/>
      <c r="H125" s="76"/>
      <c r="I125" s="76"/>
      <c r="J125" s="76"/>
      <c r="K125" s="76"/>
      <c r="L125" s="77">
        <f t="shared" si="1"/>
        <v>0</v>
      </c>
      <c r="M125" s="31"/>
    </row>
    <row r="126" spans="3:13" ht="12" hidden="1" customHeight="1" x14ac:dyDescent="0.2">
      <c r="C126" s="13"/>
      <c r="D126" s="19">
        <f>'Revenue - NHC'!D126</f>
        <v>115</v>
      </c>
      <c r="E126" s="70" t="str">
        <f>IF(OR('Services - NHC'!E124="",'Services - NHC'!E124="[Enter service]"),"",'Services - NHC'!E124)</f>
        <v/>
      </c>
      <c r="F126" s="71" t="str">
        <f>IF(OR('Services - NHC'!F124="",'Services - NHC'!F124="[Select]"),"",'Services - NHC'!F124)</f>
        <v/>
      </c>
      <c r="G126" s="26"/>
      <c r="H126" s="76"/>
      <c r="I126" s="76"/>
      <c r="J126" s="76"/>
      <c r="K126" s="76"/>
      <c r="L126" s="77">
        <f t="shared" si="1"/>
        <v>0</v>
      </c>
      <c r="M126" s="31"/>
    </row>
    <row r="127" spans="3:13" ht="12" hidden="1" customHeight="1" x14ac:dyDescent="0.2">
      <c r="C127" s="13"/>
      <c r="D127" s="19">
        <f>'Revenue - NHC'!D127</f>
        <v>116</v>
      </c>
      <c r="E127" s="70" t="str">
        <f>IF(OR('Services - NHC'!E125="",'Services - NHC'!E125="[Enter service]"),"",'Services - NHC'!E125)</f>
        <v/>
      </c>
      <c r="F127" s="71" t="str">
        <f>IF(OR('Services - NHC'!F125="",'Services - NHC'!F125="[Select]"),"",'Services - NHC'!F125)</f>
        <v/>
      </c>
      <c r="G127" s="26"/>
      <c r="H127" s="76"/>
      <c r="I127" s="76"/>
      <c r="J127" s="76"/>
      <c r="K127" s="76"/>
      <c r="L127" s="77">
        <f t="shared" si="1"/>
        <v>0</v>
      </c>
      <c r="M127" s="31"/>
    </row>
    <row r="128" spans="3:13" ht="12" hidden="1" customHeight="1" x14ac:dyDescent="0.2">
      <c r="C128" s="13"/>
      <c r="D128" s="19">
        <f>'Revenue - NHC'!D128</f>
        <v>117</v>
      </c>
      <c r="E128" s="70" t="str">
        <f>IF(OR('Services - NHC'!E126="",'Services - NHC'!E126="[Enter service]"),"",'Services - NHC'!E126)</f>
        <v/>
      </c>
      <c r="F128" s="71" t="str">
        <f>IF(OR('Services - NHC'!F126="",'Services - NHC'!F126="[Select]"),"",'Services - NHC'!F126)</f>
        <v/>
      </c>
      <c r="G128" s="26"/>
      <c r="H128" s="76"/>
      <c r="I128" s="76"/>
      <c r="J128" s="76"/>
      <c r="K128" s="76"/>
      <c r="L128" s="77">
        <f t="shared" si="1"/>
        <v>0</v>
      </c>
      <c r="M128" s="31"/>
    </row>
    <row r="129" spans="3:13" ht="12" hidden="1" customHeight="1" x14ac:dyDescent="0.2">
      <c r="C129" s="13"/>
      <c r="D129" s="19">
        <f>'Revenue - NHC'!D129</f>
        <v>118</v>
      </c>
      <c r="E129" s="70" t="str">
        <f>IF(OR('Services - NHC'!E127="",'Services - NHC'!E127="[Enter service]"),"",'Services - NHC'!E127)</f>
        <v/>
      </c>
      <c r="F129" s="71" t="str">
        <f>IF(OR('Services - NHC'!F127="",'Services - NHC'!F127="[Select]"),"",'Services - NHC'!F127)</f>
        <v/>
      </c>
      <c r="G129" s="26"/>
      <c r="H129" s="76"/>
      <c r="I129" s="76"/>
      <c r="J129" s="76"/>
      <c r="K129" s="76"/>
      <c r="L129" s="77">
        <f t="shared" si="1"/>
        <v>0</v>
      </c>
      <c r="M129" s="31"/>
    </row>
    <row r="130" spans="3:13" ht="12" hidden="1" customHeight="1" x14ac:dyDescent="0.2">
      <c r="C130" s="13"/>
      <c r="D130" s="19">
        <f>'Revenue - NHC'!D130</f>
        <v>119</v>
      </c>
      <c r="E130" s="70" t="str">
        <f>IF(OR('Services - NHC'!E128="",'Services - NHC'!E128="[Enter service]"),"",'Services - NHC'!E128)</f>
        <v/>
      </c>
      <c r="F130" s="71" t="str">
        <f>IF(OR('Services - NHC'!F128="",'Services - NHC'!F128="[Select]"),"",'Services - NHC'!F128)</f>
        <v/>
      </c>
      <c r="G130" s="26"/>
      <c r="H130" s="76"/>
      <c r="I130" s="76"/>
      <c r="J130" s="76"/>
      <c r="K130" s="76"/>
      <c r="L130" s="77">
        <f t="shared" si="1"/>
        <v>0</v>
      </c>
      <c r="M130" s="31"/>
    </row>
    <row r="131" spans="3:13" ht="12" hidden="1" customHeight="1" x14ac:dyDescent="0.2">
      <c r="C131" s="13"/>
      <c r="D131" s="19">
        <f>'Revenue - NHC'!D131</f>
        <v>120</v>
      </c>
      <c r="E131" s="70" t="str">
        <f>IF(OR('Services - NHC'!E129="",'Services - NHC'!E129="[Enter service]"),"",'Services - NHC'!E129)</f>
        <v/>
      </c>
      <c r="F131" s="71" t="str">
        <f>IF(OR('Services - NHC'!F129="",'Services - NHC'!F129="[Select]"),"",'Services - NHC'!F129)</f>
        <v/>
      </c>
      <c r="G131" s="26"/>
      <c r="H131" s="76"/>
      <c r="I131" s="76"/>
      <c r="J131" s="76"/>
      <c r="K131" s="76"/>
      <c r="L131" s="77">
        <f t="shared" si="1"/>
        <v>0</v>
      </c>
      <c r="M131" s="31"/>
    </row>
    <row r="132" spans="3:13" ht="12" hidden="1" customHeight="1" x14ac:dyDescent="0.2">
      <c r="C132" s="13"/>
      <c r="D132" s="19">
        <f>'Revenue - NHC'!D132</f>
        <v>121</v>
      </c>
      <c r="E132" s="70" t="str">
        <f>IF(OR('Services - NHC'!E130="",'Services - NHC'!E130="[Enter service]"),"",'Services - NHC'!E130)</f>
        <v/>
      </c>
      <c r="F132" s="71" t="str">
        <f>IF(OR('Services - NHC'!F130="",'Services - NHC'!F130="[Select]"),"",'Services - NHC'!F130)</f>
        <v/>
      </c>
      <c r="G132" s="26"/>
      <c r="H132" s="76"/>
      <c r="I132" s="76"/>
      <c r="J132" s="76"/>
      <c r="K132" s="76"/>
      <c r="L132" s="77">
        <f t="shared" si="1"/>
        <v>0</v>
      </c>
      <c r="M132" s="31"/>
    </row>
    <row r="133" spans="3:13" ht="12" hidden="1" customHeight="1" x14ac:dyDescent="0.2">
      <c r="C133" s="13"/>
      <c r="D133" s="19">
        <f>'Revenue - NHC'!D133</f>
        <v>122</v>
      </c>
      <c r="E133" s="70" t="str">
        <f>IF(OR('Services - NHC'!E131="",'Services - NHC'!E131="[Enter service]"),"",'Services - NHC'!E131)</f>
        <v/>
      </c>
      <c r="F133" s="71" t="str">
        <f>IF(OR('Services - NHC'!F131="",'Services - NHC'!F131="[Select]"),"",'Services - NHC'!F131)</f>
        <v/>
      </c>
      <c r="G133" s="26"/>
      <c r="H133" s="76"/>
      <c r="I133" s="76"/>
      <c r="J133" s="76"/>
      <c r="K133" s="76"/>
      <c r="L133" s="77">
        <f t="shared" si="1"/>
        <v>0</v>
      </c>
      <c r="M133" s="31"/>
    </row>
    <row r="134" spans="3:13" ht="12" hidden="1" customHeight="1" x14ac:dyDescent="0.2">
      <c r="C134" s="13"/>
      <c r="D134" s="19">
        <f>'Revenue - NHC'!D134</f>
        <v>123</v>
      </c>
      <c r="E134" s="70" t="str">
        <f>IF(OR('Services - NHC'!E132="",'Services - NHC'!E132="[Enter service]"),"",'Services - NHC'!E132)</f>
        <v/>
      </c>
      <c r="F134" s="71" t="str">
        <f>IF(OR('Services - NHC'!F132="",'Services - NHC'!F132="[Select]"),"",'Services - NHC'!F132)</f>
        <v/>
      </c>
      <c r="G134" s="26"/>
      <c r="H134" s="76"/>
      <c r="I134" s="76"/>
      <c r="J134" s="76"/>
      <c r="K134" s="76"/>
      <c r="L134" s="77">
        <f t="shared" si="1"/>
        <v>0</v>
      </c>
      <c r="M134" s="31"/>
    </row>
    <row r="135" spans="3:13" ht="12" hidden="1" customHeight="1" x14ac:dyDescent="0.2">
      <c r="C135" s="13"/>
      <c r="D135" s="19">
        <f>'Revenue - NHC'!D135</f>
        <v>124</v>
      </c>
      <c r="E135" s="70" t="str">
        <f>IF(OR('Services - NHC'!E133="",'Services - NHC'!E133="[Enter service]"),"",'Services - NHC'!E133)</f>
        <v/>
      </c>
      <c r="F135" s="71" t="str">
        <f>IF(OR('Services - NHC'!F133="",'Services - NHC'!F133="[Select]"),"",'Services - NHC'!F133)</f>
        <v/>
      </c>
      <c r="G135" s="26"/>
      <c r="H135" s="76"/>
      <c r="I135" s="76"/>
      <c r="J135" s="76"/>
      <c r="K135" s="76"/>
      <c r="L135" s="77">
        <f t="shared" si="1"/>
        <v>0</v>
      </c>
      <c r="M135" s="31"/>
    </row>
    <row r="136" spans="3:13" ht="12" hidden="1" customHeight="1" x14ac:dyDescent="0.2">
      <c r="C136" s="13"/>
      <c r="D136" s="19">
        <f>'Revenue - NHC'!D136</f>
        <v>125</v>
      </c>
      <c r="E136" s="70" t="str">
        <f>IF(OR('Services - NHC'!E134="",'Services - NHC'!E134="[Enter service]"),"",'Services - NHC'!E134)</f>
        <v/>
      </c>
      <c r="F136" s="71" t="str">
        <f>IF(OR('Services - NHC'!F134="",'Services - NHC'!F134="[Select]"),"",'Services - NHC'!F134)</f>
        <v/>
      </c>
      <c r="G136" s="26"/>
      <c r="H136" s="76"/>
      <c r="I136" s="76"/>
      <c r="J136" s="76"/>
      <c r="K136" s="76"/>
      <c r="L136" s="77">
        <f t="shared" si="1"/>
        <v>0</v>
      </c>
      <c r="M136" s="31"/>
    </row>
    <row r="137" spans="3:13" ht="12" hidden="1" customHeight="1" x14ac:dyDescent="0.2">
      <c r="C137" s="13"/>
      <c r="D137" s="19">
        <f>'Revenue - NHC'!D137</f>
        <v>126</v>
      </c>
      <c r="E137" s="70" t="str">
        <f>IF(OR('Services - NHC'!E135="",'Services - NHC'!E135="[Enter service]"),"",'Services - NHC'!E135)</f>
        <v/>
      </c>
      <c r="F137" s="71" t="str">
        <f>IF(OR('Services - NHC'!F135="",'Services - NHC'!F135="[Select]"),"",'Services - NHC'!F135)</f>
        <v/>
      </c>
      <c r="G137" s="26"/>
      <c r="H137" s="76"/>
      <c r="I137" s="76"/>
      <c r="J137" s="76"/>
      <c r="K137" s="76"/>
      <c r="L137" s="77">
        <f t="shared" si="1"/>
        <v>0</v>
      </c>
      <c r="M137" s="31"/>
    </row>
    <row r="138" spans="3:13" ht="12" hidden="1" customHeight="1" x14ac:dyDescent="0.2">
      <c r="C138" s="13"/>
      <c r="D138" s="19">
        <f>'Revenue - NHC'!D138</f>
        <v>127</v>
      </c>
      <c r="E138" s="70" t="str">
        <f>IF(OR('Services - NHC'!E136="",'Services - NHC'!E136="[Enter service]"),"",'Services - NHC'!E136)</f>
        <v/>
      </c>
      <c r="F138" s="71" t="str">
        <f>IF(OR('Services - NHC'!F136="",'Services - NHC'!F136="[Select]"),"",'Services - NHC'!F136)</f>
        <v/>
      </c>
      <c r="G138" s="26"/>
      <c r="H138" s="76"/>
      <c r="I138" s="76"/>
      <c r="J138" s="76"/>
      <c r="K138" s="76"/>
      <c r="L138" s="77">
        <f t="shared" si="1"/>
        <v>0</v>
      </c>
      <c r="M138" s="31"/>
    </row>
    <row r="139" spans="3:13" ht="12" hidden="1" customHeight="1" x14ac:dyDescent="0.2">
      <c r="C139" s="13"/>
      <c r="D139" s="19">
        <f>'Revenue - NHC'!D139</f>
        <v>128</v>
      </c>
      <c r="E139" s="70" t="str">
        <f>IF(OR('Services - NHC'!E137="",'Services - NHC'!E137="[Enter service]"),"",'Services - NHC'!E137)</f>
        <v/>
      </c>
      <c r="F139" s="71" t="str">
        <f>IF(OR('Services - NHC'!F137="",'Services - NHC'!F137="[Select]"),"",'Services - NHC'!F137)</f>
        <v/>
      </c>
      <c r="G139" s="26"/>
      <c r="H139" s="76"/>
      <c r="I139" s="76"/>
      <c r="J139" s="76"/>
      <c r="K139" s="76"/>
      <c r="L139" s="77">
        <f t="shared" si="1"/>
        <v>0</v>
      </c>
      <c r="M139" s="31"/>
    </row>
    <row r="140" spans="3:13" ht="12" hidden="1" customHeight="1" x14ac:dyDescent="0.2">
      <c r="C140" s="13"/>
      <c r="D140" s="19">
        <f>'Revenue - NHC'!D140</f>
        <v>129</v>
      </c>
      <c r="E140" s="70" t="str">
        <f>IF(OR('Services - NHC'!E138="",'Services - NHC'!E138="[Enter service]"),"",'Services - NHC'!E138)</f>
        <v/>
      </c>
      <c r="F140" s="71" t="str">
        <f>IF(OR('Services - NHC'!F138="",'Services - NHC'!F138="[Select]"),"",'Services - NHC'!F138)</f>
        <v/>
      </c>
      <c r="G140" s="26"/>
      <c r="H140" s="76"/>
      <c r="I140" s="76"/>
      <c r="J140" s="76"/>
      <c r="K140" s="76"/>
      <c r="L140" s="77">
        <f t="shared" si="1"/>
        <v>0</v>
      </c>
      <c r="M140" s="31"/>
    </row>
    <row r="141" spans="3:13" ht="12" hidden="1" customHeight="1" x14ac:dyDescent="0.2">
      <c r="C141" s="13"/>
      <c r="D141" s="19">
        <f>'Revenue - NHC'!D141</f>
        <v>130</v>
      </c>
      <c r="E141" s="70" t="str">
        <f>IF(OR('Services - NHC'!E139="",'Services - NHC'!E139="[Enter service]"),"",'Services - NHC'!E139)</f>
        <v/>
      </c>
      <c r="F141" s="71" t="str">
        <f>IF(OR('Services - NHC'!F139="",'Services - NHC'!F139="[Select]"),"",'Services - NHC'!F139)</f>
        <v/>
      </c>
      <c r="G141" s="26"/>
      <c r="H141" s="76"/>
      <c r="I141" s="76"/>
      <c r="J141" s="76"/>
      <c r="K141" s="76"/>
      <c r="L141" s="77">
        <f t="shared" si="1"/>
        <v>0</v>
      </c>
      <c r="M141" s="31"/>
    </row>
    <row r="142" spans="3:13" ht="12" hidden="1" customHeight="1" x14ac:dyDescent="0.2">
      <c r="C142" s="13"/>
      <c r="D142" s="19">
        <f>'Revenue - NHC'!D142</f>
        <v>131</v>
      </c>
      <c r="E142" s="70" t="str">
        <f>IF(OR('Services - NHC'!E140="",'Services - NHC'!E140="[Enter service]"),"",'Services - NHC'!E140)</f>
        <v/>
      </c>
      <c r="F142" s="71" t="str">
        <f>IF(OR('Services - NHC'!F140="",'Services - NHC'!F140="[Select]"),"",'Services - NHC'!F140)</f>
        <v/>
      </c>
      <c r="G142" s="26"/>
      <c r="H142" s="76"/>
      <c r="I142" s="76"/>
      <c r="J142" s="76"/>
      <c r="K142" s="76"/>
      <c r="L142" s="77">
        <f t="shared" si="1"/>
        <v>0</v>
      </c>
      <c r="M142" s="31"/>
    </row>
    <row r="143" spans="3:13" ht="12" hidden="1" customHeight="1" x14ac:dyDescent="0.2">
      <c r="C143" s="13"/>
      <c r="D143" s="19">
        <f>'Revenue - NHC'!D143</f>
        <v>132</v>
      </c>
      <c r="E143" s="70" t="str">
        <f>IF(OR('Services - NHC'!E141="",'Services - NHC'!E141="[Enter service]"),"",'Services - NHC'!E141)</f>
        <v/>
      </c>
      <c r="F143" s="71" t="str">
        <f>IF(OR('Services - NHC'!F141="",'Services - NHC'!F141="[Select]"),"",'Services - NHC'!F141)</f>
        <v/>
      </c>
      <c r="G143" s="26"/>
      <c r="H143" s="76"/>
      <c r="I143" s="76"/>
      <c r="J143" s="76"/>
      <c r="K143" s="76"/>
      <c r="L143" s="77">
        <f t="shared" si="1"/>
        <v>0</v>
      </c>
      <c r="M143" s="31"/>
    </row>
    <row r="144" spans="3:13" ht="12" hidden="1" customHeight="1" x14ac:dyDescent="0.2">
      <c r="C144" s="13"/>
      <c r="D144" s="19">
        <f>'Revenue - NHC'!D144</f>
        <v>133</v>
      </c>
      <c r="E144" s="70" t="str">
        <f>IF(OR('Services - NHC'!E142="",'Services - NHC'!E142="[Enter service]"),"",'Services - NHC'!E142)</f>
        <v/>
      </c>
      <c r="F144" s="71" t="str">
        <f>IF(OR('Services - NHC'!F142="",'Services - NHC'!F142="[Select]"),"",'Services - NHC'!F142)</f>
        <v/>
      </c>
      <c r="G144" s="26"/>
      <c r="H144" s="76"/>
      <c r="I144" s="76"/>
      <c r="J144" s="76"/>
      <c r="K144" s="76"/>
      <c r="L144" s="77">
        <f t="shared" si="1"/>
        <v>0</v>
      </c>
      <c r="M144" s="31"/>
    </row>
    <row r="145" spans="3:13" ht="12" hidden="1" customHeight="1" x14ac:dyDescent="0.2">
      <c r="C145" s="13"/>
      <c r="D145" s="19">
        <f>'Revenue - NHC'!D145</f>
        <v>134</v>
      </c>
      <c r="E145" s="70" t="str">
        <f>IF(OR('Services - NHC'!E143="",'Services - NHC'!E143="[Enter service]"),"",'Services - NHC'!E143)</f>
        <v/>
      </c>
      <c r="F145" s="71" t="str">
        <f>IF(OR('Services - NHC'!F143="",'Services - NHC'!F143="[Select]"),"",'Services - NHC'!F143)</f>
        <v/>
      </c>
      <c r="G145" s="26"/>
      <c r="H145" s="76"/>
      <c r="I145" s="76"/>
      <c r="J145" s="76"/>
      <c r="K145" s="76"/>
      <c r="L145" s="77">
        <f t="shared" si="1"/>
        <v>0</v>
      </c>
      <c r="M145" s="31"/>
    </row>
    <row r="146" spans="3:13" ht="12" customHeight="1" x14ac:dyDescent="0.2">
      <c r="C146" s="13"/>
      <c r="D146" s="19">
        <f>'Revenue - NHC'!D146</f>
        <v>135</v>
      </c>
      <c r="E146" s="70" t="str">
        <f>IF(OR('Services - NHC'!E144="",'Services - NHC'!E144="[Enter service]"),"",'Services - NHC'!E144)</f>
        <v/>
      </c>
      <c r="F146" s="71" t="str">
        <f>IF(OR('Services - NHC'!F144="",'Services - NHC'!F144="[Select]"),"",'Services - NHC'!F144)</f>
        <v/>
      </c>
      <c r="G146" s="26"/>
      <c r="H146" s="76"/>
      <c r="I146" s="76"/>
      <c r="J146" s="76"/>
      <c r="K146" s="76"/>
      <c r="L146" s="77">
        <f t="shared" si="1"/>
        <v>0</v>
      </c>
      <c r="M146" s="31"/>
    </row>
    <row r="147" spans="3:13" ht="12" customHeight="1" collapsed="1" thickBot="1" x14ac:dyDescent="0.25">
      <c r="C147" s="13"/>
      <c r="D147" s="19"/>
      <c r="E147" s="78" t="s">
        <v>92</v>
      </c>
      <c r="F147" s="79"/>
      <c r="G147" s="26"/>
      <c r="H147" s="80"/>
      <c r="I147" s="80"/>
      <c r="J147" s="80"/>
      <c r="K147" s="80"/>
      <c r="L147" s="77">
        <f t="shared" si="1"/>
        <v>0</v>
      </c>
      <c r="M147" s="31"/>
    </row>
    <row r="148" spans="3:13" ht="12" customHeight="1" thickTop="1" x14ac:dyDescent="0.2">
      <c r="C148" s="13"/>
      <c r="D148" s="14"/>
      <c r="E148" s="50" t="s">
        <v>91</v>
      </c>
      <c r="F148" s="51"/>
      <c r="G148" s="26"/>
      <c r="H148" s="52">
        <f>+SUM(H11:H147)</f>
        <v>9022080</v>
      </c>
      <c r="I148" s="52">
        <f>+SUM(I11:I147)</f>
        <v>5613354</v>
      </c>
      <c r="J148" s="52">
        <f>+SUM(J11:J147)</f>
        <v>6605603</v>
      </c>
      <c r="K148" s="52">
        <f>+SUM(K11:K147)</f>
        <v>1126976</v>
      </c>
      <c r="L148" s="53">
        <f>SUM(H148:K148)</f>
        <v>22368013</v>
      </c>
      <c r="M148" s="31"/>
    </row>
    <row r="149" spans="3:13" ht="12.6" customHeight="1" thickBot="1" x14ac:dyDescent="0.25">
      <c r="C149" s="32"/>
      <c r="D149" s="33"/>
      <c r="E149" s="34"/>
      <c r="F149" s="35"/>
      <c r="G149" s="129"/>
      <c r="H149" s="33"/>
      <c r="I149" s="36"/>
      <c r="J149" s="36"/>
      <c r="K149" s="36"/>
      <c r="L149" s="36"/>
      <c r="M149" s="48"/>
    </row>
    <row r="150" spans="3:13" x14ac:dyDescent="0.2">
      <c r="F150" s="6"/>
      <c r="G150" s="6"/>
      <c r="K150" s="38"/>
      <c r="L150" s="38"/>
    </row>
    <row r="151" spans="3:13" x14ac:dyDescent="0.2">
      <c r="F151" s="6"/>
      <c r="G151" s="6"/>
    </row>
    <row r="152" spans="3:13" ht="13.2" thickBot="1" x14ac:dyDescent="0.25">
      <c r="F152" s="6"/>
      <c r="G152" s="6"/>
    </row>
    <row r="153" spans="3:13" x14ac:dyDescent="0.2">
      <c r="C153" s="424"/>
      <c r="D153" s="425"/>
      <c r="E153" s="425"/>
      <c r="F153" s="402"/>
      <c r="G153" s="402"/>
      <c r="H153" s="403"/>
      <c r="J153" s="216"/>
      <c r="L153" s="216"/>
    </row>
    <row r="154" spans="3:13" x14ac:dyDescent="0.2">
      <c r="C154" s="13"/>
      <c r="D154" s="14"/>
      <c r="E154" s="25" t="s">
        <v>276</v>
      </c>
      <c r="F154" s="15"/>
      <c r="G154" s="15"/>
      <c r="H154" s="31"/>
      <c r="L154" s="216"/>
    </row>
    <row r="155" spans="3:13" x14ac:dyDescent="0.2">
      <c r="C155" s="13"/>
      <c r="D155" s="14"/>
      <c r="E155" s="6" t="s">
        <v>279</v>
      </c>
      <c r="F155" s="15" t="s">
        <v>271</v>
      </c>
      <c r="G155" s="15"/>
      <c r="H155" s="31"/>
      <c r="J155" s="216"/>
    </row>
    <row r="156" spans="3:13" x14ac:dyDescent="0.2">
      <c r="C156" s="13"/>
      <c r="D156" s="14"/>
      <c r="E156" s="407" t="s">
        <v>273</v>
      </c>
      <c r="F156" s="408"/>
      <c r="G156" s="409"/>
      <c r="H156" s="31"/>
    </row>
    <row r="157" spans="3:13" x14ac:dyDescent="0.2">
      <c r="C157" s="13"/>
      <c r="D157" s="14"/>
      <c r="E157" s="407" t="s">
        <v>273</v>
      </c>
      <c r="F157" s="408"/>
      <c r="G157" s="409"/>
      <c r="H157" s="31"/>
    </row>
    <row r="158" spans="3:13" x14ac:dyDescent="0.2">
      <c r="C158" s="13"/>
      <c r="D158" s="14"/>
      <c r="E158" s="407" t="s">
        <v>273</v>
      </c>
      <c r="F158" s="408"/>
      <c r="G158" s="409"/>
      <c r="H158" s="31"/>
    </row>
    <row r="159" spans="3:13" x14ac:dyDescent="0.2">
      <c r="C159" s="13"/>
      <c r="D159" s="14"/>
      <c r="E159" s="407" t="s">
        <v>273</v>
      </c>
      <c r="F159" s="408"/>
      <c r="G159" s="409"/>
      <c r="H159" s="31"/>
    </row>
    <row r="160" spans="3:13" x14ac:dyDescent="0.2">
      <c r="C160" s="13"/>
      <c r="D160" s="14"/>
      <c r="E160" s="407" t="s">
        <v>273</v>
      </c>
      <c r="F160" s="408"/>
      <c r="G160" s="409"/>
      <c r="H160" s="31"/>
    </row>
    <row r="161" spans="3:8" x14ac:dyDescent="0.2">
      <c r="C161" s="13"/>
      <c r="D161" s="14"/>
      <c r="E161" s="407" t="s">
        <v>273</v>
      </c>
      <c r="F161" s="408"/>
      <c r="G161" s="409"/>
      <c r="H161" s="31"/>
    </row>
    <row r="162" spans="3:8" x14ac:dyDescent="0.2">
      <c r="C162" s="13"/>
      <c r="D162" s="14"/>
      <c r="E162" s="407" t="s">
        <v>273</v>
      </c>
      <c r="F162" s="408"/>
      <c r="G162" s="409"/>
      <c r="H162" s="31"/>
    </row>
    <row r="163" spans="3:8" x14ac:dyDescent="0.2">
      <c r="C163" s="13"/>
      <c r="D163" s="14"/>
      <c r="E163" s="407" t="s">
        <v>273</v>
      </c>
      <c r="F163" s="408"/>
      <c r="G163" s="409"/>
      <c r="H163" s="31"/>
    </row>
    <row r="164" spans="3:8" x14ac:dyDescent="0.2">
      <c r="C164" s="13"/>
      <c r="D164" s="14"/>
      <c r="E164" s="407" t="s">
        <v>273</v>
      </c>
      <c r="F164" s="408"/>
      <c r="G164" s="409"/>
      <c r="H164" s="31"/>
    </row>
    <row r="165" spans="3:8" x14ac:dyDescent="0.2">
      <c r="C165" s="13"/>
      <c r="D165" s="14"/>
      <c r="E165" s="407" t="s">
        <v>273</v>
      </c>
      <c r="F165" s="408"/>
      <c r="G165" s="409"/>
      <c r="H165" s="31"/>
    </row>
    <row r="166" spans="3:8" x14ac:dyDescent="0.2">
      <c r="C166" s="13"/>
      <c r="D166" s="14"/>
      <c r="E166" s="407" t="s">
        <v>273</v>
      </c>
      <c r="F166" s="408"/>
      <c r="G166" s="409"/>
      <c r="H166" s="31"/>
    </row>
    <row r="167" spans="3:8" x14ac:dyDescent="0.2">
      <c r="C167" s="13"/>
      <c r="D167" s="14"/>
      <c r="E167" s="407" t="s">
        <v>273</v>
      </c>
      <c r="F167" s="408"/>
      <c r="G167" s="409"/>
      <c r="H167" s="31"/>
    </row>
    <row r="168" spans="3:8" x14ac:dyDescent="0.2">
      <c r="C168" s="13"/>
      <c r="D168" s="14"/>
      <c r="E168" s="407" t="s">
        <v>273</v>
      </c>
      <c r="F168" s="408"/>
      <c r="G168" s="409"/>
      <c r="H168" s="31"/>
    </row>
    <row r="169" spans="3:8" x14ac:dyDescent="0.2">
      <c r="C169" s="13"/>
      <c r="D169" s="14"/>
      <c r="E169" s="29" t="s">
        <v>91</v>
      </c>
      <c r="F169" s="409">
        <f>SUM(F156:F168)</f>
        <v>0</v>
      </c>
      <c r="G169" s="409"/>
      <c r="H169" s="31"/>
    </row>
    <row r="170" spans="3:8" x14ac:dyDescent="0.2">
      <c r="C170" s="13"/>
      <c r="D170" s="14"/>
      <c r="E170" s="29"/>
      <c r="F170" s="26"/>
      <c r="G170" s="26"/>
      <c r="H170" s="31"/>
    </row>
    <row r="171" spans="3:8" x14ac:dyDescent="0.2">
      <c r="C171" s="13"/>
      <c r="D171" s="14"/>
      <c r="E171" s="29" t="s">
        <v>277</v>
      </c>
      <c r="F171" s="422">
        <f>L147</f>
        <v>0</v>
      </c>
      <c r="G171" s="422"/>
      <c r="H171" s="31"/>
    </row>
    <row r="172" spans="3:8" x14ac:dyDescent="0.2">
      <c r="C172" s="13"/>
      <c r="D172" s="14"/>
      <c r="E172" s="30" t="s">
        <v>223</v>
      </c>
      <c r="F172" s="421">
        <f>F169-F171</f>
        <v>0</v>
      </c>
      <c r="G172" s="422"/>
      <c r="H172" s="31"/>
    </row>
    <row r="173" spans="3:8" ht="13.8" x14ac:dyDescent="0.2">
      <c r="C173" s="13"/>
      <c r="D173" s="14"/>
      <c r="E173" s="415" t="s">
        <v>272</v>
      </c>
      <c r="F173" s="426" t="str">
        <f>IF(F172="","",IF(F172=0,"OK","ISSUE"))</f>
        <v>OK</v>
      </c>
      <c r="G173" s="414"/>
      <c r="H173" s="31"/>
    </row>
    <row r="174" spans="3:8" x14ac:dyDescent="0.2">
      <c r="C174" s="13"/>
      <c r="D174" s="14"/>
      <c r="G174" s="416"/>
      <c r="H174" s="31"/>
    </row>
    <row r="175" spans="3:8" ht="13.2" thickBot="1" x14ac:dyDescent="0.25">
      <c r="C175" s="125"/>
      <c r="D175" s="263"/>
      <c r="E175" s="263"/>
      <c r="F175" s="423"/>
      <c r="G175" s="423"/>
      <c r="H175" s="130"/>
    </row>
    <row r="176" spans="3:8" x14ac:dyDescent="0.2">
      <c r="F176" s="6"/>
      <c r="G176" s="6"/>
    </row>
    <row r="177" spans="6:7" x14ac:dyDescent="0.2">
      <c r="F177" s="6"/>
      <c r="G177" s="6"/>
    </row>
    <row r="178" spans="6:7" x14ac:dyDescent="0.2">
      <c r="F178" s="6"/>
      <c r="G178" s="6"/>
    </row>
    <row r="179" spans="6:7" x14ac:dyDescent="0.2">
      <c r="F179" s="6"/>
      <c r="G179" s="6"/>
    </row>
    <row r="180" spans="6:7" x14ac:dyDescent="0.2">
      <c r="F180" s="6"/>
      <c r="G180" s="6"/>
    </row>
    <row r="181" spans="6:7" x14ac:dyDescent="0.2">
      <c r="F181" s="6"/>
      <c r="G181" s="6"/>
    </row>
    <row r="182" spans="6:7" x14ac:dyDescent="0.2">
      <c r="F182" s="6"/>
      <c r="G182" s="6"/>
    </row>
    <row r="183" spans="6:7" x14ac:dyDescent="0.2">
      <c r="F183" s="6"/>
      <c r="G183" s="6"/>
    </row>
    <row r="184" spans="6:7" x14ac:dyDescent="0.2">
      <c r="F184" s="6"/>
      <c r="G184" s="6"/>
    </row>
    <row r="185" spans="6:7" x14ac:dyDescent="0.2">
      <c r="F185" s="6"/>
      <c r="G185" s="6"/>
    </row>
    <row r="186" spans="6:7" x14ac:dyDescent="0.2">
      <c r="F186" s="6"/>
      <c r="G186" s="6"/>
    </row>
    <row r="187" spans="6:7" x14ac:dyDescent="0.2">
      <c r="F187" s="6"/>
      <c r="G187" s="6"/>
    </row>
    <row r="188" spans="6:7" x14ac:dyDescent="0.2">
      <c r="F188" s="6"/>
      <c r="G188" s="6"/>
    </row>
    <row r="189" spans="6:7" x14ac:dyDescent="0.2">
      <c r="F189" s="6"/>
      <c r="G189" s="6"/>
    </row>
    <row r="190" spans="6:7" x14ac:dyDescent="0.2">
      <c r="F190" s="6"/>
      <c r="G190" s="6"/>
    </row>
    <row r="191" spans="6:7" x14ac:dyDescent="0.2">
      <c r="F191" s="6"/>
      <c r="G191" s="6"/>
    </row>
    <row r="192" spans="6:7"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sheetData>
  <mergeCells count="2">
    <mergeCell ref="B4:E4"/>
    <mergeCell ref="H6:L6"/>
  </mergeCells>
  <conditionalFormatting sqref="G173:G174 F172:F173">
    <cfRule type="cellIs" dxfId="41" priority="1" operator="equal">
      <formula>"OK"</formula>
    </cfRule>
    <cfRule type="cellIs" dxfId="40" priority="2" operator="equal">
      <formula>"ISSUE"</formula>
    </cfRule>
  </conditionalFormatting>
  <pageMargins left="0.25" right="0.25" top="0.75" bottom="0.75" header="0.3" footer="0.3"/>
  <pageSetup paperSize="8" scale="66"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5" tint="0.39997558519241921"/>
    <pageSetUpPr fitToPage="1"/>
  </sheetPr>
  <dimension ref="A1:V390"/>
  <sheetViews>
    <sheetView zoomScale="80" zoomScaleNormal="80" zoomScalePageLayoutView="80" workbookViewId="0">
      <pane xSplit="4" ySplit="11" topLeftCell="E129" activePane="bottomRight" state="frozen"/>
      <selection pane="topRight" activeCell="E1" sqref="E1"/>
      <selection pane="bottomLeft" activeCell="A12" sqref="A12"/>
      <selection pane="bottomRight" activeCell="I55" sqref="I55"/>
    </sheetView>
  </sheetViews>
  <sheetFormatPr defaultColWidth="10.85546875" defaultRowHeight="12.6" x14ac:dyDescent="0.2"/>
  <cols>
    <col min="1" max="1" width="2.85546875" style="6" customWidth="1"/>
    <col min="2" max="2" width="3.85546875" style="6" customWidth="1"/>
    <col min="3" max="3" width="2.85546875" style="6" customWidth="1"/>
    <col min="4" max="4" width="4.85546875" style="6" customWidth="1"/>
    <col min="5" max="5" width="47.140625" style="84" customWidth="1"/>
    <col min="6" max="6" width="19.28515625" style="54" customWidth="1"/>
    <col min="7" max="7" width="6.140625" style="54" customWidth="1"/>
    <col min="8" max="9" width="50.140625" style="6" customWidth="1"/>
    <col min="10" max="10" width="3.28515625" style="6" customWidth="1"/>
    <col min="11" max="18" width="17.28515625" style="6" customWidth="1"/>
    <col min="19" max="20" width="22" style="6" customWidth="1"/>
    <col min="21" max="21" width="4.140625" style="6" customWidth="1"/>
    <col min="22" max="22" width="30" style="6" customWidth="1"/>
    <col min="23" max="23" width="2.140625" style="6" customWidth="1"/>
    <col min="24" max="16384" width="10.85546875" style="6"/>
  </cols>
  <sheetData>
    <row r="1" spans="1:22" ht="7.35" customHeight="1" x14ac:dyDescent="0.2"/>
    <row r="2" spans="1:22" ht="17.399999999999999" x14ac:dyDescent="0.2">
      <c r="A2" s="5">
        <v>80</v>
      </c>
      <c r="B2" s="2" t="s">
        <v>189</v>
      </c>
      <c r="H2" s="14"/>
    </row>
    <row r="3" spans="1:22" ht="16.350000000000001" customHeight="1" x14ac:dyDescent="0.2">
      <c r="B3" s="43" t="str">
        <f>'Revenue - NHC'!B3</f>
        <v>Buloke (S)</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5" customHeight="1" x14ac:dyDescent="0.2">
      <c r="C6" s="13"/>
      <c r="D6" s="45"/>
      <c r="E6" s="86"/>
      <c r="F6" s="56"/>
      <c r="G6" s="14"/>
      <c r="H6" s="14"/>
      <c r="I6" s="14"/>
      <c r="J6" s="14"/>
      <c r="K6" s="623" t="s">
        <v>72</v>
      </c>
      <c r="L6" s="624"/>
      <c r="M6" s="624"/>
      <c r="N6" s="624"/>
      <c r="O6" s="624"/>
      <c r="P6" s="624"/>
      <c r="Q6" s="624"/>
      <c r="R6" s="624"/>
      <c r="S6" s="624"/>
      <c r="T6" s="625"/>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646" t="s">
        <v>117</v>
      </c>
      <c r="G8" s="647"/>
      <c r="H8" s="648"/>
      <c r="I8" s="627" t="s">
        <v>175</v>
      </c>
      <c r="J8" s="14"/>
      <c r="K8" s="652" t="s">
        <v>194</v>
      </c>
      <c r="L8" s="653"/>
      <c r="M8" s="654"/>
      <c r="N8" s="655" t="s">
        <v>111</v>
      </c>
      <c r="O8" s="656"/>
      <c r="P8" s="656"/>
      <c r="Q8" s="656"/>
      <c r="R8" s="657"/>
      <c r="S8" s="626" t="s">
        <v>127</v>
      </c>
      <c r="T8" s="626" t="s">
        <v>99</v>
      </c>
      <c r="U8" s="31"/>
      <c r="V8" s="14"/>
    </row>
    <row r="9" spans="1:22" ht="25.2" x14ac:dyDescent="0.2">
      <c r="C9" s="13"/>
      <c r="D9" s="14"/>
      <c r="E9" s="127"/>
      <c r="F9" s="649"/>
      <c r="G9" s="650"/>
      <c r="H9" s="651"/>
      <c r="I9" s="628"/>
      <c r="J9" s="14"/>
      <c r="K9" s="235" t="s">
        <v>128</v>
      </c>
      <c r="L9" s="235" t="s">
        <v>135</v>
      </c>
      <c r="M9" s="235" t="s">
        <v>174</v>
      </c>
      <c r="N9" s="111" t="s">
        <v>113</v>
      </c>
      <c r="O9" s="111" t="s">
        <v>114</v>
      </c>
      <c r="P9" s="111" t="s">
        <v>115</v>
      </c>
      <c r="Q9" s="111" t="s">
        <v>116</v>
      </c>
      <c r="R9" s="111" t="s">
        <v>91</v>
      </c>
      <c r="S9" s="626"/>
      <c r="T9" s="626"/>
      <c r="U9" s="31"/>
      <c r="V9" s="14"/>
    </row>
    <row r="10" spans="1:22" x14ac:dyDescent="0.2">
      <c r="C10" s="13"/>
      <c r="D10" s="14"/>
      <c r="E10" s="127"/>
      <c r="F10" s="160"/>
      <c r="G10" s="160"/>
      <c r="H10" s="160"/>
      <c r="I10" s="160"/>
      <c r="J10" s="14"/>
      <c r="K10" s="56" t="s">
        <v>176</v>
      </c>
      <c r="L10" s="56" t="s">
        <v>176</v>
      </c>
      <c r="M10" s="56" t="s">
        <v>176</v>
      </c>
      <c r="N10" s="56" t="s">
        <v>177</v>
      </c>
      <c r="O10" s="56" t="s">
        <v>177</v>
      </c>
      <c r="P10" s="56" t="s">
        <v>177</v>
      </c>
      <c r="Q10" s="56" t="s">
        <v>177</v>
      </c>
      <c r="R10" s="56" t="s">
        <v>177</v>
      </c>
      <c r="S10" s="56"/>
      <c r="T10" s="56" t="s">
        <v>177</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31" t="s">
        <v>443</v>
      </c>
      <c r="F12" s="692" t="s">
        <v>471</v>
      </c>
      <c r="G12" s="693"/>
      <c r="H12" s="694"/>
      <c r="I12" s="68" t="s">
        <v>407</v>
      </c>
      <c r="J12" s="14"/>
      <c r="K12" s="643"/>
      <c r="L12" s="643"/>
      <c r="M12" s="701">
        <v>1</v>
      </c>
      <c r="N12" s="643"/>
      <c r="O12" s="643">
        <v>1271500</v>
      </c>
      <c r="P12" s="643">
        <v>0</v>
      </c>
      <c r="Q12" s="643">
        <v>0</v>
      </c>
      <c r="R12" s="658">
        <f>SUM(N12:Q16)</f>
        <v>1271500</v>
      </c>
      <c r="S12" s="114" t="s">
        <v>119</v>
      </c>
      <c r="T12" s="115">
        <v>1271500</v>
      </c>
      <c r="U12" s="31"/>
      <c r="V12" s="479" t="s">
        <v>446</v>
      </c>
    </row>
    <row r="13" spans="1:22" ht="12" customHeight="1" x14ac:dyDescent="0.2">
      <c r="C13" s="13"/>
      <c r="D13" s="19"/>
      <c r="E13" s="632"/>
      <c r="F13" s="695"/>
      <c r="G13" s="696"/>
      <c r="H13" s="697"/>
      <c r="I13" s="82"/>
      <c r="J13" s="14"/>
      <c r="K13" s="644"/>
      <c r="L13" s="644"/>
      <c r="M13" s="681"/>
      <c r="N13" s="644"/>
      <c r="O13" s="644"/>
      <c r="P13" s="644"/>
      <c r="Q13" s="644"/>
      <c r="R13" s="659"/>
      <c r="S13" s="67"/>
      <c r="T13" s="116"/>
      <c r="U13" s="31"/>
      <c r="V13" s="14"/>
    </row>
    <row r="14" spans="1:22" ht="12" customHeight="1" x14ac:dyDescent="0.2">
      <c r="C14" s="13"/>
      <c r="D14" s="19"/>
      <c r="E14" s="632"/>
      <c r="F14" s="695"/>
      <c r="G14" s="696"/>
      <c r="H14" s="697"/>
      <c r="I14" s="82"/>
      <c r="J14" s="14"/>
      <c r="K14" s="644"/>
      <c r="L14" s="644"/>
      <c r="M14" s="681"/>
      <c r="N14" s="644"/>
      <c r="O14" s="644"/>
      <c r="P14" s="644"/>
      <c r="Q14" s="644"/>
      <c r="R14" s="659"/>
      <c r="S14" s="67"/>
      <c r="T14" s="116"/>
      <c r="U14" s="31"/>
      <c r="V14" s="14"/>
    </row>
    <row r="15" spans="1:22" ht="12" customHeight="1" x14ac:dyDescent="0.2">
      <c r="C15" s="13"/>
      <c r="D15" s="19"/>
      <c r="E15" s="632"/>
      <c r="F15" s="695"/>
      <c r="G15" s="696"/>
      <c r="H15" s="697"/>
      <c r="I15" s="82"/>
      <c r="J15" s="14"/>
      <c r="K15" s="644"/>
      <c r="L15" s="644"/>
      <c r="M15" s="681"/>
      <c r="N15" s="644"/>
      <c r="O15" s="644"/>
      <c r="P15" s="644"/>
      <c r="Q15" s="644"/>
      <c r="R15" s="659"/>
      <c r="S15" s="67"/>
      <c r="T15" s="116"/>
      <c r="U15" s="31"/>
      <c r="V15" s="14"/>
    </row>
    <row r="16" spans="1:22" ht="12" customHeight="1" x14ac:dyDescent="0.2">
      <c r="C16" s="13"/>
      <c r="D16" s="19"/>
      <c r="E16" s="633"/>
      <c r="F16" s="698"/>
      <c r="G16" s="699"/>
      <c r="H16" s="700"/>
      <c r="I16" s="82"/>
      <c r="J16" s="14"/>
      <c r="K16" s="645"/>
      <c r="L16" s="645"/>
      <c r="M16" s="691"/>
      <c r="N16" s="645"/>
      <c r="O16" s="645"/>
      <c r="P16" s="645"/>
      <c r="Q16" s="645"/>
      <c r="R16" s="660"/>
      <c r="S16" s="161" t="s">
        <v>91</v>
      </c>
      <c r="T16" s="117">
        <f>SUM(T12:T15)</f>
        <v>1271500</v>
      </c>
      <c r="U16" s="31"/>
      <c r="V16" s="14"/>
    </row>
    <row r="17" spans="3:22" ht="12" customHeight="1" x14ac:dyDescent="0.2">
      <c r="C17" s="13"/>
      <c r="D17" s="19">
        <f>D12+1</f>
        <v>2</v>
      </c>
      <c r="E17" s="663" t="s">
        <v>444</v>
      </c>
      <c r="F17" s="692" t="s">
        <v>472</v>
      </c>
      <c r="G17" s="693"/>
      <c r="H17" s="694"/>
      <c r="I17" s="69" t="s">
        <v>408</v>
      </c>
      <c r="J17" s="14"/>
      <c r="K17" s="661"/>
      <c r="L17" s="661"/>
      <c r="M17" s="680">
        <v>1</v>
      </c>
      <c r="N17" s="661"/>
      <c r="O17" s="661">
        <v>1011350</v>
      </c>
      <c r="P17" s="661"/>
      <c r="Q17" s="661"/>
      <c r="R17" s="662">
        <f t="shared" ref="R17" si="0">SUM(N17:Q21)</f>
        <v>1011350</v>
      </c>
      <c r="S17" s="83" t="s">
        <v>119</v>
      </c>
      <c r="T17" s="118">
        <v>1011350</v>
      </c>
      <c r="U17" s="31"/>
      <c r="V17" s="479" t="s">
        <v>446</v>
      </c>
    </row>
    <row r="18" spans="3:22" ht="12" customHeight="1" x14ac:dyDescent="0.2">
      <c r="C18" s="13"/>
      <c r="D18" s="19"/>
      <c r="E18" s="632"/>
      <c r="F18" s="695"/>
      <c r="G18" s="696"/>
      <c r="H18" s="697"/>
      <c r="I18" s="69"/>
      <c r="J18" s="14"/>
      <c r="K18" s="644"/>
      <c r="L18" s="644"/>
      <c r="M18" s="681"/>
      <c r="N18" s="644"/>
      <c r="O18" s="644"/>
      <c r="P18" s="644"/>
      <c r="Q18" s="644"/>
      <c r="R18" s="659"/>
      <c r="S18" s="67"/>
      <c r="T18" s="118"/>
      <c r="U18" s="31"/>
      <c r="V18" s="14"/>
    </row>
    <row r="19" spans="3:22" ht="12" customHeight="1" x14ac:dyDescent="0.2">
      <c r="C19" s="13"/>
      <c r="D19" s="19"/>
      <c r="E19" s="632"/>
      <c r="F19" s="695"/>
      <c r="G19" s="696"/>
      <c r="H19" s="697"/>
      <c r="I19" s="69"/>
      <c r="J19" s="14"/>
      <c r="K19" s="644"/>
      <c r="L19" s="644"/>
      <c r="M19" s="681"/>
      <c r="N19" s="644"/>
      <c r="O19" s="644"/>
      <c r="P19" s="644"/>
      <c r="Q19" s="644"/>
      <c r="R19" s="659"/>
      <c r="S19" s="67"/>
      <c r="T19" s="118"/>
      <c r="U19" s="31"/>
      <c r="V19" s="14"/>
    </row>
    <row r="20" spans="3:22" ht="12" customHeight="1" x14ac:dyDescent="0.2">
      <c r="C20" s="13"/>
      <c r="D20" s="19"/>
      <c r="E20" s="632"/>
      <c r="F20" s="695"/>
      <c r="G20" s="696"/>
      <c r="H20" s="697"/>
      <c r="I20" s="69"/>
      <c r="J20" s="14"/>
      <c r="K20" s="644"/>
      <c r="L20" s="644"/>
      <c r="M20" s="681"/>
      <c r="N20" s="644"/>
      <c r="O20" s="644"/>
      <c r="P20" s="644"/>
      <c r="Q20" s="644"/>
      <c r="R20" s="659"/>
      <c r="S20" s="67"/>
      <c r="T20" s="118"/>
      <c r="U20" s="31"/>
      <c r="V20" s="14"/>
    </row>
    <row r="21" spans="3:22" ht="12" customHeight="1" x14ac:dyDescent="0.2">
      <c r="C21" s="13"/>
      <c r="D21" s="19"/>
      <c r="E21" s="633"/>
      <c r="F21" s="698"/>
      <c r="G21" s="699"/>
      <c r="H21" s="700"/>
      <c r="I21" s="69"/>
      <c r="J21" s="14"/>
      <c r="K21" s="645"/>
      <c r="L21" s="645"/>
      <c r="M21" s="691"/>
      <c r="N21" s="645"/>
      <c r="O21" s="645"/>
      <c r="P21" s="645"/>
      <c r="Q21" s="645"/>
      <c r="R21" s="660"/>
      <c r="S21" s="161" t="s">
        <v>91</v>
      </c>
      <c r="T21" s="117">
        <f>SUM(T17:T20)</f>
        <v>1011350</v>
      </c>
      <c r="U21" s="31"/>
      <c r="V21" s="14"/>
    </row>
    <row r="22" spans="3:22" ht="12" customHeight="1" x14ac:dyDescent="0.2">
      <c r="C22" s="13"/>
      <c r="D22" s="19">
        <f t="shared" ref="D22" si="1">D17+1</f>
        <v>3</v>
      </c>
      <c r="E22" s="663" t="s">
        <v>445</v>
      </c>
      <c r="F22" s="692" t="s">
        <v>473</v>
      </c>
      <c r="G22" s="693"/>
      <c r="H22" s="694"/>
      <c r="I22" s="69" t="s">
        <v>407</v>
      </c>
      <c r="J22" s="14"/>
      <c r="K22" s="661"/>
      <c r="L22" s="661"/>
      <c r="M22" s="680">
        <v>1</v>
      </c>
      <c r="N22" s="661"/>
      <c r="O22" s="661">
        <v>758500</v>
      </c>
      <c r="P22" s="661"/>
      <c r="Q22" s="661"/>
      <c r="R22" s="662">
        <f t="shared" ref="R22" si="2">SUM(N22:Q26)</f>
        <v>758500</v>
      </c>
      <c r="S22" s="83" t="s">
        <v>119</v>
      </c>
      <c r="T22" s="118">
        <v>758500</v>
      </c>
      <c r="U22" s="31"/>
      <c r="V22" s="479" t="s">
        <v>446</v>
      </c>
    </row>
    <row r="23" spans="3:22" ht="12" customHeight="1" x14ac:dyDescent="0.2">
      <c r="C23" s="13"/>
      <c r="D23" s="19"/>
      <c r="E23" s="632"/>
      <c r="F23" s="695"/>
      <c r="G23" s="696"/>
      <c r="H23" s="697"/>
      <c r="I23" s="69"/>
      <c r="J23" s="14"/>
      <c r="K23" s="644"/>
      <c r="L23" s="644"/>
      <c r="M23" s="681"/>
      <c r="N23" s="644"/>
      <c r="O23" s="644"/>
      <c r="P23" s="644"/>
      <c r="Q23" s="644"/>
      <c r="R23" s="659"/>
      <c r="S23" s="67"/>
      <c r="T23" s="118"/>
      <c r="U23" s="31"/>
      <c r="V23" s="14"/>
    </row>
    <row r="24" spans="3:22" ht="12" customHeight="1" x14ac:dyDescent="0.2">
      <c r="C24" s="13"/>
      <c r="D24" s="19"/>
      <c r="E24" s="632"/>
      <c r="F24" s="695"/>
      <c r="G24" s="696"/>
      <c r="H24" s="697"/>
      <c r="I24" s="69"/>
      <c r="J24" s="14"/>
      <c r="K24" s="644"/>
      <c r="L24" s="644"/>
      <c r="M24" s="681"/>
      <c r="N24" s="644"/>
      <c r="O24" s="644"/>
      <c r="P24" s="644"/>
      <c r="Q24" s="644"/>
      <c r="R24" s="659"/>
      <c r="S24" s="67"/>
      <c r="T24" s="118"/>
      <c r="U24" s="31"/>
      <c r="V24" s="14"/>
    </row>
    <row r="25" spans="3:22" ht="12" customHeight="1" x14ac:dyDescent="0.2">
      <c r="C25" s="13"/>
      <c r="D25" s="19"/>
      <c r="E25" s="632"/>
      <c r="F25" s="695"/>
      <c r="G25" s="696"/>
      <c r="H25" s="697"/>
      <c r="I25" s="69"/>
      <c r="J25" s="14"/>
      <c r="K25" s="644"/>
      <c r="L25" s="644"/>
      <c r="M25" s="681"/>
      <c r="N25" s="644"/>
      <c r="O25" s="644"/>
      <c r="P25" s="644"/>
      <c r="Q25" s="644"/>
      <c r="R25" s="659"/>
      <c r="S25" s="67"/>
      <c r="T25" s="118"/>
      <c r="U25" s="31"/>
      <c r="V25" s="14"/>
    </row>
    <row r="26" spans="3:22" ht="12" customHeight="1" x14ac:dyDescent="0.2">
      <c r="C26" s="13"/>
      <c r="D26" s="19"/>
      <c r="E26" s="633"/>
      <c r="F26" s="698"/>
      <c r="G26" s="699"/>
      <c r="H26" s="700"/>
      <c r="I26" s="69"/>
      <c r="J26" s="14"/>
      <c r="K26" s="645"/>
      <c r="L26" s="645"/>
      <c r="M26" s="691"/>
      <c r="N26" s="645"/>
      <c r="O26" s="645"/>
      <c r="P26" s="645"/>
      <c r="Q26" s="645"/>
      <c r="R26" s="660"/>
      <c r="S26" s="161" t="s">
        <v>91</v>
      </c>
      <c r="T26" s="117">
        <f>SUM(T22:T25)</f>
        <v>758500</v>
      </c>
      <c r="U26" s="31"/>
      <c r="V26" s="14"/>
    </row>
    <row r="27" spans="3:22" ht="12" customHeight="1" x14ac:dyDescent="0.2">
      <c r="C27" s="13"/>
      <c r="D27" s="19">
        <f t="shared" ref="D27" si="3">D22+1</f>
        <v>4</v>
      </c>
      <c r="E27" s="663" t="s">
        <v>447</v>
      </c>
      <c r="F27" s="692" t="s">
        <v>474</v>
      </c>
      <c r="G27" s="693"/>
      <c r="H27" s="694"/>
      <c r="I27" s="69" t="s">
        <v>407</v>
      </c>
      <c r="J27" s="14"/>
      <c r="K27" s="661"/>
      <c r="L27" s="661"/>
      <c r="M27" s="680">
        <v>1</v>
      </c>
      <c r="N27" s="661"/>
      <c r="O27" s="661">
        <v>520400</v>
      </c>
      <c r="P27" s="661"/>
      <c r="Q27" s="661"/>
      <c r="R27" s="662">
        <f t="shared" ref="R27" si="4">SUM(N27:Q31)</f>
        <v>520400</v>
      </c>
      <c r="S27" s="83" t="s">
        <v>119</v>
      </c>
      <c r="T27" s="118">
        <v>520400</v>
      </c>
      <c r="U27" s="31"/>
      <c r="V27" s="479" t="s">
        <v>446</v>
      </c>
    </row>
    <row r="28" spans="3:22" ht="12" customHeight="1" x14ac:dyDescent="0.2">
      <c r="C28" s="13"/>
      <c r="D28" s="19"/>
      <c r="E28" s="632"/>
      <c r="F28" s="695"/>
      <c r="G28" s="696"/>
      <c r="H28" s="697"/>
      <c r="I28" s="69"/>
      <c r="J28" s="14"/>
      <c r="K28" s="644"/>
      <c r="L28" s="644"/>
      <c r="M28" s="681"/>
      <c r="N28" s="644"/>
      <c r="O28" s="644"/>
      <c r="P28" s="644"/>
      <c r="Q28" s="644"/>
      <c r="R28" s="659"/>
      <c r="S28" s="67"/>
      <c r="T28" s="118"/>
      <c r="U28" s="31"/>
      <c r="V28" s="14"/>
    </row>
    <row r="29" spans="3:22" ht="12" customHeight="1" x14ac:dyDescent="0.2">
      <c r="C29" s="13"/>
      <c r="D29" s="19"/>
      <c r="E29" s="632"/>
      <c r="F29" s="695"/>
      <c r="G29" s="696"/>
      <c r="H29" s="697"/>
      <c r="I29" s="69"/>
      <c r="J29" s="14"/>
      <c r="K29" s="644"/>
      <c r="L29" s="644"/>
      <c r="M29" s="681"/>
      <c r="N29" s="644"/>
      <c r="O29" s="644"/>
      <c r="P29" s="644"/>
      <c r="Q29" s="644"/>
      <c r="R29" s="659"/>
      <c r="S29" s="67"/>
      <c r="T29" s="118"/>
      <c r="U29" s="31"/>
      <c r="V29" s="14"/>
    </row>
    <row r="30" spans="3:22" ht="12" customHeight="1" x14ac:dyDescent="0.2">
      <c r="C30" s="13"/>
      <c r="D30" s="19"/>
      <c r="E30" s="632"/>
      <c r="F30" s="695"/>
      <c r="G30" s="696"/>
      <c r="H30" s="697"/>
      <c r="I30" s="69"/>
      <c r="J30" s="14"/>
      <c r="K30" s="644"/>
      <c r="L30" s="644"/>
      <c r="M30" s="681"/>
      <c r="N30" s="644"/>
      <c r="O30" s="644"/>
      <c r="P30" s="644"/>
      <c r="Q30" s="644"/>
      <c r="R30" s="659"/>
      <c r="S30" s="67"/>
      <c r="T30" s="118"/>
      <c r="U30" s="31"/>
      <c r="V30" s="14"/>
    </row>
    <row r="31" spans="3:22" ht="12" customHeight="1" x14ac:dyDescent="0.2">
      <c r="C31" s="13"/>
      <c r="D31" s="19"/>
      <c r="E31" s="633"/>
      <c r="F31" s="698"/>
      <c r="G31" s="699"/>
      <c r="H31" s="700"/>
      <c r="I31" s="69"/>
      <c r="J31" s="14"/>
      <c r="K31" s="645"/>
      <c r="L31" s="645"/>
      <c r="M31" s="691"/>
      <c r="N31" s="645"/>
      <c r="O31" s="645"/>
      <c r="P31" s="645"/>
      <c r="Q31" s="645"/>
      <c r="R31" s="660"/>
      <c r="S31" s="161" t="s">
        <v>91</v>
      </c>
      <c r="T31" s="117">
        <f>SUM(T27:T30)</f>
        <v>520400</v>
      </c>
      <c r="U31" s="31"/>
      <c r="V31" s="14"/>
    </row>
    <row r="32" spans="3:22" ht="12" customHeight="1" x14ac:dyDescent="0.2">
      <c r="C32" s="13"/>
      <c r="D32" s="19">
        <f t="shared" ref="D32" si="5">D27+1</f>
        <v>5</v>
      </c>
      <c r="E32" s="663" t="s">
        <v>448</v>
      </c>
      <c r="F32" s="692" t="s">
        <v>475</v>
      </c>
      <c r="G32" s="693"/>
      <c r="H32" s="694"/>
      <c r="I32" s="69" t="s">
        <v>407</v>
      </c>
      <c r="J32" s="14"/>
      <c r="K32" s="661"/>
      <c r="L32" s="661"/>
      <c r="M32" s="680">
        <v>1</v>
      </c>
      <c r="N32" s="661"/>
      <c r="O32" s="661">
        <v>100000</v>
      </c>
      <c r="P32" s="661"/>
      <c r="Q32" s="661"/>
      <c r="R32" s="662">
        <f t="shared" ref="R32" si="6">SUM(N32:Q36)</f>
        <v>100000</v>
      </c>
      <c r="S32" s="83" t="s">
        <v>119</v>
      </c>
      <c r="T32" s="118">
        <f>100000-31720</f>
        <v>68280</v>
      </c>
      <c r="U32" s="31"/>
      <c r="V32" s="479" t="s">
        <v>446</v>
      </c>
    </row>
    <row r="33" spans="3:22" ht="12" customHeight="1" x14ac:dyDescent="0.2">
      <c r="C33" s="13"/>
      <c r="D33" s="19"/>
      <c r="E33" s="632"/>
      <c r="F33" s="695"/>
      <c r="G33" s="696"/>
      <c r="H33" s="697"/>
      <c r="I33" s="69"/>
      <c r="J33" s="14"/>
      <c r="K33" s="644"/>
      <c r="L33" s="644"/>
      <c r="M33" s="681"/>
      <c r="N33" s="644"/>
      <c r="O33" s="644"/>
      <c r="P33" s="644"/>
      <c r="Q33" s="644"/>
      <c r="R33" s="659"/>
      <c r="S33" s="67" t="s">
        <v>93</v>
      </c>
      <c r="T33" s="118">
        <v>31720</v>
      </c>
      <c r="U33" s="31"/>
      <c r="V33" s="14"/>
    </row>
    <row r="34" spans="3:22" ht="12" customHeight="1" x14ac:dyDescent="0.2">
      <c r="C34" s="13"/>
      <c r="D34" s="19"/>
      <c r="E34" s="632"/>
      <c r="F34" s="695"/>
      <c r="G34" s="696"/>
      <c r="H34" s="697"/>
      <c r="I34" s="69"/>
      <c r="J34" s="14"/>
      <c r="K34" s="644"/>
      <c r="L34" s="644"/>
      <c r="M34" s="681"/>
      <c r="N34" s="644"/>
      <c r="O34" s="644"/>
      <c r="P34" s="644"/>
      <c r="Q34" s="644"/>
      <c r="R34" s="659"/>
      <c r="S34" s="67"/>
      <c r="T34" s="118"/>
      <c r="U34" s="31"/>
      <c r="V34" s="512"/>
    </row>
    <row r="35" spans="3:22" ht="12" customHeight="1" x14ac:dyDescent="0.2">
      <c r="C35" s="13"/>
      <c r="D35" s="19"/>
      <c r="E35" s="632"/>
      <c r="F35" s="695"/>
      <c r="G35" s="696"/>
      <c r="H35" s="697"/>
      <c r="I35" s="69"/>
      <c r="J35" s="14"/>
      <c r="K35" s="644"/>
      <c r="L35" s="644"/>
      <c r="M35" s="681"/>
      <c r="N35" s="644"/>
      <c r="O35" s="644"/>
      <c r="P35" s="644"/>
      <c r="Q35" s="644"/>
      <c r="R35" s="659"/>
      <c r="S35" s="67"/>
      <c r="T35" s="118"/>
      <c r="U35" s="31"/>
      <c r="V35" s="512"/>
    </row>
    <row r="36" spans="3:22" ht="12" customHeight="1" x14ac:dyDescent="0.2">
      <c r="C36" s="13"/>
      <c r="D36" s="19"/>
      <c r="E36" s="633"/>
      <c r="F36" s="698"/>
      <c r="G36" s="699"/>
      <c r="H36" s="700"/>
      <c r="I36" s="69"/>
      <c r="J36" s="14"/>
      <c r="K36" s="645"/>
      <c r="L36" s="645"/>
      <c r="M36" s="691"/>
      <c r="N36" s="645"/>
      <c r="O36" s="645"/>
      <c r="P36" s="645"/>
      <c r="Q36" s="645"/>
      <c r="R36" s="660"/>
      <c r="S36" s="161" t="s">
        <v>91</v>
      </c>
      <c r="T36" s="117">
        <f>SUM(T32:T35)</f>
        <v>100000</v>
      </c>
      <c r="U36" s="31"/>
      <c r="V36" s="512"/>
    </row>
    <row r="37" spans="3:22" x14ac:dyDescent="0.2">
      <c r="C37" s="13"/>
      <c r="D37" s="19">
        <f t="shared" ref="D37" si="7">D32+1</f>
        <v>6</v>
      </c>
      <c r="E37" s="663" t="s">
        <v>449</v>
      </c>
      <c r="F37" s="692" t="s">
        <v>476</v>
      </c>
      <c r="G37" s="693"/>
      <c r="H37" s="694"/>
      <c r="I37" s="69" t="s">
        <v>363</v>
      </c>
      <c r="J37" s="14"/>
      <c r="K37" s="661"/>
      <c r="L37" s="680">
        <v>1</v>
      </c>
      <c r="M37" s="680"/>
      <c r="N37" s="661"/>
      <c r="O37" s="661">
        <v>690000</v>
      </c>
      <c r="P37" s="661"/>
      <c r="Q37" s="661"/>
      <c r="R37" s="662">
        <f t="shared" ref="R37" si="8">SUM(N37:Q41)</f>
        <v>690000</v>
      </c>
      <c r="S37" s="83" t="s">
        <v>93</v>
      </c>
      <c r="T37" s="118">
        <v>690000</v>
      </c>
      <c r="U37" s="31"/>
      <c r="V37" s="512"/>
    </row>
    <row r="38" spans="3:22" x14ac:dyDescent="0.2">
      <c r="C38" s="13"/>
      <c r="D38" s="19"/>
      <c r="E38" s="632"/>
      <c r="F38" s="695"/>
      <c r="G38" s="696"/>
      <c r="H38" s="697"/>
      <c r="I38" s="69"/>
      <c r="J38" s="14"/>
      <c r="K38" s="644"/>
      <c r="L38" s="681"/>
      <c r="M38" s="681"/>
      <c r="N38" s="644"/>
      <c r="O38" s="644"/>
      <c r="P38" s="644"/>
      <c r="Q38" s="644"/>
      <c r="R38" s="659"/>
      <c r="S38" s="67"/>
      <c r="T38" s="118"/>
      <c r="U38" s="31"/>
      <c r="V38" s="14"/>
    </row>
    <row r="39" spans="3:22" x14ac:dyDescent="0.2">
      <c r="C39" s="13"/>
      <c r="D39" s="19"/>
      <c r="E39" s="632"/>
      <c r="F39" s="695"/>
      <c r="G39" s="696"/>
      <c r="H39" s="697"/>
      <c r="I39" s="69"/>
      <c r="J39" s="14"/>
      <c r="K39" s="644"/>
      <c r="L39" s="681"/>
      <c r="M39" s="681"/>
      <c r="N39" s="644"/>
      <c r="O39" s="644"/>
      <c r="P39" s="644"/>
      <c r="Q39" s="644"/>
      <c r="R39" s="659"/>
      <c r="S39" s="67"/>
      <c r="T39" s="118"/>
      <c r="U39" s="31"/>
      <c r="V39" s="14"/>
    </row>
    <row r="40" spans="3:22" x14ac:dyDescent="0.2">
      <c r="C40" s="13"/>
      <c r="D40" s="19"/>
      <c r="E40" s="632"/>
      <c r="F40" s="695"/>
      <c r="G40" s="696"/>
      <c r="H40" s="697"/>
      <c r="I40" s="69"/>
      <c r="J40" s="14"/>
      <c r="K40" s="644"/>
      <c r="L40" s="681"/>
      <c r="M40" s="681"/>
      <c r="N40" s="644"/>
      <c r="O40" s="644"/>
      <c r="P40" s="644"/>
      <c r="Q40" s="644"/>
      <c r="R40" s="659"/>
      <c r="S40" s="67"/>
      <c r="T40" s="118"/>
      <c r="U40" s="31"/>
      <c r="V40" s="14"/>
    </row>
    <row r="41" spans="3:22" x14ac:dyDescent="0.2">
      <c r="C41" s="13"/>
      <c r="D41" s="19"/>
      <c r="E41" s="633"/>
      <c r="F41" s="698"/>
      <c r="G41" s="699"/>
      <c r="H41" s="700"/>
      <c r="I41" s="69"/>
      <c r="J41" s="14"/>
      <c r="K41" s="645"/>
      <c r="L41" s="691"/>
      <c r="M41" s="691"/>
      <c r="N41" s="645"/>
      <c r="O41" s="645"/>
      <c r="P41" s="645"/>
      <c r="Q41" s="645"/>
      <c r="R41" s="660"/>
      <c r="S41" s="161" t="s">
        <v>91</v>
      </c>
      <c r="T41" s="117">
        <f>SUM(T37:T40)</f>
        <v>690000</v>
      </c>
      <c r="U41" s="31"/>
      <c r="V41" s="14"/>
    </row>
    <row r="42" spans="3:22" x14ac:dyDescent="0.2">
      <c r="C42" s="13"/>
      <c r="D42" s="19">
        <f>D37+1</f>
        <v>7</v>
      </c>
      <c r="E42" s="663" t="s">
        <v>450</v>
      </c>
      <c r="F42" s="692" t="s">
        <v>477</v>
      </c>
      <c r="G42" s="693"/>
      <c r="H42" s="694"/>
      <c r="I42" s="69" t="s">
        <v>369</v>
      </c>
      <c r="J42" s="14"/>
      <c r="K42" s="661"/>
      <c r="L42" s="661"/>
      <c r="M42" s="680">
        <v>1</v>
      </c>
      <c r="N42" s="661"/>
      <c r="O42" s="661">
        <v>224000</v>
      </c>
      <c r="P42" s="661"/>
      <c r="Q42" s="661">
        <v>276000</v>
      </c>
      <c r="R42" s="662">
        <f t="shared" ref="R42" si="9">SUM(N42:Q46)</f>
        <v>500000</v>
      </c>
      <c r="S42" s="83" t="s">
        <v>119</v>
      </c>
      <c r="T42" s="118">
        <v>315000</v>
      </c>
      <c r="U42" s="31"/>
      <c r="V42" s="14"/>
    </row>
    <row r="43" spans="3:22" x14ac:dyDescent="0.2">
      <c r="C43" s="13"/>
      <c r="D43" s="19"/>
      <c r="E43" s="632"/>
      <c r="F43" s="695"/>
      <c r="G43" s="696"/>
      <c r="H43" s="697"/>
      <c r="I43" s="69"/>
      <c r="J43" s="14"/>
      <c r="K43" s="644"/>
      <c r="L43" s="644"/>
      <c r="M43" s="681"/>
      <c r="N43" s="644"/>
      <c r="O43" s="644"/>
      <c r="P43" s="644"/>
      <c r="Q43" s="644"/>
      <c r="R43" s="659"/>
      <c r="S43" s="67" t="s">
        <v>120</v>
      </c>
      <c r="T43" s="118">
        <v>121000</v>
      </c>
      <c r="U43" s="31"/>
      <c r="V43" s="479" t="s">
        <v>451</v>
      </c>
    </row>
    <row r="44" spans="3:22" x14ac:dyDescent="0.2">
      <c r="C44" s="13"/>
      <c r="D44" s="19"/>
      <c r="E44" s="632"/>
      <c r="F44" s="695"/>
      <c r="G44" s="696"/>
      <c r="H44" s="697"/>
      <c r="I44" s="69"/>
      <c r="J44" s="14"/>
      <c r="K44" s="644"/>
      <c r="L44" s="644"/>
      <c r="M44" s="681"/>
      <c r="N44" s="644"/>
      <c r="O44" s="644"/>
      <c r="P44" s="644"/>
      <c r="Q44" s="644"/>
      <c r="R44" s="659"/>
      <c r="S44" s="67" t="s">
        <v>93</v>
      </c>
      <c r="T44" s="118">
        <v>64000</v>
      </c>
      <c r="U44" s="31"/>
      <c r="V44" s="14"/>
    </row>
    <row r="45" spans="3:22" x14ac:dyDescent="0.2">
      <c r="C45" s="13"/>
      <c r="D45" s="19"/>
      <c r="E45" s="632"/>
      <c r="F45" s="695"/>
      <c r="G45" s="696"/>
      <c r="H45" s="697"/>
      <c r="I45" s="69"/>
      <c r="J45" s="14"/>
      <c r="K45" s="644"/>
      <c r="L45" s="644"/>
      <c r="M45" s="681"/>
      <c r="N45" s="644"/>
      <c r="O45" s="644"/>
      <c r="P45" s="644"/>
      <c r="Q45" s="644"/>
      <c r="R45" s="659"/>
      <c r="S45" s="67"/>
      <c r="T45" s="118"/>
      <c r="U45" s="31"/>
      <c r="V45" s="14"/>
    </row>
    <row r="46" spans="3:22" x14ac:dyDescent="0.2">
      <c r="C46" s="13"/>
      <c r="D46" s="19"/>
      <c r="E46" s="633"/>
      <c r="F46" s="698"/>
      <c r="G46" s="699"/>
      <c r="H46" s="700"/>
      <c r="I46" s="69"/>
      <c r="J46" s="14"/>
      <c r="K46" s="645"/>
      <c r="L46" s="645"/>
      <c r="M46" s="691"/>
      <c r="N46" s="645"/>
      <c r="O46" s="645"/>
      <c r="P46" s="645"/>
      <c r="Q46" s="645"/>
      <c r="R46" s="660"/>
      <c r="S46" s="161" t="s">
        <v>91</v>
      </c>
      <c r="T46" s="117">
        <f>SUM(T42:T45)</f>
        <v>500000</v>
      </c>
      <c r="U46" s="31"/>
      <c r="V46" s="14"/>
    </row>
    <row r="47" spans="3:22" x14ac:dyDescent="0.2">
      <c r="C47" s="13"/>
      <c r="D47" s="19">
        <f t="shared" ref="D47" si="10">D42+1</f>
        <v>8</v>
      </c>
      <c r="E47" s="663" t="s">
        <v>452</v>
      </c>
      <c r="F47" s="692" t="s">
        <v>478</v>
      </c>
      <c r="G47" s="693"/>
      <c r="H47" s="694"/>
      <c r="I47" s="69" t="s">
        <v>376</v>
      </c>
      <c r="J47" s="14"/>
      <c r="K47" s="661"/>
      <c r="L47" s="661"/>
      <c r="M47" s="680">
        <v>1</v>
      </c>
      <c r="N47" s="661"/>
      <c r="O47" s="661">
        <v>500000</v>
      </c>
      <c r="P47" s="661"/>
      <c r="Q47" s="661"/>
      <c r="R47" s="662">
        <f t="shared" ref="R47" si="11">SUM(N47:Q51)</f>
        <v>500000</v>
      </c>
      <c r="S47" s="83" t="s">
        <v>119</v>
      </c>
      <c r="T47" s="118">
        <v>450000</v>
      </c>
      <c r="U47" s="31"/>
      <c r="V47" s="14"/>
    </row>
    <row r="48" spans="3:22" x14ac:dyDescent="0.2">
      <c r="C48" s="13"/>
      <c r="D48" s="19"/>
      <c r="E48" s="632"/>
      <c r="F48" s="695"/>
      <c r="G48" s="696"/>
      <c r="H48" s="697"/>
      <c r="I48" s="69"/>
      <c r="J48" s="14"/>
      <c r="K48" s="644"/>
      <c r="L48" s="644"/>
      <c r="M48" s="681"/>
      <c r="N48" s="644"/>
      <c r="O48" s="644"/>
      <c r="P48" s="644"/>
      <c r="Q48" s="644"/>
      <c r="R48" s="659"/>
      <c r="S48" s="67" t="s">
        <v>93</v>
      </c>
      <c r="T48" s="118">
        <v>50000</v>
      </c>
      <c r="U48" s="31"/>
      <c r="V48" s="14"/>
    </row>
    <row r="49" spans="3:22" x14ac:dyDescent="0.2">
      <c r="C49" s="13"/>
      <c r="D49" s="19"/>
      <c r="E49" s="632"/>
      <c r="F49" s="695"/>
      <c r="G49" s="696"/>
      <c r="H49" s="697"/>
      <c r="I49" s="69"/>
      <c r="J49" s="14"/>
      <c r="K49" s="644"/>
      <c r="L49" s="644"/>
      <c r="M49" s="681"/>
      <c r="N49" s="644"/>
      <c r="O49" s="644"/>
      <c r="P49" s="644"/>
      <c r="Q49" s="644"/>
      <c r="R49" s="659"/>
      <c r="S49" s="67"/>
      <c r="T49" s="118"/>
      <c r="U49" s="31"/>
      <c r="V49" s="14"/>
    </row>
    <row r="50" spans="3:22" x14ac:dyDescent="0.2">
      <c r="C50" s="13"/>
      <c r="D50" s="19"/>
      <c r="E50" s="632"/>
      <c r="F50" s="695"/>
      <c r="G50" s="696"/>
      <c r="H50" s="697"/>
      <c r="I50" s="69"/>
      <c r="J50" s="14"/>
      <c r="K50" s="644"/>
      <c r="L50" s="644"/>
      <c r="M50" s="681"/>
      <c r="N50" s="644"/>
      <c r="O50" s="644"/>
      <c r="P50" s="644"/>
      <c r="Q50" s="644"/>
      <c r="R50" s="659"/>
      <c r="S50" s="67"/>
      <c r="T50" s="118"/>
      <c r="U50" s="31"/>
      <c r="V50" s="14"/>
    </row>
    <row r="51" spans="3:22" x14ac:dyDescent="0.2">
      <c r="C51" s="13"/>
      <c r="D51" s="19"/>
      <c r="E51" s="633"/>
      <c r="F51" s="698"/>
      <c r="G51" s="699"/>
      <c r="H51" s="700"/>
      <c r="I51" s="69"/>
      <c r="J51" s="14"/>
      <c r="K51" s="645"/>
      <c r="L51" s="645"/>
      <c r="M51" s="691"/>
      <c r="N51" s="645"/>
      <c r="O51" s="645"/>
      <c r="P51" s="645"/>
      <c r="Q51" s="645"/>
      <c r="R51" s="660"/>
      <c r="S51" s="161" t="s">
        <v>91</v>
      </c>
      <c r="T51" s="117">
        <f>SUM(T47:T50)</f>
        <v>500000</v>
      </c>
      <c r="U51" s="31"/>
      <c r="V51" s="14"/>
    </row>
    <row r="52" spans="3:22" ht="12.75" customHeight="1" x14ac:dyDescent="0.2">
      <c r="C52" s="13"/>
      <c r="D52" s="19">
        <f t="shared" ref="D52" si="12">D47+1</f>
        <v>9</v>
      </c>
      <c r="E52" s="663" t="s">
        <v>453</v>
      </c>
      <c r="F52" s="664" t="s">
        <v>479</v>
      </c>
      <c r="G52" s="665"/>
      <c r="H52" s="666"/>
      <c r="I52" s="69" t="s">
        <v>386</v>
      </c>
      <c r="J52" s="14"/>
      <c r="K52" s="661"/>
      <c r="L52" s="661"/>
      <c r="M52" s="680">
        <v>1</v>
      </c>
      <c r="N52" s="661">
        <v>453750</v>
      </c>
      <c r="O52" s="661"/>
      <c r="P52" s="661"/>
      <c r="Q52" s="661"/>
      <c r="R52" s="662">
        <f>SUM(N52:Q56)</f>
        <v>453750</v>
      </c>
      <c r="S52" s="83" t="s">
        <v>119</v>
      </c>
      <c r="T52" s="118">
        <v>453750</v>
      </c>
      <c r="U52" s="31"/>
      <c r="V52" s="14"/>
    </row>
    <row r="53" spans="3:22" ht="12.75" customHeight="1" x14ac:dyDescent="0.2">
      <c r="C53" s="13"/>
      <c r="D53" s="19"/>
      <c r="E53" s="632"/>
      <c r="F53" s="637"/>
      <c r="G53" s="638"/>
      <c r="H53" s="639"/>
      <c r="I53" s="69"/>
      <c r="J53" s="14"/>
      <c r="K53" s="644"/>
      <c r="L53" s="644"/>
      <c r="M53" s="681"/>
      <c r="N53" s="644"/>
      <c r="O53" s="644"/>
      <c r="P53" s="644"/>
      <c r="Q53" s="644"/>
      <c r="R53" s="659"/>
      <c r="S53" s="67"/>
      <c r="T53" s="118"/>
      <c r="U53" s="31"/>
      <c r="V53" s="14"/>
    </row>
    <row r="54" spans="3:22" ht="12.75" customHeight="1" x14ac:dyDescent="0.2">
      <c r="C54" s="13"/>
      <c r="D54" s="19"/>
      <c r="E54" s="632"/>
      <c r="F54" s="637"/>
      <c r="G54" s="638"/>
      <c r="H54" s="639"/>
      <c r="I54" s="69"/>
      <c r="J54" s="14"/>
      <c r="K54" s="644"/>
      <c r="L54" s="644"/>
      <c r="M54" s="681"/>
      <c r="N54" s="644"/>
      <c r="O54" s="644"/>
      <c r="P54" s="644"/>
      <c r="Q54" s="644"/>
      <c r="R54" s="659"/>
      <c r="S54" s="67"/>
      <c r="T54" s="118"/>
      <c r="U54" s="31"/>
      <c r="V54" s="14"/>
    </row>
    <row r="55" spans="3:22" ht="12.75" customHeight="1" x14ac:dyDescent="0.2">
      <c r="C55" s="13"/>
      <c r="D55" s="19"/>
      <c r="E55" s="632"/>
      <c r="F55" s="637"/>
      <c r="G55" s="638"/>
      <c r="H55" s="639"/>
      <c r="I55" s="69"/>
      <c r="J55" s="14"/>
      <c r="K55" s="644"/>
      <c r="L55" s="644"/>
      <c r="M55" s="681"/>
      <c r="N55" s="644"/>
      <c r="O55" s="644"/>
      <c r="P55" s="644"/>
      <c r="Q55" s="644"/>
      <c r="R55" s="659"/>
      <c r="S55" s="67"/>
      <c r="T55" s="118"/>
      <c r="U55" s="31"/>
      <c r="V55" s="14"/>
    </row>
    <row r="56" spans="3:22" ht="12.75" customHeight="1" x14ac:dyDescent="0.2">
      <c r="C56" s="13"/>
      <c r="D56" s="19"/>
      <c r="E56" s="633"/>
      <c r="F56" s="640"/>
      <c r="G56" s="641"/>
      <c r="H56" s="642"/>
      <c r="I56" s="69"/>
      <c r="J56" s="14"/>
      <c r="K56" s="645"/>
      <c r="L56" s="645"/>
      <c r="M56" s="691"/>
      <c r="N56" s="645"/>
      <c r="O56" s="645"/>
      <c r="P56" s="645"/>
      <c r="Q56" s="645"/>
      <c r="R56" s="660"/>
      <c r="S56" s="161" t="s">
        <v>91</v>
      </c>
      <c r="T56" s="117">
        <f>SUM(T52:T55)</f>
        <v>453750</v>
      </c>
      <c r="U56" s="31"/>
      <c r="V56" s="14"/>
    </row>
    <row r="57" spans="3:22" ht="12.75" customHeight="1" x14ac:dyDescent="0.2">
      <c r="C57" s="13"/>
      <c r="D57" s="19">
        <f t="shared" ref="D57" si="13">D52+1</f>
        <v>10</v>
      </c>
      <c r="E57" s="663" t="s">
        <v>454</v>
      </c>
      <c r="F57" s="664" t="s">
        <v>480</v>
      </c>
      <c r="G57" s="683"/>
      <c r="H57" s="684"/>
      <c r="I57" s="69" t="s">
        <v>368</v>
      </c>
      <c r="J57" s="14"/>
      <c r="K57" s="661"/>
      <c r="L57" s="661"/>
      <c r="M57" s="680">
        <v>1</v>
      </c>
      <c r="N57" s="661">
        <v>315000</v>
      </c>
      <c r="O57" s="661">
        <v>70000</v>
      </c>
      <c r="P57" s="661"/>
      <c r="Q57" s="661">
        <v>22000</v>
      </c>
      <c r="R57" s="662">
        <f t="shared" ref="R57" si="14">SUM(N57:Q61)</f>
        <v>407000</v>
      </c>
      <c r="S57" s="83" t="s">
        <v>119</v>
      </c>
      <c r="T57" s="118">
        <v>180000</v>
      </c>
      <c r="U57" s="31"/>
      <c r="V57" s="14"/>
    </row>
    <row r="58" spans="3:22" ht="12.75" customHeight="1" x14ac:dyDescent="0.2">
      <c r="C58" s="13"/>
      <c r="D58" s="19"/>
      <c r="E58" s="632"/>
      <c r="F58" s="685"/>
      <c r="G58" s="686"/>
      <c r="H58" s="687"/>
      <c r="I58" s="69"/>
      <c r="J58" s="14"/>
      <c r="K58" s="644"/>
      <c r="L58" s="644"/>
      <c r="M58" s="681"/>
      <c r="N58" s="644"/>
      <c r="O58" s="644"/>
      <c r="P58" s="644"/>
      <c r="Q58" s="644"/>
      <c r="R58" s="659"/>
      <c r="S58" s="67" t="s">
        <v>93</v>
      </c>
      <c r="T58" s="118">
        <v>227000</v>
      </c>
      <c r="U58" s="31"/>
      <c r="V58" s="14"/>
    </row>
    <row r="59" spans="3:22" ht="12.75" customHeight="1" x14ac:dyDescent="0.2">
      <c r="C59" s="13"/>
      <c r="D59" s="19"/>
      <c r="E59" s="632"/>
      <c r="F59" s="685"/>
      <c r="G59" s="686"/>
      <c r="H59" s="687"/>
      <c r="I59" s="69"/>
      <c r="J59" s="14"/>
      <c r="K59" s="644"/>
      <c r="L59" s="644"/>
      <c r="M59" s="681"/>
      <c r="N59" s="644"/>
      <c r="O59" s="644"/>
      <c r="P59" s="644"/>
      <c r="Q59" s="644"/>
      <c r="R59" s="659"/>
      <c r="S59" s="67"/>
      <c r="T59" s="118"/>
      <c r="U59" s="31"/>
      <c r="V59" s="14"/>
    </row>
    <row r="60" spans="3:22" ht="12.75" customHeight="1" x14ac:dyDescent="0.2">
      <c r="C60" s="13"/>
      <c r="D60" s="19"/>
      <c r="E60" s="632"/>
      <c r="F60" s="685"/>
      <c r="G60" s="686"/>
      <c r="H60" s="687"/>
      <c r="I60" s="69"/>
      <c r="J60" s="14"/>
      <c r="K60" s="644"/>
      <c r="L60" s="644"/>
      <c r="M60" s="681"/>
      <c r="N60" s="644"/>
      <c r="O60" s="644"/>
      <c r="P60" s="644"/>
      <c r="Q60" s="644"/>
      <c r="R60" s="659"/>
      <c r="S60" s="67"/>
      <c r="T60" s="118"/>
      <c r="U60" s="31"/>
      <c r="V60" s="14"/>
    </row>
    <row r="61" spans="3:22" ht="12.75" customHeight="1" x14ac:dyDescent="0.2">
      <c r="C61" s="13"/>
      <c r="D61" s="19"/>
      <c r="E61" s="672"/>
      <c r="F61" s="688"/>
      <c r="G61" s="689"/>
      <c r="H61" s="690"/>
      <c r="I61" s="131"/>
      <c r="J61" s="14"/>
      <c r="K61" s="668"/>
      <c r="L61" s="668"/>
      <c r="M61" s="682"/>
      <c r="N61" s="668"/>
      <c r="O61" s="668"/>
      <c r="P61" s="668"/>
      <c r="Q61" s="668"/>
      <c r="R61" s="669"/>
      <c r="S61" s="132" t="s">
        <v>91</v>
      </c>
      <c r="T61" s="133">
        <f>SUM(T57:T60)</f>
        <v>407000</v>
      </c>
      <c r="U61" s="31"/>
      <c r="V61" s="14"/>
    </row>
    <row r="62" spans="3:22" ht="12.75" customHeight="1" x14ac:dyDescent="0.2">
      <c r="C62" s="13"/>
      <c r="D62" s="19">
        <f t="shared" ref="D62" si="15">D57+1</f>
        <v>11</v>
      </c>
      <c r="E62" s="663" t="s">
        <v>455</v>
      </c>
      <c r="F62" s="664" t="s">
        <v>489</v>
      </c>
      <c r="G62" s="683"/>
      <c r="H62" s="684"/>
      <c r="I62" s="69" t="s">
        <v>391</v>
      </c>
      <c r="J62" s="14"/>
      <c r="K62" s="661"/>
      <c r="L62" s="661"/>
      <c r="M62" s="680">
        <v>1</v>
      </c>
      <c r="N62" s="661">
        <v>40000</v>
      </c>
      <c r="O62" s="661"/>
      <c r="P62" s="661"/>
      <c r="Q62" s="661">
        <v>355000</v>
      </c>
      <c r="R62" s="662">
        <f t="shared" ref="R62" si="16">SUM(N62:Q66)</f>
        <v>395000</v>
      </c>
      <c r="S62" s="83" t="s">
        <v>119</v>
      </c>
      <c r="T62" s="118">
        <v>140000</v>
      </c>
      <c r="U62" s="31"/>
      <c r="V62" s="14"/>
    </row>
    <row r="63" spans="3:22" ht="12.75" customHeight="1" x14ac:dyDescent="0.2">
      <c r="C63" s="13"/>
      <c r="D63" s="19"/>
      <c r="E63" s="632"/>
      <c r="F63" s="685"/>
      <c r="G63" s="686"/>
      <c r="H63" s="687"/>
      <c r="I63" s="69"/>
      <c r="J63" s="14"/>
      <c r="K63" s="644"/>
      <c r="L63" s="644"/>
      <c r="M63" s="681"/>
      <c r="N63" s="644"/>
      <c r="O63" s="644"/>
      <c r="P63" s="644"/>
      <c r="Q63" s="644"/>
      <c r="R63" s="659"/>
      <c r="S63" s="67" t="s">
        <v>93</v>
      </c>
      <c r="T63" s="118">
        <v>255000</v>
      </c>
      <c r="U63" s="31"/>
      <c r="V63" s="14"/>
    </row>
    <row r="64" spans="3:22" ht="12.75" customHeight="1" x14ac:dyDescent="0.2">
      <c r="C64" s="13"/>
      <c r="D64" s="19"/>
      <c r="E64" s="632"/>
      <c r="F64" s="685"/>
      <c r="G64" s="686"/>
      <c r="H64" s="687"/>
      <c r="I64" s="69"/>
      <c r="J64" s="14"/>
      <c r="K64" s="644"/>
      <c r="L64" s="644"/>
      <c r="M64" s="681"/>
      <c r="N64" s="644"/>
      <c r="O64" s="644"/>
      <c r="P64" s="644"/>
      <c r="Q64" s="644"/>
      <c r="R64" s="659"/>
      <c r="S64" s="67"/>
      <c r="T64" s="118"/>
      <c r="U64" s="31"/>
      <c r="V64" s="14"/>
    </row>
    <row r="65" spans="3:22" ht="12.75" customHeight="1" x14ac:dyDescent="0.2">
      <c r="C65" s="13"/>
      <c r="D65" s="19"/>
      <c r="E65" s="632"/>
      <c r="F65" s="685"/>
      <c r="G65" s="686"/>
      <c r="H65" s="687"/>
      <c r="I65" s="69"/>
      <c r="J65" s="14"/>
      <c r="K65" s="644"/>
      <c r="L65" s="644"/>
      <c r="M65" s="681"/>
      <c r="N65" s="644"/>
      <c r="O65" s="644"/>
      <c r="P65" s="644"/>
      <c r="Q65" s="644"/>
      <c r="R65" s="659"/>
      <c r="S65" s="67"/>
      <c r="T65" s="118"/>
      <c r="U65" s="31"/>
      <c r="V65" s="14"/>
    </row>
    <row r="66" spans="3:22" ht="12.75" customHeight="1" x14ac:dyDescent="0.2">
      <c r="C66" s="13"/>
      <c r="D66" s="19"/>
      <c r="E66" s="672"/>
      <c r="F66" s="688"/>
      <c r="G66" s="689"/>
      <c r="H66" s="690"/>
      <c r="I66" s="131"/>
      <c r="J66" s="14"/>
      <c r="K66" s="668"/>
      <c r="L66" s="668"/>
      <c r="M66" s="682"/>
      <c r="N66" s="668"/>
      <c r="O66" s="668"/>
      <c r="P66" s="668"/>
      <c r="Q66" s="668"/>
      <c r="R66" s="669"/>
      <c r="S66" s="132" t="s">
        <v>91</v>
      </c>
      <c r="T66" s="133">
        <f>SUM(T62:T65)</f>
        <v>395000</v>
      </c>
      <c r="U66" s="31"/>
      <c r="V66" s="14"/>
    </row>
    <row r="67" spans="3:22" ht="12.75" customHeight="1" x14ac:dyDescent="0.2">
      <c r="C67" s="13"/>
      <c r="D67" s="19">
        <f t="shared" ref="D67" si="17">D62+1</f>
        <v>12</v>
      </c>
      <c r="E67" s="663" t="s">
        <v>456</v>
      </c>
      <c r="F67" s="664" t="s">
        <v>481</v>
      </c>
      <c r="G67" s="683"/>
      <c r="H67" s="684"/>
      <c r="I67" s="69" t="s">
        <v>388</v>
      </c>
      <c r="J67" s="14"/>
      <c r="K67" s="661"/>
      <c r="L67" s="661"/>
      <c r="M67" s="680">
        <v>1</v>
      </c>
      <c r="N67" s="661">
        <v>20050</v>
      </c>
      <c r="O67" s="661">
        <v>175000</v>
      </c>
      <c r="P67" s="661"/>
      <c r="Q67" s="661">
        <v>175000</v>
      </c>
      <c r="R67" s="662">
        <f t="shared" ref="R67" si="18">SUM(N67:Q71)</f>
        <v>370050</v>
      </c>
      <c r="S67" s="83" t="s">
        <v>119</v>
      </c>
      <c r="T67" s="118">
        <v>231650</v>
      </c>
      <c r="U67" s="31"/>
      <c r="V67" s="14"/>
    </row>
    <row r="68" spans="3:22" ht="12.75" customHeight="1" x14ac:dyDescent="0.2">
      <c r="C68" s="13"/>
      <c r="D68" s="19"/>
      <c r="E68" s="632"/>
      <c r="F68" s="685"/>
      <c r="G68" s="686"/>
      <c r="H68" s="687"/>
      <c r="I68" s="69"/>
      <c r="J68" s="14"/>
      <c r="K68" s="644"/>
      <c r="L68" s="644"/>
      <c r="M68" s="681"/>
      <c r="N68" s="644"/>
      <c r="O68" s="644"/>
      <c r="P68" s="644"/>
      <c r="Q68" s="644"/>
      <c r="R68" s="659"/>
      <c r="S68" s="67" t="s">
        <v>93</v>
      </c>
      <c r="T68" s="118">
        <v>138400</v>
      </c>
      <c r="U68" s="31"/>
      <c r="V68" s="14"/>
    </row>
    <row r="69" spans="3:22" ht="12.75" customHeight="1" x14ac:dyDescent="0.2">
      <c r="C69" s="13"/>
      <c r="D69" s="19"/>
      <c r="E69" s="632"/>
      <c r="F69" s="685"/>
      <c r="G69" s="686"/>
      <c r="H69" s="687"/>
      <c r="I69" s="69"/>
      <c r="J69" s="14"/>
      <c r="K69" s="644"/>
      <c r="L69" s="644"/>
      <c r="M69" s="681"/>
      <c r="N69" s="644"/>
      <c r="O69" s="644"/>
      <c r="P69" s="644"/>
      <c r="Q69" s="644"/>
      <c r="R69" s="659"/>
      <c r="S69" s="67"/>
      <c r="T69" s="118"/>
      <c r="U69" s="31"/>
      <c r="V69" s="14"/>
    </row>
    <row r="70" spans="3:22" ht="12.75" customHeight="1" x14ac:dyDescent="0.2">
      <c r="C70" s="13"/>
      <c r="D70" s="19"/>
      <c r="E70" s="632"/>
      <c r="F70" s="685"/>
      <c r="G70" s="686"/>
      <c r="H70" s="687"/>
      <c r="I70" s="69"/>
      <c r="J70" s="14"/>
      <c r="K70" s="644"/>
      <c r="L70" s="644"/>
      <c r="M70" s="681"/>
      <c r="N70" s="644"/>
      <c r="O70" s="644"/>
      <c r="P70" s="644"/>
      <c r="Q70" s="644"/>
      <c r="R70" s="659"/>
      <c r="S70" s="67"/>
      <c r="T70" s="118"/>
      <c r="U70" s="31"/>
      <c r="V70" s="14"/>
    </row>
    <row r="71" spans="3:22" ht="12.75" customHeight="1" x14ac:dyDescent="0.2">
      <c r="C71" s="13"/>
      <c r="D71" s="19"/>
      <c r="E71" s="672"/>
      <c r="F71" s="688"/>
      <c r="G71" s="689"/>
      <c r="H71" s="690"/>
      <c r="I71" s="131"/>
      <c r="J71" s="14"/>
      <c r="K71" s="668"/>
      <c r="L71" s="668"/>
      <c r="M71" s="682"/>
      <c r="N71" s="668"/>
      <c r="O71" s="668"/>
      <c r="P71" s="668"/>
      <c r="Q71" s="668"/>
      <c r="R71" s="669"/>
      <c r="S71" s="132" t="s">
        <v>91</v>
      </c>
      <c r="T71" s="133">
        <f>SUM(T67:T70)</f>
        <v>370050</v>
      </c>
      <c r="U71" s="31"/>
      <c r="V71" s="14"/>
    </row>
    <row r="72" spans="3:22" ht="12.75" customHeight="1" x14ac:dyDescent="0.2">
      <c r="C72" s="13"/>
      <c r="D72" s="19">
        <f t="shared" ref="D72" si="19">D67+1</f>
        <v>13</v>
      </c>
      <c r="E72" s="663" t="s">
        <v>457</v>
      </c>
      <c r="F72" s="664" t="s">
        <v>482</v>
      </c>
      <c r="G72" s="683"/>
      <c r="H72" s="684"/>
      <c r="I72" s="69" t="s">
        <v>338</v>
      </c>
      <c r="J72" s="14"/>
      <c r="K72" s="661"/>
      <c r="L72" s="680">
        <v>1</v>
      </c>
      <c r="M72" s="680"/>
      <c r="N72" s="661"/>
      <c r="O72" s="661">
        <v>152000</v>
      </c>
      <c r="P72" s="661"/>
      <c r="Q72" s="661"/>
      <c r="R72" s="662">
        <f t="shared" ref="R72" si="20">SUM(N72:Q76)</f>
        <v>152000</v>
      </c>
      <c r="S72" s="83" t="s">
        <v>93</v>
      </c>
      <c r="T72" s="118">
        <v>152000</v>
      </c>
      <c r="U72" s="31"/>
      <c r="V72" s="14"/>
    </row>
    <row r="73" spans="3:22" ht="12.75" customHeight="1" x14ac:dyDescent="0.2">
      <c r="C73" s="13"/>
      <c r="D73" s="19"/>
      <c r="E73" s="632"/>
      <c r="F73" s="685"/>
      <c r="G73" s="686"/>
      <c r="H73" s="687"/>
      <c r="I73" s="69"/>
      <c r="J73" s="14"/>
      <c r="K73" s="644"/>
      <c r="L73" s="681"/>
      <c r="M73" s="681"/>
      <c r="N73" s="644"/>
      <c r="O73" s="644"/>
      <c r="P73" s="644"/>
      <c r="Q73" s="644"/>
      <c r="R73" s="659"/>
      <c r="S73" s="67"/>
      <c r="T73" s="118"/>
      <c r="U73" s="31"/>
      <c r="V73" s="14"/>
    </row>
    <row r="74" spans="3:22" ht="12.75" customHeight="1" x14ac:dyDescent="0.2">
      <c r="C74" s="13"/>
      <c r="D74" s="19"/>
      <c r="E74" s="632"/>
      <c r="F74" s="685"/>
      <c r="G74" s="686"/>
      <c r="H74" s="687"/>
      <c r="I74" s="69"/>
      <c r="J74" s="14"/>
      <c r="K74" s="644"/>
      <c r="L74" s="681"/>
      <c r="M74" s="681"/>
      <c r="N74" s="644"/>
      <c r="O74" s="644"/>
      <c r="P74" s="644"/>
      <c r="Q74" s="644"/>
      <c r="R74" s="659"/>
      <c r="S74" s="67"/>
      <c r="T74" s="118"/>
      <c r="U74" s="31"/>
      <c r="V74" s="14"/>
    </row>
    <row r="75" spans="3:22" ht="12.75" customHeight="1" x14ac:dyDescent="0.2">
      <c r="C75" s="13"/>
      <c r="D75" s="19"/>
      <c r="E75" s="632"/>
      <c r="F75" s="685"/>
      <c r="G75" s="686"/>
      <c r="H75" s="687"/>
      <c r="I75" s="69"/>
      <c r="J75" s="14"/>
      <c r="K75" s="644"/>
      <c r="L75" s="681"/>
      <c r="M75" s="681"/>
      <c r="N75" s="644"/>
      <c r="O75" s="644"/>
      <c r="P75" s="644"/>
      <c r="Q75" s="644"/>
      <c r="R75" s="659"/>
      <c r="S75" s="67"/>
      <c r="T75" s="118"/>
      <c r="U75" s="31"/>
      <c r="V75" s="14"/>
    </row>
    <row r="76" spans="3:22" ht="12.75" customHeight="1" x14ac:dyDescent="0.2">
      <c r="C76" s="13"/>
      <c r="D76" s="19"/>
      <c r="E76" s="672"/>
      <c r="F76" s="688"/>
      <c r="G76" s="689"/>
      <c r="H76" s="690"/>
      <c r="I76" s="131"/>
      <c r="J76" s="14"/>
      <c r="K76" s="668"/>
      <c r="L76" s="682"/>
      <c r="M76" s="682"/>
      <c r="N76" s="668"/>
      <c r="O76" s="668"/>
      <c r="P76" s="668"/>
      <c r="Q76" s="668"/>
      <c r="R76" s="669"/>
      <c r="S76" s="132" t="s">
        <v>91</v>
      </c>
      <c r="T76" s="133">
        <f>SUM(T72:T75)</f>
        <v>152000</v>
      </c>
      <c r="U76" s="31"/>
      <c r="V76" s="14"/>
    </row>
    <row r="77" spans="3:22" ht="12.75" customHeight="1" x14ac:dyDescent="0.2">
      <c r="C77" s="13"/>
      <c r="D77" s="19">
        <f t="shared" ref="D77" si="21">D72+1</f>
        <v>14</v>
      </c>
      <c r="E77" s="663" t="s">
        <v>389</v>
      </c>
      <c r="F77" s="664" t="s">
        <v>483</v>
      </c>
      <c r="G77" s="683"/>
      <c r="H77" s="684"/>
      <c r="I77" s="69" t="s">
        <v>389</v>
      </c>
      <c r="J77" s="14"/>
      <c r="K77" s="661"/>
      <c r="L77" s="661"/>
      <c r="M77" s="680">
        <v>1</v>
      </c>
      <c r="N77" s="661"/>
      <c r="O77" s="661">
        <v>89400</v>
      </c>
      <c r="P77" s="661"/>
      <c r="Q77" s="661"/>
      <c r="R77" s="662">
        <f t="shared" ref="R77" si="22">SUM(N77:Q81)</f>
        <v>89400</v>
      </c>
      <c r="S77" s="83" t="s">
        <v>93</v>
      </c>
      <c r="T77" s="118">
        <v>89400</v>
      </c>
      <c r="U77" s="31"/>
      <c r="V77" s="14"/>
    </row>
    <row r="78" spans="3:22" ht="12.75" customHeight="1" x14ac:dyDescent="0.2">
      <c r="C78" s="13"/>
      <c r="D78" s="19"/>
      <c r="E78" s="632"/>
      <c r="F78" s="685"/>
      <c r="G78" s="686"/>
      <c r="H78" s="687"/>
      <c r="I78" s="69"/>
      <c r="J78" s="14"/>
      <c r="K78" s="644"/>
      <c r="L78" s="644"/>
      <c r="M78" s="681"/>
      <c r="N78" s="644"/>
      <c r="O78" s="644"/>
      <c r="P78" s="644"/>
      <c r="Q78" s="644"/>
      <c r="R78" s="659"/>
      <c r="S78" s="67"/>
      <c r="T78" s="118"/>
      <c r="U78" s="31"/>
      <c r="V78" s="14"/>
    </row>
    <row r="79" spans="3:22" ht="12.75" customHeight="1" x14ac:dyDescent="0.2">
      <c r="C79" s="13"/>
      <c r="D79" s="19"/>
      <c r="E79" s="632"/>
      <c r="F79" s="685"/>
      <c r="G79" s="686"/>
      <c r="H79" s="687"/>
      <c r="I79" s="69"/>
      <c r="J79" s="14"/>
      <c r="K79" s="644"/>
      <c r="L79" s="644"/>
      <c r="M79" s="681"/>
      <c r="N79" s="644"/>
      <c r="O79" s="644"/>
      <c r="P79" s="644"/>
      <c r="Q79" s="644"/>
      <c r="R79" s="659"/>
      <c r="S79" s="67"/>
      <c r="T79" s="118"/>
      <c r="U79" s="31"/>
      <c r="V79" s="14"/>
    </row>
    <row r="80" spans="3:22" ht="12.75" customHeight="1" x14ac:dyDescent="0.2">
      <c r="C80" s="13"/>
      <c r="D80" s="19"/>
      <c r="E80" s="632"/>
      <c r="F80" s="685"/>
      <c r="G80" s="686"/>
      <c r="H80" s="687"/>
      <c r="I80" s="69"/>
      <c r="J80" s="14"/>
      <c r="K80" s="644"/>
      <c r="L80" s="644"/>
      <c r="M80" s="681"/>
      <c r="N80" s="644"/>
      <c r="O80" s="644"/>
      <c r="P80" s="644"/>
      <c r="Q80" s="644"/>
      <c r="R80" s="659"/>
      <c r="S80" s="67"/>
      <c r="T80" s="118"/>
      <c r="U80" s="31"/>
      <c r="V80" s="14"/>
    </row>
    <row r="81" spans="3:22" ht="12.75" customHeight="1" x14ac:dyDescent="0.2">
      <c r="C81" s="13"/>
      <c r="D81" s="19"/>
      <c r="E81" s="672"/>
      <c r="F81" s="688"/>
      <c r="G81" s="689"/>
      <c r="H81" s="690"/>
      <c r="I81" s="131"/>
      <c r="J81" s="14"/>
      <c r="K81" s="668"/>
      <c r="L81" s="668"/>
      <c r="M81" s="682"/>
      <c r="N81" s="668"/>
      <c r="O81" s="668"/>
      <c r="P81" s="668"/>
      <c r="Q81" s="668"/>
      <c r="R81" s="669"/>
      <c r="S81" s="132" t="s">
        <v>91</v>
      </c>
      <c r="T81" s="133">
        <f>SUM(T77:T80)</f>
        <v>89400</v>
      </c>
      <c r="U81" s="31"/>
      <c r="V81" s="14"/>
    </row>
    <row r="82" spans="3:22" ht="12.75" customHeight="1" x14ac:dyDescent="0.2">
      <c r="C82" s="13"/>
      <c r="D82" s="19">
        <f t="shared" ref="D82" si="23">D77+1</f>
        <v>15</v>
      </c>
      <c r="E82" s="663" t="s">
        <v>458</v>
      </c>
      <c r="F82" s="664" t="s">
        <v>484</v>
      </c>
      <c r="G82" s="683"/>
      <c r="H82" s="684"/>
      <c r="I82" s="69" t="s">
        <v>385</v>
      </c>
      <c r="J82" s="14"/>
      <c r="K82" s="661"/>
      <c r="L82" s="661"/>
      <c r="M82" s="680">
        <v>1</v>
      </c>
      <c r="N82" s="661"/>
      <c r="O82" s="661">
        <v>88275</v>
      </c>
      <c r="P82" s="661"/>
      <c r="Q82" s="661"/>
      <c r="R82" s="662">
        <f t="shared" ref="R82" si="24">SUM(N82:Q86)</f>
        <v>88275</v>
      </c>
      <c r="S82" s="83" t="s">
        <v>119</v>
      </c>
      <c r="T82" s="118">
        <v>6525</v>
      </c>
      <c r="U82" s="31"/>
      <c r="V82" s="14"/>
    </row>
    <row r="83" spans="3:22" ht="12.75" customHeight="1" x14ac:dyDescent="0.2">
      <c r="C83" s="13"/>
      <c r="D83" s="19"/>
      <c r="E83" s="632"/>
      <c r="F83" s="685"/>
      <c r="G83" s="686"/>
      <c r="H83" s="687"/>
      <c r="I83" s="69"/>
      <c r="J83" s="14"/>
      <c r="K83" s="644"/>
      <c r="L83" s="644"/>
      <c r="M83" s="681"/>
      <c r="N83" s="644"/>
      <c r="O83" s="644"/>
      <c r="P83" s="644"/>
      <c r="Q83" s="644"/>
      <c r="R83" s="659"/>
      <c r="S83" s="67" t="s">
        <v>93</v>
      </c>
      <c r="T83" s="118">
        <v>81750</v>
      </c>
      <c r="U83" s="31"/>
      <c r="V83" s="14"/>
    </row>
    <row r="84" spans="3:22" ht="12.75" customHeight="1" x14ac:dyDescent="0.2">
      <c r="C84" s="13"/>
      <c r="D84" s="19"/>
      <c r="E84" s="632"/>
      <c r="F84" s="685"/>
      <c r="G84" s="686"/>
      <c r="H84" s="687"/>
      <c r="I84" s="69"/>
      <c r="J84" s="14"/>
      <c r="K84" s="644"/>
      <c r="L84" s="644"/>
      <c r="M84" s="681"/>
      <c r="N84" s="644"/>
      <c r="O84" s="644"/>
      <c r="P84" s="644"/>
      <c r="Q84" s="644"/>
      <c r="R84" s="659"/>
      <c r="S84" s="67"/>
      <c r="T84" s="118"/>
      <c r="U84" s="31"/>
      <c r="V84" s="14"/>
    </row>
    <row r="85" spans="3:22" ht="12.75" customHeight="1" x14ac:dyDescent="0.2">
      <c r="C85" s="13"/>
      <c r="D85" s="19"/>
      <c r="E85" s="632"/>
      <c r="F85" s="685"/>
      <c r="G85" s="686"/>
      <c r="H85" s="687"/>
      <c r="I85" s="69"/>
      <c r="J85" s="14"/>
      <c r="K85" s="644"/>
      <c r="L85" s="644"/>
      <c r="M85" s="681"/>
      <c r="N85" s="644"/>
      <c r="O85" s="644"/>
      <c r="P85" s="644"/>
      <c r="Q85" s="644"/>
      <c r="R85" s="659"/>
      <c r="S85" s="67"/>
      <c r="T85" s="118"/>
      <c r="U85" s="31"/>
      <c r="V85" s="14"/>
    </row>
    <row r="86" spans="3:22" ht="12.75" customHeight="1" x14ac:dyDescent="0.2">
      <c r="C86" s="13"/>
      <c r="D86" s="19"/>
      <c r="E86" s="672"/>
      <c r="F86" s="688"/>
      <c r="G86" s="689"/>
      <c r="H86" s="690"/>
      <c r="I86" s="131"/>
      <c r="J86" s="14"/>
      <c r="K86" s="668"/>
      <c r="L86" s="668"/>
      <c r="M86" s="682"/>
      <c r="N86" s="668"/>
      <c r="O86" s="668"/>
      <c r="P86" s="668"/>
      <c r="Q86" s="668"/>
      <c r="R86" s="669"/>
      <c r="S86" s="132" t="s">
        <v>91</v>
      </c>
      <c r="T86" s="133">
        <f>SUM(T82:T85)</f>
        <v>88275</v>
      </c>
      <c r="U86" s="31"/>
      <c r="V86" s="14"/>
    </row>
    <row r="87" spans="3:22" ht="12.75" customHeight="1" x14ac:dyDescent="0.2">
      <c r="C87" s="13"/>
      <c r="D87" s="19">
        <f t="shared" ref="D87" si="25">D82+1</f>
        <v>16</v>
      </c>
      <c r="E87" s="663" t="s">
        <v>459</v>
      </c>
      <c r="F87" s="664" t="s">
        <v>485</v>
      </c>
      <c r="G87" s="683"/>
      <c r="H87" s="684"/>
      <c r="I87" s="69" t="s">
        <v>386</v>
      </c>
      <c r="J87" s="14"/>
      <c r="K87" s="661"/>
      <c r="L87" s="661"/>
      <c r="M87" s="680">
        <v>1</v>
      </c>
      <c r="N87" s="661"/>
      <c r="O87" s="661">
        <v>70000</v>
      </c>
      <c r="P87" s="661"/>
      <c r="Q87" s="661"/>
      <c r="R87" s="662">
        <f t="shared" ref="R87" si="26">SUM(N87:Q91)</f>
        <v>70000</v>
      </c>
      <c r="S87" s="83" t="s">
        <v>93</v>
      </c>
      <c r="T87" s="118">
        <v>70000</v>
      </c>
      <c r="U87" s="31"/>
      <c r="V87" s="14"/>
    </row>
    <row r="88" spans="3:22" ht="12.75" customHeight="1" x14ac:dyDescent="0.2">
      <c r="C88" s="13"/>
      <c r="D88" s="19"/>
      <c r="E88" s="632"/>
      <c r="F88" s="685"/>
      <c r="G88" s="686"/>
      <c r="H88" s="687"/>
      <c r="I88" s="69"/>
      <c r="J88" s="14"/>
      <c r="K88" s="644"/>
      <c r="L88" s="644"/>
      <c r="M88" s="681"/>
      <c r="N88" s="644"/>
      <c r="O88" s="644"/>
      <c r="P88" s="644"/>
      <c r="Q88" s="644"/>
      <c r="R88" s="659"/>
      <c r="S88" s="67"/>
      <c r="T88" s="118"/>
      <c r="U88" s="31"/>
      <c r="V88" s="14"/>
    </row>
    <row r="89" spans="3:22" ht="12.75" customHeight="1" x14ac:dyDescent="0.2">
      <c r="C89" s="13"/>
      <c r="D89" s="19"/>
      <c r="E89" s="632"/>
      <c r="F89" s="685"/>
      <c r="G89" s="686"/>
      <c r="H89" s="687"/>
      <c r="I89" s="69"/>
      <c r="J89" s="14"/>
      <c r="K89" s="644"/>
      <c r="L89" s="644"/>
      <c r="M89" s="681"/>
      <c r="N89" s="644"/>
      <c r="O89" s="644"/>
      <c r="P89" s="644"/>
      <c r="Q89" s="644"/>
      <c r="R89" s="659"/>
      <c r="S89" s="67"/>
      <c r="T89" s="118"/>
      <c r="U89" s="31"/>
      <c r="V89" s="14"/>
    </row>
    <row r="90" spans="3:22" ht="12.75" customHeight="1" x14ac:dyDescent="0.2">
      <c r="C90" s="13"/>
      <c r="D90" s="19"/>
      <c r="E90" s="632"/>
      <c r="F90" s="685"/>
      <c r="G90" s="686"/>
      <c r="H90" s="687"/>
      <c r="I90" s="69"/>
      <c r="J90" s="14"/>
      <c r="K90" s="644"/>
      <c r="L90" s="644"/>
      <c r="M90" s="681"/>
      <c r="N90" s="644"/>
      <c r="O90" s="644"/>
      <c r="P90" s="644"/>
      <c r="Q90" s="644"/>
      <c r="R90" s="659"/>
      <c r="S90" s="67"/>
      <c r="T90" s="118"/>
      <c r="U90" s="31"/>
      <c r="V90" s="14"/>
    </row>
    <row r="91" spans="3:22" ht="12.75" customHeight="1" x14ac:dyDescent="0.2">
      <c r="C91" s="13"/>
      <c r="D91" s="19"/>
      <c r="E91" s="672"/>
      <c r="F91" s="688"/>
      <c r="G91" s="689"/>
      <c r="H91" s="690"/>
      <c r="I91" s="131"/>
      <c r="J91" s="14"/>
      <c r="K91" s="668"/>
      <c r="L91" s="668"/>
      <c r="M91" s="682"/>
      <c r="N91" s="668"/>
      <c r="O91" s="668"/>
      <c r="P91" s="668"/>
      <c r="Q91" s="668"/>
      <c r="R91" s="669"/>
      <c r="S91" s="132" t="s">
        <v>91</v>
      </c>
      <c r="T91" s="133">
        <f>SUM(T87:T90)</f>
        <v>70000</v>
      </c>
      <c r="U91" s="31"/>
      <c r="V91" s="14"/>
    </row>
    <row r="92" spans="3:22" ht="12.75" customHeight="1" x14ac:dyDescent="0.2">
      <c r="C92" s="13"/>
      <c r="D92" s="19">
        <f t="shared" ref="D92" si="27">D87+1</f>
        <v>17</v>
      </c>
      <c r="E92" s="663" t="s">
        <v>388</v>
      </c>
      <c r="F92" s="664" t="s">
        <v>486</v>
      </c>
      <c r="G92" s="683"/>
      <c r="H92" s="684"/>
      <c r="I92" s="69" t="s">
        <v>388</v>
      </c>
      <c r="J92" s="14"/>
      <c r="K92" s="661"/>
      <c r="L92" s="661"/>
      <c r="M92" s="680">
        <v>1</v>
      </c>
      <c r="N92" s="661"/>
      <c r="O92" s="661">
        <v>65000</v>
      </c>
      <c r="P92" s="661"/>
      <c r="Q92" s="661"/>
      <c r="R92" s="662">
        <f t="shared" ref="R92" si="28">SUM(N92:Q96)</f>
        <v>65000</v>
      </c>
      <c r="S92" s="83" t="s">
        <v>93</v>
      </c>
      <c r="T92" s="118">
        <v>65000</v>
      </c>
      <c r="U92" s="31"/>
      <c r="V92" s="14"/>
    </row>
    <row r="93" spans="3:22" ht="12.75" customHeight="1" x14ac:dyDescent="0.2">
      <c r="C93" s="13"/>
      <c r="D93" s="19"/>
      <c r="E93" s="632"/>
      <c r="F93" s="685"/>
      <c r="G93" s="686"/>
      <c r="H93" s="687"/>
      <c r="I93" s="69"/>
      <c r="J93" s="14"/>
      <c r="K93" s="644"/>
      <c r="L93" s="644"/>
      <c r="M93" s="681"/>
      <c r="N93" s="644"/>
      <c r="O93" s="644"/>
      <c r="P93" s="644"/>
      <c r="Q93" s="644"/>
      <c r="R93" s="659"/>
      <c r="S93" s="67"/>
      <c r="T93" s="118"/>
      <c r="U93" s="31"/>
      <c r="V93" s="14"/>
    </row>
    <row r="94" spans="3:22" ht="12.75" customHeight="1" x14ac:dyDescent="0.2">
      <c r="C94" s="13"/>
      <c r="D94" s="19"/>
      <c r="E94" s="632"/>
      <c r="F94" s="685"/>
      <c r="G94" s="686"/>
      <c r="H94" s="687"/>
      <c r="I94" s="69"/>
      <c r="J94" s="14"/>
      <c r="K94" s="644"/>
      <c r="L94" s="644"/>
      <c r="M94" s="681"/>
      <c r="N94" s="644"/>
      <c r="O94" s="644"/>
      <c r="P94" s="644"/>
      <c r="Q94" s="644"/>
      <c r="R94" s="659"/>
      <c r="S94" s="67"/>
      <c r="T94" s="118"/>
      <c r="U94" s="31"/>
      <c r="V94" s="14"/>
    </row>
    <row r="95" spans="3:22" ht="12.75" customHeight="1" x14ac:dyDescent="0.2">
      <c r="C95" s="13"/>
      <c r="D95" s="19"/>
      <c r="E95" s="632"/>
      <c r="F95" s="685"/>
      <c r="G95" s="686"/>
      <c r="H95" s="687"/>
      <c r="I95" s="69"/>
      <c r="J95" s="14"/>
      <c r="K95" s="644"/>
      <c r="L95" s="644"/>
      <c r="M95" s="681"/>
      <c r="N95" s="644"/>
      <c r="O95" s="644"/>
      <c r="P95" s="644"/>
      <c r="Q95" s="644"/>
      <c r="R95" s="659"/>
      <c r="S95" s="67"/>
      <c r="T95" s="118"/>
      <c r="U95" s="31"/>
      <c r="V95" s="14"/>
    </row>
    <row r="96" spans="3:22" ht="12.75" customHeight="1" x14ac:dyDescent="0.2">
      <c r="C96" s="13"/>
      <c r="D96" s="19"/>
      <c r="E96" s="672"/>
      <c r="F96" s="688"/>
      <c r="G96" s="689"/>
      <c r="H96" s="690"/>
      <c r="I96" s="131"/>
      <c r="J96" s="14"/>
      <c r="K96" s="668"/>
      <c r="L96" s="668"/>
      <c r="M96" s="682"/>
      <c r="N96" s="668"/>
      <c r="O96" s="668"/>
      <c r="P96" s="668"/>
      <c r="Q96" s="668"/>
      <c r="R96" s="669"/>
      <c r="S96" s="132" t="s">
        <v>91</v>
      </c>
      <c r="T96" s="133">
        <f>SUM(T92:T95)</f>
        <v>65000</v>
      </c>
      <c r="U96" s="31"/>
      <c r="V96" s="14"/>
    </row>
    <row r="97" spans="3:22" ht="12.75" customHeight="1" x14ac:dyDescent="0.2">
      <c r="C97" s="13"/>
      <c r="D97" s="19">
        <f t="shared" ref="D97" si="29">D92+1</f>
        <v>18</v>
      </c>
      <c r="E97" s="663" t="s">
        <v>460</v>
      </c>
      <c r="F97" s="664" t="s">
        <v>487</v>
      </c>
      <c r="G97" s="683"/>
      <c r="H97" s="684"/>
      <c r="I97" s="69" t="s">
        <v>367</v>
      </c>
      <c r="J97" s="14"/>
      <c r="K97" s="680">
        <v>1</v>
      </c>
      <c r="L97" s="661"/>
      <c r="M97" s="680"/>
      <c r="N97" s="661"/>
      <c r="O97" s="661">
        <v>30000</v>
      </c>
      <c r="P97" s="661"/>
      <c r="Q97" s="661">
        <v>33000</v>
      </c>
      <c r="R97" s="662">
        <f t="shared" ref="R97" si="30">SUM(N97:Q101)</f>
        <v>63000</v>
      </c>
      <c r="S97" s="83" t="s">
        <v>93</v>
      </c>
      <c r="T97" s="118">
        <v>63000</v>
      </c>
      <c r="U97" s="31"/>
      <c r="V97" s="14"/>
    </row>
    <row r="98" spans="3:22" ht="12.75" customHeight="1" x14ac:dyDescent="0.2">
      <c r="C98" s="13"/>
      <c r="D98" s="19"/>
      <c r="E98" s="632"/>
      <c r="F98" s="685"/>
      <c r="G98" s="686"/>
      <c r="H98" s="687"/>
      <c r="I98" s="69"/>
      <c r="J98" s="14"/>
      <c r="K98" s="681"/>
      <c r="L98" s="644"/>
      <c r="M98" s="681"/>
      <c r="N98" s="644"/>
      <c r="O98" s="644"/>
      <c r="P98" s="644"/>
      <c r="Q98" s="644"/>
      <c r="R98" s="659"/>
      <c r="S98" s="67"/>
      <c r="T98" s="118"/>
      <c r="U98" s="31"/>
      <c r="V98" s="14"/>
    </row>
    <row r="99" spans="3:22" ht="12.75" customHeight="1" x14ac:dyDescent="0.2">
      <c r="C99" s="13"/>
      <c r="D99" s="19"/>
      <c r="E99" s="632"/>
      <c r="F99" s="685"/>
      <c r="G99" s="686"/>
      <c r="H99" s="687"/>
      <c r="I99" s="69"/>
      <c r="J99" s="14"/>
      <c r="K99" s="681"/>
      <c r="L99" s="644"/>
      <c r="M99" s="681"/>
      <c r="N99" s="644"/>
      <c r="O99" s="644"/>
      <c r="P99" s="644"/>
      <c r="Q99" s="644"/>
      <c r="R99" s="659"/>
      <c r="S99" s="67"/>
      <c r="T99" s="118"/>
      <c r="U99" s="31"/>
      <c r="V99" s="14"/>
    </row>
    <row r="100" spans="3:22" ht="12.75" customHeight="1" x14ac:dyDescent="0.2">
      <c r="C100" s="13"/>
      <c r="D100" s="19"/>
      <c r="E100" s="632"/>
      <c r="F100" s="685"/>
      <c r="G100" s="686"/>
      <c r="H100" s="687"/>
      <c r="I100" s="69"/>
      <c r="J100" s="14"/>
      <c r="K100" s="681"/>
      <c r="L100" s="644"/>
      <c r="M100" s="681"/>
      <c r="N100" s="644"/>
      <c r="O100" s="644"/>
      <c r="P100" s="644"/>
      <c r="Q100" s="644"/>
      <c r="R100" s="659"/>
      <c r="S100" s="67"/>
      <c r="T100" s="118"/>
      <c r="U100" s="31"/>
      <c r="V100" s="14"/>
    </row>
    <row r="101" spans="3:22" ht="12.75" customHeight="1" x14ac:dyDescent="0.2">
      <c r="C101" s="13"/>
      <c r="D101" s="19"/>
      <c r="E101" s="672"/>
      <c r="F101" s="688"/>
      <c r="G101" s="689"/>
      <c r="H101" s="690"/>
      <c r="I101" s="131"/>
      <c r="J101" s="14"/>
      <c r="K101" s="682"/>
      <c r="L101" s="668"/>
      <c r="M101" s="682"/>
      <c r="N101" s="668"/>
      <c r="O101" s="668"/>
      <c r="P101" s="668"/>
      <c r="Q101" s="668"/>
      <c r="R101" s="669"/>
      <c r="S101" s="132" t="s">
        <v>91</v>
      </c>
      <c r="T101" s="133">
        <f>SUM(T97:T100)</f>
        <v>63000</v>
      </c>
      <c r="U101" s="31"/>
      <c r="V101" s="14"/>
    </row>
    <row r="102" spans="3:22" ht="12.75" customHeight="1" x14ac:dyDescent="0.2">
      <c r="C102" s="13"/>
      <c r="D102" s="19">
        <f t="shared" ref="D102" si="31">D97+1</f>
        <v>19</v>
      </c>
      <c r="E102" s="663" t="s">
        <v>461</v>
      </c>
      <c r="F102" s="664" t="s">
        <v>488</v>
      </c>
      <c r="G102" s="683"/>
      <c r="H102" s="684"/>
      <c r="I102" s="69" t="s">
        <v>370</v>
      </c>
      <c r="J102" s="14"/>
      <c r="K102" s="661"/>
      <c r="L102" s="661"/>
      <c r="M102" s="680">
        <v>1</v>
      </c>
      <c r="N102" s="661"/>
      <c r="O102" s="661"/>
      <c r="P102" s="661"/>
      <c r="Q102" s="661">
        <v>32000</v>
      </c>
      <c r="R102" s="662">
        <f t="shared" ref="R102" si="32">SUM(N102:Q106)</f>
        <v>32000</v>
      </c>
      <c r="S102" s="83" t="s">
        <v>119</v>
      </c>
      <c r="T102" s="118">
        <v>6525</v>
      </c>
      <c r="U102" s="31"/>
      <c r="V102" s="14"/>
    </row>
    <row r="103" spans="3:22" ht="12.75" customHeight="1" x14ac:dyDescent="0.2">
      <c r="C103" s="13"/>
      <c r="D103" s="19"/>
      <c r="E103" s="632"/>
      <c r="F103" s="685"/>
      <c r="G103" s="686"/>
      <c r="H103" s="687"/>
      <c r="I103" s="69"/>
      <c r="J103" s="14"/>
      <c r="K103" s="644"/>
      <c r="L103" s="644"/>
      <c r="M103" s="681"/>
      <c r="N103" s="644"/>
      <c r="O103" s="644"/>
      <c r="P103" s="644"/>
      <c r="Q103" s="644"/>
      <c r="R103" s="659"/>
      <c r="S103" s="67" t="s">
        <v>93</v>
      </c>
      <c r="T103" s="118">
        <v>25475</v>
      </c>
      <c r="U103" s="31"/>
      <c r="V103" s="14"/>
    </row>
    <row r="104" spans="3:22" ht="12.75" customHeight="1" x14ac:dyDescent="0.2">
      <c r="C104" s="13"/>
      <c r="D104" s="19"/>
      <c r="E104" s="632"/>
      <c r="F104" s="685"/>
      <c r="G104" s="686"/>
      <c r="H104" s="687"/>
      <c r="I104" s="69"/>
      <c r="J104" s="14"/>
      <c r="K104" s="644"/>
      <c r="L104" s="644"/>
      <c r="M104" s="681"/>
      <c r="N104" s="644"/>
      <c r="O104" s="644"/>
      <c r="P104" s="644"/>
      <c r="Q104" s="644"/>
      <c r="R104" s="659"/>
      <c r="S104" s="67"/>
      <c r="T104" s="118"/>
      <c r="U104" s="31"/>
      <c r="V104" s="14"/>
    </row>
    <row r="105" spans="3:22" ht="12.75" customHeight="1" x14ac:dyDescent="0.2">
      <c r="C105" s="13"/>
      <c r="D105" s="19"/>
      <c r="E105" s="632"/>
      <c r="F105" s="685"/>
      <c r="G105" s="686"/>
      <c r="H105" s="687"/>
      <c r="I105" s="69"/>
      <c r="J105" s="14"/>
      <c r="K105" s="644"/>
      <c r="L105" s="644"/>
      <c r="M105" s="681"/>
      <c r="N105" s="644"/>
      <c r="O105" s="644"/>
      <c r="P105" s="644"/>
      <c r="Q105" s="644"/>
      <c r="R105" s="659"/>
      <c r="S105" s="67"/>
      <c r="T105" s="118"/>
      <c r="U105" s="31"/>
      <c r="V105" s="14"/>
    </row>
    <row r="106" spans="3:22" ht="12.75" customHeight="1" x14ac:dyDescent="0.2">
      <c r="C106" s="13"/>
      <c r="D106" s="19"/>
      <c r="E106" s="672"/>
      <c r="F106" s="688"/>
      <c r="G106" s="689"/>
      <c r="H106" s="690"/>
      <c r="I106" s="131"/>
      <c r="J106" s="14"/>
      <c r="K106" s="668"/>
      <c r="L106" s="668"/>
      <c r="M106" s="682"/>
      <c r="N106" s="668"/>
      <c r="O106" s="668"/>
      <c r="P106" s="668"/>
      <c r="Q106" s="668"/>
      <c r="R106" s="669"/>
      <c r="S106" s="132" t="s">
        <v>91</v>
      </c>
      <c r="T106" s="133">
        <f>SUM(T102:T105)</f>
        <v>32000</v>
      </c>
      <c r="U106" s="31"/>
      <c r="V106" s="14"/>
    </row>
    <row r="107" spans="3:22" ht="12.75" customHeight="1" x14ac:dyDescent="0.2">
      <c r="C107" s="13"/>
      <c r="D107" s="19">
        <f t="shared" ref="D107" si="33">D102+1</f>
        <v>20</v>
      </c>
      <c r="E107" s="663"/>
      <c r="F107" s="667"/>
      <c r="G107" s="665"/>
      <c r="H107" s="666"/>
      <c r="I107" s="69"/>
      <c r="J107" s="14"/>
      <c r="K107" s="661"/>
      <c r="L107" s="661"/>
      <c r="M107" s="680"/>
      <c r="N107" s="661"/>
      <c r="O107" s="661"/>
      <c r="P107" s="661"/>
      <c r="Q107" s="661"/>
      <c r="R107" s="662">
        <f t="shared" ref="R107" si="34">SUM(N107:Q111)</f>
        <v>0</v>
      </c>
      <c r="S107" s="83"/>
      <c r="T107" s="118"/>
      <c r="U107" s="31"/>
      <c r="V107" s="523"/>
    </row>
    <row r="108" spans="3:22" ht="12.75" customHeight="1" x14ac:dyDescent="0.2">
      <c r="C108" s="13"/>
      <c r="D108" s="19"/>
      <c r="E108" s="632"/>
      <c r="F108" s="637"/>
      <c r="G108" s="638"/>
      <c r="H108" s="639"/>
      <c r="I108" s="69"/>
      <c r="J108" s="14"/>
      <c r="K108" s="644"/>
      <c r="L108" s="644"/>
      <c r="M108" s="681"/>
      <c r="N108" s="644"/>
      <c r="O108" s="644"/>
      <c r="P108" s="644"/>
      <c r="Q108" s="644"/>
      <c r="R108" s="659"/>
      <c r="S108" s="67"/>
      <c r="T108" s="118"/>
      <c r="U108" s="31"/>
      <c r="V108" s="14"/>
    </row>
    <row r="109" spans="3:22" ht="12.75" customHeight="1" x14ac:dyDescent="0.2">
      <c r="C109" s="13"/>
      <c r="D109" s="19"/>
      <c r="E109" s="632"/>
      <c r="F109" s="637"/>
      <c r="G109" s="638"/>
      <c r="H109" s="639"/>
      <c r="I109" s="69"/>
      <c r="J109" s="14"/>
      <c r="K109" s="644"/>
      <c r="L109" s="644"/>
      <c r="M109" s="681"/>
      <c r="N109" s="644"/>
      <c r="O109" s="644"/>
      <c r="P109" s="644"/>
      <c r="Q109" s="644"/>
      <c r="R109" s="659"/>
      <c r="S109" s="67"/>
      <c r="T109" s="118"/>
      <c r="U109" s="31"/>
      <c r="V109" s="14"/>
    </row>
    <row r="110" spans="3:22" ht="12.75" customHeight="1" x14ac:dyDescent="0.2">
      <c r="C110" s="13"/>
      <c r="D110" s="19"/>
      <c r="E110" s="632"/>
      <c r="F110" s="637"/>
      <c r="G110" s="638"/>
      <c r="H110" s="639"/>
      <c r="I110" s="69"/>
      <c r="J110" s="14"/>
      <c r="K110" s="644"/>
      <c r="L110" s="644"/>
      <c r="M110" s="681"/>
      <c r="N110" s="644"/>
      <c r="O110" s="644"/>
      <c r="P110" s="644"/>
      <c r="Q110" s="644"/>
      <c r="R110" s="659"/>
      <c r="S110" s="67"/>
      <c r="T110" s="118"/>
      <c r="U110" s="31"/>
      <c r="V110" s="14"/>
    </row>
    <row r="111" spans="3:22" ht="12.75" customHeight="1" x14ac:dyDescent="0.2">
      <c r="C111" s="13"/>
      <c r="D111" s="19"/>
      <c r="E111" s="672"/>
      <c r="F111" s="673"/>
      <c r="G111" s="674"/>
      <c r="H111" s="675"/>
      <c r="I111" s="131"/>
      <c r="J111" s="14"/>
      <c r="K111" s="668"/>
      <c r="L111" s="668"/>
      <c r="M111" s="682"/>
      <c r="N111" s="668"/>
      <c r="O111" s="668"/>
      <c r="P111" s="668"/>
      <c r="Q111" s="668"/>
      <c r="R111" s="669"/>
      <c r="S111" s="132" t="s">
        <v>91</v>
      </c>
      <c r="T111" s="133">
        <f>SUM(T107:T110)</f>
        <v>0</v>
      </c>
      <c r="U111" s="31"/>
      <c r="V111" s="14"/>
    </row>
    <row r="112" spans="3:22" ht="12.75" customHeight="1" x14ac:dyDescent="0.2">
      <c r="C112" s="13"/>
      <c r="D112" s="19"/>
      <c r="E112" s="503"/>
      <c r="F112" s="491"/>
      <c r="G112" s="491"/>
      <c r="H112" s="491"/>
      <c r="I112" s="502"/>
      <c r="J112" s="14"/>
      <c r="K112" s="506"/>
      <c r="L112" s="506"/>
      <c r="M112" s="508"/>
      <c r="N112" s="506">
        <f>SUM(N12:N111)</f>
        <v>828800</v>
      </c>
      <c r="O112" s="506">
        <f t="shared" ref="O112:Q112" si="35">SUM(O12:O111)</f>
        <v>5815425</v>
      </c>
      <c r="P112" s="506">
        <f t="shared" si="35"/>
        <v>0</v>
      </c>
      <c r="Q112" s="506">
        <f t="shared" si="35"/>
        <v>893000</v>
      </c>
      <c r="R112" s="507"/>
      <c r="S112" s="409"/>
      <c r="T112" s="409"/>
      <c r="U112" s="31"/>
      <c r="V112" s="14"/>
    </row>
    <row r="113" spans="2:22" x14ac:dyDescent="0.2">
      <c r="C113" s="13"/>
      <c r="D113" s="14"/>
      <c r="E113" s="86"/>
      <c r="F113" s="56"/>
      <c r="G113" s="56"/>
      <c r="H113" s="14"/>
      <c r="I113" s="14"/>
      <c r="J113" s="14"/>
      <c r="K113" s="14"/>
      <c r="L113" s="14"/>
      <c r="M113" s="14"/>
      <c r="N113" s="14"/>
      <c r="O113" s="14"/>
      <c r="P113" s="14"/>
      <c r="Q113" s="14"/>
      <c r="R113" s="509">
        <f>SUM(R12:R61)/R144</f>
        <v>0.82424234383343997</v>
      </c>
      <c r="S113" s="14"/>
      <c r="T113" s="14"/>
      <c r="U113" s="31"/>
      <c r="V113" s="14"/>
    </row>
    <row r="114" spans="2:22" x14ac:dyDescent="0.2">
      <c r="C114" s="13"/>
      <c r="D114" s="14"/>
      <c r="E114" s="86"/>
      <c r="F114" s="56"/>
      <c r="G114" s="56"/>
      <c r="H114" s="14"/>
      <c r="I114" s="14"/>
      <c r="J114" s="14"/>
      <c r="K114" s="14"/>
      <c r="L114" s="14"/>
      <c r="M114" s="14"/>
      <c r="N114" s="14"/>
      <c r="O114" s="14"/>
      <c r="P114" s="14"/>
      <c r="Q114" s="14"/>
      <c r="R114" s="14"/>
      <c r="S114" s="14"/>
      <c r="T114" s="14"/>
      <c r="U114" s="31"/>
      <c r="V114" s="14"/>
    </row>
    <row r="115" spans="2:22" x14ac:dyDescent="0.2">
      <c r="B115" s="14"/>
      <c r="C115" s="13"/>
      <c r="D115" s="14"/>
      <c r="E115" s="86"/>
      <c r="F115" s="14"/>
      <c r="G115" s="14"/>
      <c r="H115" s="14"/>
      <c r="I115" s="14"/>
      <c r="J115" s="14"/>
      <c r="K115" s="14"/>
      <c r="L115" s="14"/>
      <c r="M115" s="14"/>
      <c r="N115" s="14"/>
      <c r="O115" s="14"/>
      <c r="P115" s="14"/>
      <c r="Q115" s="14"/>
      <c r="R115" s="14"/>
      <c r="S115" s="14"/>
      <c r="T115" s="14"/>
      <c r="U115" s="31"/>
      <c r="V115" s="14"/>
    </row>
    <row r="116" spans="2:22" x14ac:dyDescent="0.2">
      <c r="B116" s="14"/>
      <c r="C116" s="13"/>
      <c r="D116" s="14"/>
      <c r="E116" s="134"/>
      <c r="F116" s="138"/>
      <c r="G116" s="138"/>
      <c r="H116" s="670" t="s">
        <v>156</v>
      </c>
      <c r="I116" s="671"/>
      <c r="J116" s="14"/>
      <c r="K116" s="14"/>
      <c r="L116" s="14"/>
      <c r="M116" s="14"/>
      <c r="N116" s="655" t="s">
        <v>111</v>
      </c>
      <c r="O116" s="656"/>
      <c r="P116" s="656"/>
      <c r="Q116" s="656"/>
      <c r="R116" s="657"/>
      <c r="S116" s="135"/>
      <c r="T116" s="136"/>
      <c r="U116" s="141"/>
      <c r="V116" s="516"/>
    </row>
    <row r="117" spans="2:22" ht="25.2" x14ac:dyDescent="0.2">
      <c r="B117" s="14"/>
      <c r="C117" s="13"/>
      <c r="D117" s="14"/>
      <c r="E117" s="140"/>
      <c r="F117" s="14"/>
      <c r="G117" s="14"/>
      <c r="H117" s="111" t="s">
        <v>154</v>
      </c>
      <c r="I117" s="111" t="s">
        <v>155</v>
      </c>
      <c r="J117" s="14"/>
      <c r="K117" s="14"/>
      <c r="L117" s="14"/>
      <c r="M117" s="14"/>
      <c r="N117" s="196" t="s">
        <v>113</v>
      </c>
      <c r="O117" s="196" t="s">
        <v>114</v>
      </c>
      <c r="P117" s="196" t="s">
        <v>115</v>
      </c>
      <c r="Q117" s="196" t="s">
        <v>116</v>
      </c>
      <c r="R117" s="196" t="s">
        <v>91</v>
      </c>
      <c r="S117" s="196" t="s">
        <v>152</v>
      </c>
      <c r="T117" s="231" t="s">
        <v>153</v>
      </c>
      <c r="U117" s="31"/>
      <c r="V117" s="518" t="s">
        <v>422</v>
      </c>
    </row>
    <row r="118" spans="2:22" x14ac:dyDescent="0.2">
      <c r="B118" s="14"/>
      <c r="C118" s="13"/>
      <c r="D118" s="14"/>
      <c r="E118" s="140"/>
      <c r="F118" s="14"/>
      <c r="G118" s="14"/>
      <c r="H118" s="160" t="s">
        <v>177</v>
      </c>
      <c r="I118" s="160" t="s">
        <v>176</v>
      </c>
      <c r="J118" s="14"/>
      <c r="K118" s="14"/>
      <c r="L118" s="14"/>
      <c r="M118" s="14"/>
      <c r="N118" s="160" t="s">
        <v>177</v>
      </c>
      <c r="O118" s="160" t="s">
        <v>177</v>
      </c>
      <c r="P118" s="160" t="s">
        <v>177</v>
      </c>
      <c r="Q118" s="160" t="s">
        <v>177</v>
      </c>
      <c r="R118" s="160" t="s">
        <v>177</v>
      </c>
      <c r="S118" s="160" t="s">
        <v>177</v>
      </c>
      <c r="T118" s="160" t="s">
        <v>176</v>
      </c>
      <c r="U118" s="31"/>
      <c r="V118" s="517"/>
    </row>
    <row r="119" spans="2:22" ht="6.75" customHeight="1" x14ac:dyDescent="0.2">
      <c r="B119" s="14"/>
      <c r="C119" s="13"/>
      <c r="D119" s="14"/>
      <c r="E119" s="140"/>
      <c r="F119" s="14"/>
      <c r="G119" s="14"/>
      <c r="H119" s="160"/>
      <c r="I119" s="160"/>
      <c r="J119" s="14"/>
      <c r="K119" s="14"/>
      <c r="L119" s="14"/>
      <c r="M119" s="14"/>
      <c r="N119" s="160"/>
      <c r="O119" s="160"/>
      <c r="P119" s="160"/>
      <c r="Q119" s="160"/>
      <c r="R119" s="160"/>
      <c r="S119" s="160"/>
      <c r="T119" s="236"/>
      <c r="U119" s="31"/>
      <c r="V119" s="517"/>
    </row>
    <row r="120" spans="2:22" ht="12.75" customHeight="1" x14ac:dyDescent="0.2">
      <c r="B120" s="14"/>
      <c r="C120" s="13"/>
      <c r="D120" s="14"/>
      <c r="E120" s="140" t="s">
        <v>128</v>
      </c>
      <c r="F120" s="14"/>
      <c r="G120" s="14"/>
      <c r="H120" s="160"/>
      <c r="I120" s="160"/>
      <c r="J120" s="14"/>
      <c r="K120" s="14"/>
      <c r="L120" s="14"/>
      <c r="M120" s="14"/>
      <c r="N120" s="160"/>
      <c r="O120" s="160"/>
      <c r="P120" s="160"/>
      <c r="Q120" s="160"/>
      <c r="R120" s="160"/>
      <c r="S120" s="160"/>
      <c r="T120" s="160"/>
      <c r="U120" s="31"/>
      <c r="V120" s="517"/>
    </row>
    <row r="121" spans="2:22" ht="12" customHeight="1" x14ac:dyDescent="0.2">
      <c r="B121" s="14"/>
      <c r="C121" s="13"/>
      <c r="D121" s="19"/>
      <c r="E121" s="150" t="s">
        <v>129</v>
      </c>
      <c r="F121" s="151"/>
      <c r="G121" s="151"/>
      <c r="H121" s="148">
        <v>4356000</v>
      </c>
      <c r="I121" s="148" t="s">
        <v>490</v>
      </c>
      <c r="J121" s="14"/>
      <c r="K121" s="14"/>
      <c r="L121" s="14"/>
      <c r="M121" s="14"/>
      <c r="N121" s="148"/>
      <c r="O121" s="148"/>
      <c r="P121" s="148"/>
      <c r="Q121" s="148"/>
      <c r="R121" s="149">
        <f>SUM(N121:Q121)</f>
        <v>0</v>
      </c>
      <c r="S121" s="148"/>
      <c r="T121" s="225" t="str">
        <f>IFERROR(O121/S121,"")</f>
        <v/>
      </c>
      <c r="U121" s="31"/>
      <c r="V121" s="517"/>
    </row>
    <row r="122" spans="2:22" ht="12" customHeight="1" x14ac:dyDescent="0.2">
      <c r="B122" s="14"/>
      <c r="C122" s="13"/>
      <c r="D122" s="19"/>
      <c r="E122" s="150" t="s">
        <v>130</v>
      </c>
      <c r="F122" s="151"/>
      <c r="G122" s="151"/>
      <c r="H122" s="152">
        <v>0</v>
      </c>
      <c r="I122" s="148" t="s">
        <v>490</v>
      </c>
      <c r="J122" s="14"/>
      <c r="K122" s="14"/>
      <c r="L122" s="14"/>
      <c r="M122" s="14"/>
      <c r="N122" s="152"/>
      <c r="O122" s="152"/>
      <c r="P122" s="152"/>
      <c r="Q122" s="152"/>
      <c r="R122" s="153">
        <f t="shared" ref="R122:R143" si="36">SUM(N122:Q122)</f>
        <v>0</v>
      </c>
      <c r="S122" s="152"/>
      <c r="T122" s="226" t="str">
        <f t="shared" ref="T122:T126" si="37">IFERROR(O122/S122,"")</f>
        <v/>
      </c>
      <c r="U122" s="31"/>
      <c r="V122" s="517"/>
    </row>
    <row r="123" spans="2:22" ht="12" customHeight="1" x14ac:dyDescent="0.2">
      <c r="B123" s="14"/>
      <c r="C123" s="13"/>
      <c r="D123" s="19"/>
      <c r="E123" s="150" t="s">
        <v>131</v>
      </c>
      <c r="F123" s="151"/>
      <c r="G123" s="151"/>
      <c r="H123" s="152">
        <f>22671000</f>
        <v>22671000</v>
      </c>
      <c r="I123" s="148" t="s">
        <v>490</v>
      </c>
      <c r="J123" s="14"/>
      <c r="K123" s="14"/>
      <c r="L123" s="14"/>
      <c r="M123" s="14"/>
      <c r="N123" s="152"/>
      <c r="O123" s="152">
        <v>254000</v>
      </c>
      <c r="P123" s="152"/>
      <c r="Q123" s="152">
        <v>341000</v>
      </c>
      <c r="R123" s="153">
        <f t="shared" si="36"/>
        <v>595000</v>
      </c>
      <c r="S123" s="148">
        <v>865636</v>
      </c>
      <c r="T123" s="513">
        <f>IFERROR(O123/S123,"")</f>
        <v>0.29342587415495658</v>
      </c>
      <c r="U123" s="31"/>
      <c r="V123" s="517"/>
    </row>
    <row r="124" spans="2:22" ht="12" customHeight="1" x14ac:dyDescent="0.2">
      <c r="B124" s="14"/>
      <c r="C124" s="13"/>
      <c r="D124" s="19"/>
      <c r="E124" s="150" t="s">
        <v>132</v>
      </c>
      <c r="F124" s="151"/>
      <c r="G124" s="151"/>
      <c r="H124" s="152"/>
      <c r="I124" s="148" t="s">
        <v>490</v>
      </c>
      <c r="J124" s="14"/>
      <c r="K124" s="14"/>
      <c r="L124" s="14"/>
      <c r="M124" s="14"/>
      <c r="N124" s="152"/>
      <c r="O124" s="152"/>
      <c r="P124" s="152"/>
      <c r="Q124" s="152"/>
      <c r="R124" s="153">
        <f t="shared" si="36"/>
        <v>0</v>
      </c>
      <c r="S124" s="152"/>
      <c r="T124" s="513" t="str">
        <f t="shared" si="37"/>
        <v/>
      </c>
      <c r="U124" s="31"/>
      <c r="V124" s="517"/>
    </row>
    <row r="125" spans="2:22" ht="12" customHeight="1" x14ac:dyDescent="0.2">
      <c r="B125" s="14"/>
      <c r="C125" s="13"/>
      <c r="D125" s="19"/>
      <c r="E125" s="150" t="s">
        <v>133</v>
      </c>
      <c r="F125" s="151"/>
      <c r="G125" s="151"/>
      <c r="H125" s="152"/>
      <c r="I125" s="148" t="s">
        <v>490</v>
      </c>
      <c r="J125" s="14"/>
      <c r="K125" s="14"/>
      <c r="L125" s="14"/>
      <c r="M125" s="14"/>
      <c r="N125" s="152"/>
      <c r="O125" s="152"/>
      <c r="P125" s="152"/>
      <c r="Q125" s="152"/>
      <c r="R125" s="153">
        <f t="shared" si="36"/>
        <v>0</v>
      </c>
      <c r="S125" s="152"/>
      <c r="T125" s="513" t="str">
        <f t="shared" si="37"/>
        <v/>
      </c>
      <c r="U125" s="31"/>
      <c r="V125" s="517"/>
    </row>
    <row r="126" spans="2:22" x14ac:dyDescent="0.2">
      <c r="B126" s="14"/>
      <c r="C126" s="13"/>
      <c r="D126" s="14"/>
      <c r="E126" s="150" t="s">
        <v>134</v>
      </c>
      <c r="F126" s="151"/>
      <c r="G126" s="151"/>
      <c r="H126" s="152"/>
      <c r="I126" s="148" t="s">
        <v>490</v>
      </c>
      <c r="J126" s="14"/>
      <c r="K126" s="14"/>
      <c r="L126" s="14"/>
      <c r="M126" s="14"/>
      <c r="N126" s="152"/>
      <c r="O126" s="152"/>
      <c r="P126" s="152"/>
      <c r="Q126" s="152"/>
      <c r="R126" s="153">
        <f t="shared" si="36"/>
        <v>0</v>
      </c>
      <c r="S126" s="152"/>
      <c r="T126" s="513" t="str">
        <f t="shared" si="37"/>
        <v/>
      </c>
      <c r="U126" s="31"/>
      <c r="V126" s="517"/>
    </row>
    <row r="127" spans="2:22" ht="12.6" customHeight="1" x14ac:dyDescent="0.2">
      <c r="B127" s="14"/>
      <c r="C127" s="13"/>
      <c r="D127" s="14"/>
      <c r="E127" s="154" t="s">
        <v>135</v>
      </c>
      <c r="F127" s="151"/>
      <c r="G127" s="151"/>
      <c r="H127" s="151"/>
      <c r="I127" s="151"/>
      <c r="J127" s="14"/>
      <c r="K127" s="14"/>
      <c r="L127" s="14"/>
      <c r="M127" s="14"/>
      <c r="N127" s="151"/>
      <c r="O127" s="151"/>
      <c r="P127" s="151"/>
      <c r="Q127" s="151"/>
      <c r="R127" s="151"/>
      <c r="S127" s="151"/>
      <c r="T127" s="514"/>
      <c r="U127" s="141"/>
      <c r="V127" s="516"/>
    </row>
    <row r="128" spans="2:22" x14ac:dyDescent="0.2">
      <c r="B128" s="14"/>
      <c r="C128" s="13"/>
      <c r="D128" s="19"/>
      <c r="E128" s="150" t="s">
        <v>136</v>
      </c>
      <c r="F128" s="151"/>
      <c r="G128" s="151"/>
      <c r="H128" s="152"/>
      <c r="I128" s="148" t="s">
        <v>490</v>
      </c>
      <c r="J128" s="14"/>
      <c r="K128" s="14"/>
      <c r="L128" s="14"/>
      <c r="M128" s="14"/>
      <c r="N128" s="152"/>
      <c r="O128" s="152"/>
      <c r="P128" s="152"/>
      <c r="Q128" s="152"/>
      <c r="R128" s="153">
        <f t="shared" si="36"/>
        <v>0</v>
      </c>
      <c r="S128" s="152"/>
      <c r="T128" s="513" t="str">
        <f t="shared" ref="T128:T143" si="38">IFERROR(O128/S128,"")</f>
        <v/>
      </c>
      <c r="U128" s="31"/>
      <c r="V128" s="517"/>
    </row>
    <row r="129" spans="2:22" x14ac:dyDescent="0.2">
      <c r="B129" s="14"/>
      <c r="C129" s="13"/>
      <c r="D129" s="19"/>
      <c r="E129" s="150" t="s">
        <v>137</v>
      </c>
      <c r="F129" s="151"/>
      <c r="G129" s="151"/>
      <c r="H129" s="152">
        <f>3260000+74000</f>
        <v>3334000</v>
      </c>
      <c r="I129" s="148" t="s">
        <v>490</v>
      </c>
      <c r="J129" s="14"/>
      <c r="K129" s="14"/>
      <c r="L129" s="14"/>
      <c r="M129" s="14"/>
      <c r="N129" s="152"/>
      <c r="O129" s="152">
        <v>690000</v>
      </c>
      <c r="P129" s="152"/>
      <c r="Q129" s="152"/>
      <c r="R129" s="153">
        <f t="shared" si="36"/>
        <v>690000</v>
      </c>
      <c r="S129" s="148">
        <v>359814</v>
      </c>
      <c r="T129" s="521">
        <f>IFERROR(O129/S129,"")</f>
        <v>1.9176574563524487</v>
      </c>
      <c r="U129" s="31"/>
      <c r="V129" s="520">
        <v>1</v>
      </c>
    </row>
    <row r="130" spans="2:22" x14ac:dyDescent="0.2">
      <c r="B130" s="14"/>
      <c r="C130" s="13"/>
      <c r="D130" s="19"/>
      <c r="E130" s="150" t="s">
        <v>138</v>
      </c>
      <c r="F130" s="151"/>
      <c r="G130" s="151"/>
      <c r="H130" s="152">
        <v>45000</v>
      </c>
      <c r="I130" s="148" t="s">
        <v>490</v>
      </c>
      <c r="J130" s="14"/>
      <c r="K130" s="14"/>
      <c r="L130" s="14"/>
      <c r="M130" s="14"/>
      <c r="N130" s="152"/>
      <c r="O130" s="152"/>
      <c r="P130" s="152"/>
      <c r="Q130" s="152"/>
      <c r="R130" s="153">
        <f t="shared" si="36"/>
        <v>0</v>
      </c>
      <c r="S130" s="152">
        <v>6440</v>
      </c>
      <c r="T130" s="513">
        <f>IFERROR(O130/S130,"")</f>
        <v>0</v>
      </c>
      <c r="U130" s="31"/>
      <c r="V130" s="520"/>
    </row>
    <row r="131" spans="2:22" x14ac:dyDescent="0.2">
      <c r="B131" s="14"/>
      <c r="C131" s="13"/>
      <c r="D131" s="19"/>
      <c r="E131" s="150" t="s">
        <v>139</v>
      </c>
      <c r="F131" s="151"/>
      <c r="G131" s="151"/>
      <c r="H131" s="152">
        <v>815000</v>
      </c>
      <c r="I131" s="148" t="s">
        <v>490</v>
      </c>
      <c r="J131" s="14"/>
      <c r="K131" s="14"/>
      <c r="L131" s="14"/>
      <c r="M131" s="14"/>
      <c r="N131" s="152"/>
      <c r="O131" s="152">
        <v>152000</v>
      </c>
      <c r="P131" s="152"/>
      <c r="Q131" s="152"/>
      <c r="R131" s="153">
        <f t="shared" si="36"/>
        <v>152000</v>
      </c>
      <c r="S131" s="148">
        <v>206149</v>
      </c>
      <c r="T131" s="513">
        <f>IFERROR(O131/S131,"")</f>
        <v>0.73733076561128119</v>
      </c>
      <c r="U131" s="31"/>
      <c r="V131" s="520"/>
    </row>
    <row r="132" spans="2:22" x14ac:dyDescent="0.2">
      <c r="B132" s="14"/>
      <c r="C132" s="13"/>
      <c r="D132" s="19"/>
      <c r="E132" s="150" t="s">
        <v>140</v>
      </c>
      <c r="F132" s="151"/>
      <c r="G132" s="151"/>
      <c r="H132" s="152"/>
      <c r="I132" s="148" t="s">
        <v>490</v>
      </c>
      <c r="J132" s="14"/>
      <c r="K132" s="14"/>
      <c r="L132" s="14"/>
      <c r="M132" s="14"/>
      <c r="N132" s="152"/>
      <c r="O132" s="152"/>
      <c r="P132" s="152"/>
      <c r="Q132" s="152"/>
      <c r="R132" s="153">
        <f t="shared" si="36"/>
        <v>0</v>
      </c>
      <c r="S132" s="152"/>
      <c r="T132" s="513" t="str">
        <f t="shared" si="38"/>
        <v/>
      </c>
      <c r="U132" s="31"/>
      <c r="V132" s="520"/>
    </row>
    <row r="133" spans="2:22" x14ac:dyDescent="0.2">
      <c r="B133" s="14"/>
      <c r="C133" s="13"/>
      <c r="D133" s="19"/>
      <c r="E133" s="154" t="s">
        <v>141</v>
      </c>
      <c r="F133" s="151"/>
      <c r="G133" s="151"/>
      <c r="H133" s="151"/>
      <c r="I133" s="151"/>
      <c r="J133" s="14"/>
      <c r="K133" s="14"/>
      <c r="L133" s="14"/>
      <c r="M133" s="14"/>
      <c r="N133" s="151"/>
      <c r="O133" s="151"/>
      <c r="P133" s="151"/>
      <c r="Q133" s="151"/>
      <c r="R133" s="151"/>
      <c r="S133" s="151"/>
      <c r="T133" s="514"/>
      <c r="U133" s="31"/>
      <c r="V133" s="520"/>
    </row>
    <row r="134" spans="2:22" x14ac:dyDescent="0.2">
      <c r="B134" s="14"/>
      <c r="C134" s="13"/>
      <c r="D134" s="19"/>
      <c r="E134" s="150" t="s">
        <v>142</v>
      </c>
      <c r="F134" s="151"/>
      <c r="G134" s="151"/>
      <c r="H134" s="152">
        <v>127080000</v>
      </c>
      <c r="I134" s="148" t="s">
        <v>490</v>
      </c>
      <c r="J134" s="14"/>
      <c r="K134" s="14"/>
      <c r="L134" s="14"/>
      <c r="M134" s="14"/>
      <c r="N134" s="152"/>
      <c r="O134" s="152">
        <v>3726750</v>
      </c>
      <c r="P134" s="152"/>
      <c r="Q134" s="152"/>
      <c r="R134" s="153">
        <f t="shared" si="36"/>
        <v>3726750</v>
      </c>
      <c r="S134" s="148">
        <f>8283+806832+2424744+1160120+145706</f>
        <v>4545685</v>
      </c>
      <c r="T134" s="513">
        <f>IFERROR(O134/S134,"")</f>
        <v>0.81984343393789938</v>
      </c>
      <c r="U134" s="31"/>
      <c r="V134" s="520"/>
    </row>
    <row r="135" spans="2:22" x14ac:dyDescent="0.2">
      <c r="B135" s="14"/>
      <c r="C135" s="13"/>
      <c r="D135" s="19"/>
      <c r="E135" s="150" t="s">
        <v>143</v>
      </c>
      <c r="F135" s="151"/>
      <c r="G135" s="151"/>
      <c r="H135" s="152">
        <v>5922000</v>
      </c>
      <c r="I135" s="148" t="s">
        <v>490</v>
      </c>
      <c r="J135" s="14"/>
      <c r="K135" s="14"/>
      <c r="L135" s="14"/>
      <c r="M135" s="14"/>
      <c r="N135" s="152"/>
      <c r="O135" s="152">
        <v>70000</v>
      </c>
      <c r="P135" s="152"/>
      <c r="Q135" s="152"/>
      <c r="R135" s="153">
        <f t="shared" si="36"/>
        <v>70000</v>
      </c>
      <c r="S135" s="148">
        <v>71435</v>
      </c>
      <c r="T135" s="513">
        <f t="shared" si="38"/>
        <v>0.97991180793728561</v>
      </c>
      <c r="U135" s="31"/>
      <c r="V135" s="520"/>
    </row>
    <row r="136" spans="2:22" x14ac:dyDescent="0.2">
      <c r="B136" s="14"/>
      <c r="C136" s="13"/>
      <c r="D136" s="19"/>
      <c r="E136" s="150" t="s">
        <v>144</v>
      </c>
      <c r="F136" s="151"/>
      <c r="G136" s="151"/>
      <c r="H136" s="152">
        <v>4792000</v>
      </c>
      <c r="I136" s="148" t="s">
        <v>490</v>
      </c>
      <c r="J136" s="14"/>
      <c r="K136" s="14"/>
      <c r="L136" s="14"/>
      <c r="M136" s="14"/>
      <c r="N136" s="152"/>
      <c r="O136" s="152">
        <v>89400</v>
      </c>
      <c r="P136" s="152"/>
      <c r="Q136" s="152"/>
      <c r="R136" s="153">
        <f t="shared" si="36"/>
        <v>89400</v>
      </c>
      <c r="S136" s="148">
        <v>196928</v>
      </c>
      <c r="T136" s="513">
        <f t="shared" si="38"/>
        <v>0.45397302567435815</v>
      </c>
      <c r="U136" s="31"/>
      <c r="V136" s="520"/>
    </row>
    <row r="137" spans="2:22" x14ac:dyDescent="0.2">
      <c r="B137" s="14"/>
      <c r="C137" s="13"/>
      <c r="D137" s="19"/>
      <c r="E137" s="150" t="s">
        <v>145</v>
      </c>
      <c r="F137" s="151"/>
      <c r="G137" s="151"/>
      <c r="H137" s="152">
        <f>4422000+6000</f>
        <v>4428000</v>
      </c>
      <c r="I137" s="148" t="s">
        <v>490</v>
      </c>
      <c r="J137" s="14"/>
      <c r="K137" s="14"/>
      <c r="L137" s="14"/>
      <c r="M137" s="14"/>
      <c r="N137" s="152">
        <v>453750</v>
      </c>
      <c r="O137" s="152"/>
      <c r="P137" s="152"/>
      <c r="Q137" s="152"/>
      <c r="R137" s="153">
        <f t="shared" si="36"/>
        <v>453750</v>
      </c>
      <c r="S137" s="148">
        <v>112052</v>
      </c>
      <c r="T137" s="513">
        <f t="shared" si="38"/>
        <v>0</v>
      </c>
      <c r="U137" s="31"/>
      <c r="V137" s="520"/>
    </row>
    <row r="138" spans="2:22" ht="25.2" x14ac:dyDescent="0.2">
      <c r="B138" s="14"/>
      <c r="C138" s="13"/>
      <c r="D138" s="19"/>
      <c r="E138" s="150" t="s">
        <v>146</v>
      </c>
      <c r="F138" s="151"/>
      <c r="G138" s="151"/>
      <c r="H138" s="152">
        <f>3203000+54000</f>
        <v>3257000</v>
      </c>
      <c r="I138" s="148" t="s">
        <v>490</v>
      </c>
      <c r="J138" s="14"/>
      <c r="K138" s="14"/>
      <c r="L138" s="14"/>
      <c r="M138" s="14"/>
      <c r="N138" s="152">
        <v>315000</v>
      </c>
      <c r="O138" s="152">
        <v>70000</v>
      </c>
      <c r="P138" s="152"/>
      <c r="Q138" s="152">
        <v>22000</v>
      </c>
      <c r="R138" s="153">
        <f t="shared" si="36"/>
        <v>407000</v>
      </c>
      <c r="S138" s="148">
        <v>117972</v>
      </c>
      <c r="T138" s="513">
        <f t="shared" si="38"/>
        <v>0.59336113654087408</v>
      </c>
      <c r="U138" s="31"/>
      <c r="V138" s="520"/>
    </row>
    <row r="139" spans="2:22" x14ac:dyDescent="0.2">
      <c r="B139" s="14"/>
      <c r="C139" s="13"/>
      <c r="D139" s="19"/>
      <c r="E139" s="150" t="s">
        <v>147</v>
      </c>
      <c r="F139" s="151"/>
      <c r="G139" s="151"/>
      <c r="H139" s="152">
        <v>49000</v>
      </c>
      <c r="I139" s="148" t="s">
        <v>490</v>
      </c>
      <c r="J139" s="14"/>
      <c r="K139" s="14"/>
      <c r="L139" s="14"/>
      <c r="M139" s="14"/>
      <c r="N139" s="152">
        <v>40000</v>
      </c>
      <c r="O139" s="152"/>
      <c r="P139" s="152"/>
      <c r="Q139" s="152">
        <v>355000</v>
      </c>
      <c r="R139" s="153">
        <f t="shared" si="36"/>
        <v>395000</v>
      </c>
      <c r="S139" s="152">
        <v>10000</v>
      </c>
      <c r="T139" s="513">
        <f t="shared" si="38"/>
        <v>0</v>
      </c>
      <c r="U139" s="31"/>
      <c r="V139" s="520"/>
    </row>
    <row r="140" spans="2:22" x14ac:dyDescent="0.2">
      <c r="B140" s="14"/>
      <c r="C140" s="13"/>
      <c r="D140" s="19"/>
      <c r="E140" s="150" t="s">
        <v>148</v>
      </c>
      <c r="F140" s="151"/>
      <c r="G140" s="151"/>
      <c r="H140" s="152">
        <v>462000</v>
      </c>
      <c r="I140" s="148" t="s">
        <v>490</v>
      </c>
      <c r="J140" s="14"/>
      <c r="K140" s="14"/>
      <c r="L140" s="14"/>
      <c r="M140" s="14"/>
      <c r="N140" s="152">
        <v>20050</v>
      </c>
      <c r="O140" s="152">
        <v>203275</v>
      </c>
      <c r="P140" s="152"/>
      <c r="Q140" s="152">
        <v>175000</v>
      </c>
      <c r="R140" s="153">
        <f t="shared" si="36"/>
        <v>398325</v>
      </c>
      <c r="S140" s="152">
        <v>22772</v>
      </c>
      <c r="T140" s="521">
        <f>IFERROR(O140/S140,"")</f>
        <v>8.9265325838749341</v>
      </c>
      <c r="U140" s="31"/>
      <c r="V140" s="520">
        <v>2</v>
      </c>
    </row>
    <row r="141" spans="2:22" x14ac:dyDescent="0.2">
      <c r="B141" s="14"/>
      <c r="C141" s="13"/>
      <c r="D141" s="19"/>
      <c r="E141" s="150" t="s">
        <v>149</v>
      </c>
      <c r="F141" s="151"/>
      <c r="G141" s="151"/>
      <c r="H141" s="152">
        <v>60000</v>
      </c>
      <c r="I141" s="148" t="s">
        <v>490</v>
      </c>
      <c r="J141" s="14"/>
      <c r="K141" s="14"/>
      <c r="L141" s="14"/>
      <c r="M141" s="14"/>
      <c r="N141" s="152"/>
      <c r="O141" s="152"/>
      <c r="P141" s="152"/>
      <c r="Q141" s="152"/>
      <c r="R141" s="153">
        <f t="shared" si="36"/>
        <v>0</v>
      </c>
      <c r="S141" s="152">
        <f>5679+4</f>
        <v>5683</v>
      </c>
      <c r="T141" s="513">
        <f t="shared" si="38"/>
        <v>0</v>
      </c>
      <c r="U141" s="31"/>
      <c r="V141" s="520"/>
    </row>
    <row r="142" spans="2:22" x14ac:dyDescent="0.2">
      <c r="B142" s="14"/>
      <c r="C142" s="13"/>
      <c r="D142" s="19"/>
      <c r="E142" s="155" t="s">
        <v>150</v>
      </c>
      <c r="F142" s="156"/>
      <c r="G142" s="156"/>
      <c r="H142" s="157">
        <v>0</v>
      </c>
      <c r="I142" s="148" t="s">
        <v>490</v>
      </c>
      <c r="J142" s="14"/>
      <c r="K142" s="14"/>
      <c r="L142" s="14"/>
      <c r="M142" s="14"/>
      <c r="N142" s="157"/>
      <c r="O142" s="157"/>
      <c r="P142" s="157"/>
      <c r="Q142" s="157"/>
      <c r="R142" s="158">
        <f t="shared" si="36"/>
        <v>0</v>
      </c>
      <c r="S142" s="157"/>
      <c r="T142" s="515" t="str">
        <f t="shared" si="38"/>
        <v/>
      </c>
      <c r="U142" s="31"/>
      <c r="V142" s="520"/>
    </row>
    <row r="143" spans="2:22" ht="13.2" thickBot="1" x14ac:dyDescent="0.25">
      <c r="B143" s="14"/>
      <c r="C143" s="13"/>
      <c r="D143" s="19"/>
      <c r="E143" s="142" t="s">
        <v>151</v>
      </c>
      <c r="F143" s="143"/>
      <c r="G143" s="143"/>
      <c r="H143" s="144">
        <v>1159000</v>
      </c>
      <c r="I143" s="148" t="s">
        <v>490</v>
      </c>
      <c r="J143" s="14"/>
      <c r="K143" s="14"/>
      <c r="L143" s="14"/>
      <c r="M143" s="14"/>
      <c r="N143" s="144"/>
      <c r="O143" s="144">
        <v>560000</v>
      </c>
      <c r="P143" s="144"/>
      <c r="Q143" s="144"/>
      <c r="R143" s="145">
        <f t="shared" si="36"/>
        <v>560000</v>
      </c>
      <c r="S143" s="144">
        <f>24216+60479</f>
        <v>84695</v>
      </c>
      <c r="T143" s="522">
        <f t="shared" si="38"/>
        <v>6.6119605643780623</v>
      </c>
      <c r="U143" s="31"/>
      <c r="V143" s="520">
        <v>3</v>
      </c>
    </row>
    <row r="144" spans="2:22" ht="13.2" thickTop="1" x14ac:dyDescent="0.2">
      <c r="B144" s="14"/>
      <c r="C144" s="13"/>
      <c r="D144" s="14"/>
      <c r="E144" s="146"/>
      <c r="F144" s="147" t="s">
        <v>91</v>
      </c>
      <c r="G144" s="139"/>
      <c r="H144" s="59">
        <f>SUM(H121:H143)</f>
        <v>178430000</v>
      </c>
      <c r="I144" s="59"/>
      <c r="J144" s="14"/>
      <c r="K144" s="14"/>
      <c r="L144" s="14"/>
      <c r="M144" s="14"/>
      <c r="N144" s="59">
        <f>SUM(N121:N143)</f>
        <v>828800</v>
      </c>
      <c r="O144" s="59">
        <f t="shared" ref="O144:R144" si="39">SUM(O121:O143)</f>
        <v>5815425</v>
      </c>
      <c r="P144" s="59">
        <f t="shared" si="39"/>
        <v>0</v>
      </c>
      <c r="Q144" s="59">
        <f t="shared" si="39"/>
        <v>893000</v>
      </c>
      <c r="R144" s="59">
        <f t="shared" si="39"/>
        <v>7537225</v>
      </c>
      <c r="S144" s="59">
        <f>SUM(S121:S143)</f>
        <v>6605261</v>
      </c>
      <c r="T144" s="137"/>
      <c r="U144" s="31"/>
      <c r="V144" s="519"/>
    </row>
    <row r="145" spans="2:22" ht="13.2" thickBot="1" x14ac:dyDescent="0.25">
      <c r="B145" s="14"/>
      <c r="C145" s="125"/>
      <c r="D145" s="33"/>
      <c r="E145" s="33"/>
      <c r="F145" s="33"/>
      <c r="G145" s="33"/>
      <c r="H145" s="33"/>
      <c r="I145" s="33"/>
      <c r="J145" s="33"/>
      <c r="K145" s="36"/>
      <c r="L145" s="36"/>
      <c r="M145" s="36"/>
      <c r="N145" s="36"/>
      <c r="O145" s="36"/>
      <c r="P145" s="36"/>
      <c r="Q145" s="36"/>
      <c r="R145" s="36"/>
      <c r="S145" s="36"/>
      <c r="T145" s="36"/>
      <c r="U145" s="130"/>
      <c r="V145" s="519"/>
    </row>
    <row r="146" spans="2:22" x14ac:dyDescent="0.2">
      <c r="B146" s="14"/>
      <c r="C146" s="14"/>
      <c r="F146" s="6"/>
      <c r="G146" s="6"/>
      <c r="I146" s="38"/>
      <c r="J146" s="38"/>
      <c r="K146" s="38"/>
      <c r="L146" s="38"/>
      <c r="M146" s="38"/>
      <c r="N146" s="38"/>
      <c r="O146" s="38"/>
      <c r="P146" s="38"/>
      <c r="Q146" s="38"/>
      <c r="R146" s="38"/>
      <c r="S146" s="38"/>
      <c r="T146" s="38"/>
      <c r="U146" s="14"/>
      <c r="V146" s="14"/>
    </row>
    <row r="147" spans="2:22" x14ac:dyDescent="0.2">
      <c r="E147" s="6"/>
      <c r="F147" s="6"/>
      <c r="G147" s="6"/>
      <c r="I147" s="38"/>
      <c r="J147" s="38"/>
      <c r="K147" s="38"/>
      <c r="L147" s="38"/>
      <c r="M147" s="38"/>
      <c r="N147" s="38"/>
      <c r="O147" s="38"/>
      <c r="P147" s="38"/>
      <c r="Q147" s="38"/>
      <c r="R147" s="38"/>
      <c r="S147" s="38"/>
      <c r="T147" s="38"/>
    </row>
    <row r="148" spans="2:22" x14ac:dyDescent="0.2">
      <c r="E148" s="23" t="s">
        <v>462</v>
      </c>
      <c r="F148" s="6"/>
      <c r="G148" s="6"/>
    </row>
    <row r="149" spans="2:22" x14ac:dyDescent="0.2">
      <c r="E149" s="6" t="s">
        <v>463</v>
      </c>
      <c r="F149" s="6"/>
      <c r="G149" s="6"/>
    </row>
    <row r="150" spans="2:22" x14ac:dyDescent="0.2">
      <c r="E150" s="6"/>
      <c r="F150" s="6"/>
      <c r="G150" s="6"/>
    </row>
    <row r="151" spans="2:22" x14ac:dyDescent="0.2">
      <c r="E151" s="6"/>
      <c r="F151" s="6"/>
      <c r="G151" s="6"/>
    </row>
    <row r="152" spans="2:22" x14ac:dyDescent="0.2">
      <c r="E152" s="483" t="s">
        <v>464</v>
      </c>
      <c r="F152" s="6"/>
      <c r="G152" s="6"/>
    </row>
    <row r="153" spans="2:22" x14ac:dyDescent="0.2">
      <c r="E153" s="6"/>
      <c r="F153" s="6"/>
      <c r="G153" s="6"/>
    </row>
    <row r="154" spans="2:22" x14ac:dyDescent="0.2">
      <c r="E154" s="483" t="s">
        <v>465</v>
      </c>
      <c r="F154" s="6"/>
      <c r="G154" s="6"/>
    </row>
    <row r="155" spans="2:22" x14ac:dyDescent="0.2">
      <c r="E155" s="6"/>
      <c r="F155" s="6"/>
      <c r="G155" s="6"/>
    </row>
    <row r="156" spans="2:22" x14ac:dyDescent="0.2">
      <c r="E156" s="483" t="s">
        <v>466</v>
      </c>
      <c r="F156" s="6"/>
      <c r="G156" s="6"/>
    </row>
    <row r="157" spans="2:22" x14ac:dyDescent="0.2">
      <c r="E157" s="6"/>
      <c r="F157" s="6"/>
      <c r="G157" s="6"/>
    </row>
    <row r="158" spans="2:22" x14ac:dyDescent="0.2">
      <c r="E158" s="6"/>
      <c r="F158" s="6"/>
      <c r="G158" s="6"/>
    </row>
    <row r="159" spans="2:22" x14ac:dyDescent="0.2">
      <c r="E159" s="6"/>
      <c r="F159" s="6"/>
      <c r="G159" s="6"/>
    </row>
    <row r="160" spans="2:22" x14ac:dyDescent="0.2">
      <c r="E160" s="6"/>
      <c r="F160" s="6"/>
      <c r="G160" s="6"/>
    </row>
    <row r="161" spans="5:7" x14ac:dyDescent="0.2">
      <c r="E161" s="6"/>
      <c r="F161" s="6"/>
      <c r="G161" s="6"/>
    </row>
    <row r="162" spans="5:7" x14ac:dyDescent="0.2">
      <c r="E162" s="6"/>
      <c r="F162" s="6"/>
      <c r="G162" s="6"/>
    </row>
    <row r="163" spans="5:7" x14ac:dyDescent="0.2">
      <c r="E163" s="6"/>
      <c r="F163" s="6"/>
      <c r="G163" s="6"/>
    </row>
    <row r="164" spans="5:7" x14ac:dyDescent="0.2">
      <c r="E164" s="6"/>
      <c r="F164" s="6"/>
      <c r="G164" s="6"/>
    </row>
    <row r="165" spans="5:7" x14ac:dyDescent="0.2">
      <c r="E165" s="6"/>
      <c r="F165" s="6"/>
      <c r="G165" s="6"/>
    </row>
    <row r="166" spans="5:7" ht="12.75" customHeight="1" x14ac:dyDescent="0.2">
      <c r="E166" s="6"/>
      <c r="F166" s="6"/>
      <c r="G166" s="6"/>
    </row>
    <row r="167" spans="5:7" ht="12.75" customHeight="1" x14ac:dyDescent="0.2">
      <c r="E167" s="6"/>
      <c r="F167" s="6"/>
      <c r="G167" s="6"/>
    </row>
    <row r="168" spans="5:7" ht="12.75" customHeight="1" x14ac:dyDescent="0.2">
      <c r="E168" s="6"/>
      <c r="F168" s="6"/>
      <c r="G168" s="6"/>
    </row>
    <row r="169" spans="5:7" ht="12.75" customHeight="1" x14ac:dyDescent="0.2">
      <c r="E169" s="6"/>
      <c r="F169" s="6"/>
      <c r="G169" s="6"/>
    </row>
    <row r="170" spans="5:7" ht="12.75" customHeight="1" x14ac:dyDescent="0.2">
      <c r="E170" s="6"/>
      <c r="F170" s="6"/>
      <c r="G170" s="6"/>
    </row>
    <row r="171" spans="5:7" ht="12.75" customHeight="1" x14ac:dyDescent="0.2">
      <c r="E171" s="6"/>
      <c r="F171" s="6"/>
      <c r="G171" s="6"/>
    </row>
    <row r="172" spans="5:7" ht="12.75" customHeight="1" x14ac:dyDescent="0.2">
      <c r="E172" s="6"/>
      <c r="F172" s="6"/>
      <c r="G172" s="6"/>
    </row>
    <row r="173" spans="5:7" ht="12.75" customHeight="1" x14ac:dyDescent="0.2">
      <c r="E173" s="6"/>
      <c r="F173" s="6"/>
      <c r="G173" s="6"/>
    </row>
    <row r="174" spans="5:7" ht="12.75" customHeight="1" x14ac:dyDescent="0.2">
      <c r="E174" s="6"/>
      <c r="F174" s="6"/>
      <c r="G174" s="6"/>
    </row>
    <row r="175" spans="5:7" ht="12.75" customHeight="1" x14ac:dyDescent="0.2">
      <c r="E175" s="6"/>
      <c r="F175" s="6"/>
      <c r="G175" s="6"/>
    </row>
    <row r="176" spans="5:7" ht="12.75" customHeight="1" x14ac:dyDescent="0.2">
      <c r="E176" s="6"/>
      <c r="F176" s="6"/>
      <c r="G176" s="6"/>
    </row>
    <row r="177" spans="5:7" ht="12.75" customHeight="1" x14ac:dyDescent="0.2">
      <c r="E177" s="6"/>
      <c r="F177" s="6"/>
      <c r="G177" s="6"/>
    </row>
    <row r="178" spans="5:7" ht="12.75" customHeight="1" x14ac:dyDescent="0.2">
      <c r="E178" s="6"/>
      <c r="F178" s="6"/>
      <c r="G178" s="6"/>
    </row>
    <row r="179" spans="5:7" ht="12.75" customHeight="1" x14ac:dyDescent="0.2">
      <c r="E179" s="6"/>
      <c r="F179" s="6"/>
      <c r="G179" s="6"/>
    </row>
    <row r="180" spans="5:7" ht="12.75" customHeight="1" x14ac:dyDescent="0.2">
      <c r="E180" s="6"/>
      <c r="F180" s="6"/>
      <c r="G180" s="6"/>
    </row>
    <row r="181" spans="5:7" ht="12.75" customHeight="1" x14ac:dyDescent="0.2">
      <c r="E181" s="6"/>
      <c r="F181" s="6"/>
      <c r="G181" s="6"/>
    </row>
    <row r="182" spans="5:7" ht="12.75" customHeight="1" x14ac:dyDescent="0.2">
      <c r="E182" s="6"/>
      <c r="F182" s="6"/>
      <c r="G182" s="6"/>
    </row>
    <row r="183" spans="5:7" ht="12.75" customHeight="1" x14ac:dyDescent="0.2">
      <c r="E183" s="6"/>
      <c r="F183" s="6"/>
      <c r="G183" s="6"/>
    </row>
    <row r="184" spans="5:7" ht="12.75" customHeight="1" x14ac:dyDescent="0.2">
      <c r="E184" s="6"/>
      <c r="F184" s="6"/>
      <c r="G184" s="6"/>
    </row>
    <row r="185" spans="5:7" ht="12.75" customHeight="1" x14ac:dyDescent="0.2">
      <c r="E185" s="6"/>
      <c r="F185" s="6"/>
      <c r="G185" s="6"/>
    </row>
    <row r="186" spans="5:7" ht="12.75" customHeight="1" x14ac:dyDescent="0.2">
      <c r="E186" s="6"/>
      <c r="F186" s="6"/>
      <c r="G186" s="6"/>
    </row>
    <row r="187" spans="5:7" ht="12.75" customHeight="1" x14ac:dyDescent="0.2">
      <c r="E187" s="6"/>
      <c r="F187" s="6"/>
      <c r="G187" s="6"/>
    </row>
    <row r="188" spans="5:7" ht="12.75" customHeight="1" x14ac:dyDescent="0.2">
      <c r="E188" s="6"/>
      <c r="F188" s="6"/>
      <c r="G188" s="6"/>
    </row>
    <row r="189" spans="5:7" ht="12.75" customHeight="1" x14ac:dyDescent="0.2">
      <c r="E189" s="6"/>
      <c r="F189" s="6"/>
      <c r="G189" s="6"/>
    </row>
    <row r="190" spans="5:7" ht="12.75" customHeight="1" x14ac:dyDescent="0.2">
      <c r="E190" s="6"/>
      <c r="F190" s="6"/>
      <c r="G190" s="6"/>
    </row>
    <row r="191" spans="5:7" ht="12.75" customHeight="1" x14ac:dyDescent="0.2">
      <c r="E191" s="6"/>
      <c r="F191" s="6"/>
      <c r="G191" s="6"/>
    </row>
    <row r="192" spans="5:7" ht="12.75" customHeight="1" x14ac:dyDescent="0.2">
      <c r="E192" s="6"/>
      <c r="F192" s="6"/>
      <c r="G192" s="6"/>
    </row>
    <row r="193" spans="5:7" ht="12.75" customHeight="1" x14ac:dyDescent="0.2">
      <c r="E193" s="6"/>
      <c r="F193" s="6"/>
      <c r="G193" s="6"/>
    </row>
    <row r="194" spans="5:7" ht="12.75" customHeight="1" x14ac:dyDescent="0.2">
      <c r="E194" s="6"/>
      <c r="F194" s="6"/>
      <c r="G194" s="6"/>
    </row>
    <row r="195" spans="5:7" ht="12.75" customHeight="1" x14ac:dyDescent="0.2">
      <c r="E195" s="6"/>
      <c r="F195" s="6"/>
      <c r="G195" s="6"/>
    </row>
    <row r="196" spans="5:7" ht="12.75" customHeight="1" x14ac:dyDescent="0.2">
      <c r="E196" s="6"/>
      <c r="F196" s="6"/>
      <c r="G196" s="6"/>
    </row>
    <row r="197" spans="5:7" ht="12.75" customHeight="1" x14ac:dyDescent="0.2">
      <c r="E197" s="6"/>
      <c r="F197" s="6"/>
      <c r="G197" s="6"/>
    </row>
    <row r="198" spans="5:7" ht="12.75" customHeight="1" x14ac:dyDescent="0.2">
      <c r="E198" s="6"/>
      <c r="F198" s="6"/>
      <c r="G198" s="6"/>
    </row>
    <row r="199" spans="5:7" ht="12.75" customHeight="1" x14ac:dyDescent="0.2">
      <c r="E199" s="6"/>
      <c r="F199" s="6"/>
      <c r="G199" s="6"/>
    </row>
    <row r="200" spans="5:7" ht="12.75" customHeight="1" x14ac:dyDescent="0.2">
      <c r="E200" s="6"/>
      <c r="F200" s="6"/>
      <c r="G200" s="6"/>
    </row>
    <row r="201" spans="5:7" ht="12.75" customHeight="1" x14ac:dyDescent="0.2">
      <c r="E201" s="6"/>
      <c r="F201" s="6"/>
      <c r="G201" s="6"/>
    </row>
    <row r="202" spans="5:7" ht="12.75" customHeight="1" x14ac:dyDescent="0.2">
      <c r="E202" s="6"/>
      <c r="F202" s="6"/>
      <c r="G202" s="6"/>
    </row>
    <row r="203" spans="5:7" ht="12.75" customHeight="1" x14ac:dyDescent="0.2">
      <c r="E203" s="6"/>
      <c r="F203" s="6"/>
      <c r="G203" s="6"/>
    </row>
    <row r="204" spans="5:7" ht="12.75" customHeight="1" x14ac:dyDescent="0.2">
      <c r="E204" s="6"/>
      <c r="F204" s="6"/>
      <c r="G204" s="6"/>
    </row>
    <row r="205" spans="5:7" x14ac:dyDescent="0.2">
      <c r="E205" s="6"/>
      <c r="F205" s="6"/>
      <c r="G205" s="6"/>
    </row>
    <row r="206" spans="5:7" x14ac:dyDescent="0.2">
      <c r="E206" s="6"/>
      <c r="F206" s="6"/>
      <c r="G206" s="6"/>
    </row>
    <row r="207" spans="5:7" x14ac:dyDescent="0.2">
      <c r="E207" s="6"/>
      <c r="F207" s="6"/>
      <c r="G207" s="6"/>
    </row>
    <row r="208" spans="5:7" x14ac:dyDescent="0.2">
      <c r="E208" s="6"/>
      <c r="F208" s="6"/>
      <c r="G208" s="6"/>
    </row>
    <row r="209" spans="5:7" x14ac:dyDescent="0.2">
      <c r="E209" s="6"/>
      <c r="F209" s="6"/>
      <c r="G209" s="6"/>
    </row>
    <row r="210" spans="5:7" x14ac:dyDescent="0.2">
      <c r="E210" s="6"/>
      <c r="F210" s="6"/>
      <c r="G210" s="6"/>
    </row>
    <row r="211" spans="5:7" x14ac:dyDescent="0.2">
      <c r="E211" s="6"/>
      <c r="F211" s="6"/>
      <c r="G211" s="6"/>
    </row>
    <row r="212" spans="5:7" x14ac:dyDescent="0.2">
      <c r="E212" s="6"/>
      <c r="F212" s="6"/>
      <c r="G212" s="6"/>
    </row>
    <row r="213" spans="5:7" x14ac:dyDescent="0.2">
      <c r="E213" s="6"/>
      <c r="F213" s="6"/>
      <c r="G213" s="6"/>
    </row>
    <row r="214" spans="5:7" x14ac:dyDescent="0.2">
      <c r="E214" s="6"/>
      <c r="F214" s="6"/>
      <c r="G214" s="6"/>
    </row>
    <row r="215" spans="5:7" x14ac:dyDescent="0.2">
      <c r="E215" s="6"/>
      <c r="F215" s="6"/>
      <c r="G215" s="6"/>
    </row>
    <row r="216" spans="5:7" x14ac:dyDescent="0.2">
      <c r="E216" s="6"/>
      <c r="F216" s="6"/>
      <c r="G216" s="6"/>
    </row>
    <row r="217" spans="5:7" x14ac:dyDescent="0.2">
      <c r="E217" s="6"/>
      <c r="F217" s="6"/>
      <c r="G217" s="6"/>
    </row>
    <row r="218" spans="5:7" x14ac:dyDescent="0.2">
      <c r="E218" s="6"/>
      <c r="F218" s="6"/>
      <c r="G218" s="6"/>
    </row>
    <row r="219" spans="5:7" x14ac:dyDescent="0.2">
      <c r="E219" s="6"/>
      <c r="F219" s="6"/>
      <c r="G219" s="6"/>
    </row>
    <row r="220" spans="5:7" x14ac:dyDescent="0.2">
      <c r="E220" s="6"/>
      <c r="F220" s="6"/>
      <c r="G220" s="6"/>
    </row>
    <row r="221" spans="5:7" x14ac:dyDescent="0.2">
      <c r="E221" s="6"/>
      <c r="F221" s="6"/>
      <c r="G221" s="6"/>
    </row>
    <row r="222" spans="5:7" x14ac:dyDescent="0.2">
      <c r="E222" s="6"/>
      <c r="F222" s="6"/>
      <c r="G222" s="6"/>
    </row>
    <row r="223" spans="5:7" x14ac:dyDescent="0.2">
      <c r="E223" s="88"/>
      <c r="F223" s="6"/>
      <c r="G223" s="6"/>
    </row>
    <row r="224" spans="5:7" x14ac:dyDescent="0.2">
      <c r="E224" s="88"/>
      <c r="F224" s="6"/>
      <c r="G224" s="6"/>
    </row>
    <row r="225" spans="5:7" x14ac:dyDescent="0.2">
      <c r="E225" s="88"/>
      <c r="F225" s="6"/>
      <c r="G225" s="6"/>
    </row>
    <row r="226" spans="5:7" x14ac:dyDescent="0.2">
      <c r="E226" s="88"/>
      <c r="F226" s="6"/>
      <c r="G226" s="6"/>
    </row>
    <row r="227" spans="5:7" x14ac:dyDescent="0.2">
      <c r="E227" s="88"/>
      <c r="F227" s="6"/>
      <c r="G227" s="6"/>
    </row>
    <row r="228" spans="5:7" x14ac:dyDescent="0.2">
      <c r="E228" s="88"/>
      <c r="F228" s="6"/>
      <c r="G228" s="6"/>
    </row>
    <row r="229" spans="5:7" x14ac:dyDescent="0.2">
      <c r="E229" s="88"/>
      <c r="F229" s="6"/>
      <c r="G229" s="6"/>
    </row>
    <row r="230" spans="5:7" x14ac:dyDescent="0.2">
      <c r="E230" s="88"/>
      <c r="F230" s="6"/>
      <c r="G230" s="6"/>
    </row>
    <row r="231" spans="5:7" x14ac:dyDescent="0.2">
      <c r="E231" s="88"/>
      <c r="F231" s="6"/>
      <c r="G231" s="6"/>
    </row>
    <row r="232" spans="5:7" x14ac:dyDescent="0.2">
      <c r="E232" s="88"/>
      <c r="F232" s="6"/>
      <c r="G232" s="6"/>
    </row>
    <row r="233" spans="5:7" x14ac:dyDescent="0.2">
      <c r="E233" s="88"/>
      <c r="F233" s="6"/>
      <c r="G233" s="6"/>
    </row>
    <row r="234" spans="5:7" x14ac:dyDescent="0.2">
      <c r="E234" s="88"/>
      <c r="F234" s="6"/>
      <c r="G234" s="6"/>
    </row>
    <row r="235" spans="5:7" x14ac:dyDescent="0.2">
      <c r="E235" s="88"/>
      <c r="F235" s="6"/>
      <c r="G235" s="6"/>
    </row>
    <row r="236" spans="5:7" x14ac:dyDescent="0.2">
      <c r="E236" s="88"/>
      <c r="F236" s="6"/>
      <c r="G236" s="6"/>
    </row>
    <row r="237" spans="5:7" x14ac:dyDescent="0.2">
      <c r="E237" s="88"/>
      <c r="F237" s="6"/>
      <c r="G237" s="6"/>
    </row>
    <row r="238" spans="5:7" x14ac:dyDescent="0.2">
      <c r="E238" s="88"/>
      <c r="F238" s="6"/>
      <c r="G238" s="6"/>
    </row>
    <row r="239" spans="5:7" x14ac:dyDescent="0.2">
      <c r="E239" s="88"/>
      <c r="F239" s="6"/>
      <c r="G239" s="6"/>
    </row>
    <row r="240" spans="5:7" x14ac:dyDescent="0.2">
      <c r="E240" s="88"/>
      <c r="F240" s="6"/>
      <c r="G240" s="6"/>
    </row>
    <row r="241" spans="5:19" x14ac:dyDescent="0.2">
      <c r="E241" s="88"/>
      <c r="F241" s="6"/>
      <c r="G241" s="6"/>
    </row>
    <row r="242" spans="5:19" x14ac:dyDescent="0.2">
      <c r="E242" s="88"/>
      <c r="F242" s="6"/>
      <c r="G242" s="6"/>
    </row>
    <row r="243" spans="5:19" x14ac:dyDescent="0.2">
      <c r="E243" s="88"/>
      <c r="F243" s="6"/>
      <c r="G243" s="6"/>
    </row>
    <row r="244" spans="5:19" x14ac:dyDescent="0.2">
      <c r="E244" s="88"/>
      <c r="F244" s="6"/>
      <c r="G244" s="6"/>
    </row>
    <row r="245" spans="5:19" x14ac:dyDescent="0.2">
      <c r="E245" s="88"/>
      <c r="F245" s="6"/>
      <c r="G245" s="6"/>
    </row>
    <row r="246" spans="5:19" x14ac:dyDescent="0.2">
      <c r="E246" s="88"/>
      <c r="F246" s="6"/>
      <c r="G246" s="6"/>
    </row>
    <row r="247" spans="5:19" x14ac:dyDescent="0.2">
      <c r="E247" s="88"/>
      <c r="F247" s="6"/>
      <c r="G247" s="6"/>
    </row>
    <row r="248" spans="5:19" x14ac:dyDescent="0.2">
      <c r="E248" s="88"/>
      <c r="F248" s="6"/>
      <c r="G248" s="6"/>
    </row>
    <row r="249" spans="5:19" x14ac:dyDescent="0.2">
      <c r="E249" s="88"/>
      <c r="F249" s="6"/>
      <c r="G249" s="6"/>
    </row>
    <row r="250" spans="5:19" x14ac:dyDescent="0.2">
      <c r="E250" s="88"/>
      <c r="F250" s="6"/>
      <c r="G250" s="6"/>
    </row>
    <row r="251" spans="5:19" x14ac:dyDescent="0.2">
      <c r="E251" s="88"/>
      <c r="F251" s="6"/>
      <c r="G251" s="6"/>
      <c r="I251" s="6" t="str">
        <f>'Revenue - NHC'!E12</f>
        <v>Governance</v>
      </c>
      <c r="S251" s="6" t="s">
        <v>93</v>
      </c>
    </row>
    <row r="252" spans="5:19" x14ac:dyDescent="0.2">
      <c r="E252" s="88"/>
      <c r="F252" s="6"/>
      <c r="G252" s="6"/>
      <c r="I252" s="6" t="str">
        <f>'Revenue - NHC'!E13</f>
        <v>CEO</v>
      </c>
      <c r="S252" s="6" t="s">
        <v>119</v>
      </c>
    </row>
    <row r="253" spans="5:19" x14ac:dyDescent="0.2">
      <c r="E253" s="88"/>
      <c r="F253" s="6"/>
      <c r="G253" s="6"/>
      <c r="I253" s="6" t="str">
        <f>'Revenue - NHC'!E14</f>
        <v>Rural Living Campaign</v>
      </c>
      <c r="S253" s="6" t="s">
        <v>120</v>
      </c>
    </row>
    <row r="254" spans="5:19" x14ac:dyDescent="0.2">
      <c r="E254" s="88"/>
      <c r="F254" s="6"/>
      <c r="G254" s="6"/>
      <c r="I254" s="6" t="str">
        <f>'Revenue - NHC'!E15</f>
        <v>Planning</v>
      </c>
      <c r="S254" s="6" t="s">
        <v>112</v>
      </c>
    </row>
    <row r="255" spans="5:19" x14ac:dyDescent="0.2">
      <c r="E255" s="88"/>
      <c r="F255" s="6"/>
      <c r="G255" s="6"/>
      <c r="I255" s="6" t="str">
        <f>'Revenue - NHC'!E16</f>
        <v>Procurement</v>
      </c>
      <c r="S255" s="6" t="s">
        <v>121</v>
      </c>
    </row>
    <row r="256" spans="5:19" x14ac:dyDescent="0.2">
      <c r="E256" s="88"/>
      <c r="F256" s="6"/>
      <c r="G256" s="6"/>
      <c r="I256" s="6" t="str">
        <f>'Revenue - NHC'!E17</f>
        <v>Community Development</v>
      </c>
      <c r="S256" s="6" t="s">
        <v>122</v>
      </c>
    </row>
    <row r="257" spans="5:19" x14ac:dyDescent="0.2">
      <c r="E257" s="88"/>
      <c r="F257" s="6"/>
      <c r="G257" s="6"/>
      <c r="I257" s="6" t="str">
        <f>'Revenue - NHC'!E18</f>
        <v>LC Drought Response Program</v>
      </c>
      <c r="S257" s="6" t="s">
        <v>123</v>
      </c>
    </row>
    <row r="258" spans="5:19" x14ac:dyDescent="0.2">
      <c r="E258" s="88"/>
      <c r="F258" s="6"/>
      <c r="G258" s="6"/>
      <c r="I258" s="6" t="str">
        <f>'Revenue - NHC'!E19</f>
        <v>Stronger Regional Communities Plan (SRCP)</v>
      </c>
      <c r="S258" s="6" t="s">
        <v>92</v>
      </c>
    </row>
    <row r="259" spans="5:19" x14ac:dyDescent="0.2">
      <c r="E259" s="88"/>
      <c r="F259" s="6"/>
      <c r="G259" s="6"/>
      <c r="I259" s="6" t="str">
        <f>'Revenue - NHC'!E20</f>
        <v>Economic Development</v>
      </c>
    </row>
    <row r="260" spans="5:19" x14ac:dyDescent="0.2">
      <c r="E260" s="88"/>
      <c r="F260" s="6"/>
      <c r="G260" s="6"/>
      <c r="I260" s="6" t="str">
        <f>'Revenue - NHC'!E21</f>
        <v>Industrial Estates</v>
      </c>
    </row>
    <row r="261" spans="5:19" x14ac:dyDescent="0.2">
      <c r="E261" s="88"/>
      <c r="F261" s="6"/>
      <c r="G261" s="6"/>
      <c r="I261" s="6" t="str">
        <f>'Revenue - NHC'!E22</f>
        <v>Rural Economic Development Opportunities</v>
      </c>
    </row>
    <row r="262" spans="5:19" x14ac:dyDescent="0.2">
      <c r="E262" s="88"/>
      <c r="F262" s="6"/>
      <c r="G262" s="6"/>
      <c r="I262" s="6" t="e">
        <f>'Revenue - NHC'!#REF!</f>
        <v>#REF!</v>
      </c>
    </row>
    <row r="263" spans="5:19" x14ac:dyDescent="0.2">
      <c r="E263" s="88"/>
      <c r="F263" s="6"/>
      <c r="G263" s="6"/>
      <c r="I263" s="6" t="str">
        <f>'Revenue - NHC'!E23</f>
        <v>Finance and Procurement</v>
      </c>
    </row>
    <row r="264" spans="5:19" x14ac:dyDescent="0.2">
      <c r="E264" s="88"/>
      <c r="F264" s="6"/>
      <c r="G264" s="6"/>
      <c r="I264" s="6" t="str">
        <f>'Revenue - NHC'!E24</f>
        <v>Revenue Collection</v>
      </c>
    </row>
    <row r="265" spans="5:19" x14ac:dyDescent="0.2">
      <c r="E265" s="88"/>
      <c r="F265" s="6"/>
      <c r="G265" s="6"/>
      <c r="I265" s="6" t="str">
        <f>'Revenue - NHC'!E25</f>
        <v>Fire Services Levy</v>
      </c>
    </row>
    <row r="266" spans="5:19" x14ac:dyDescent="0.2">
      <c r="E266" s="88"/>
      <c r="F266" s="6"/>
      <c r="G266" s="6"/>
      <c r="I266" s="6" t="str">
        <f>'Revenue - NHC'!E26</f>
        <v>Corporate Services</v>
      </c>
    </row>
    <row r="267" spans="5:19" x14ac:dyDescent="0.2">
      <c r="E267" s="88"/>
      <c r="F267" s="6"/>
      <c r="G267" s="6"/>
      <c r="I267" s="6" t="str">
        <f>'Revenue - NHC'!E27</f>
        <v>Media and Communication</v>
      </c>
    </row>
    <row r="268" spans="5:19" x14ac:dyDescent="0.2">
      <c r="E268" s="88"/>
      <c r="F268" s="6"/>
      <c r="G268" s="6"/>
      <c r="I268" s="6" t="str">
        <f>'Revenue - NHC'!E28</f>
        <v>Risk Management</v>
      </c>
    </row>
    <row r="269" spans="5:19" x14ac:dyDescent="0.2">
      <c r="E269" s="88"/>
      <c r="F269" s="6"/>
      <c r="G269" s="6"/>
      <c r="I269" s="6" t="str">
        <f>'Revenue - NHC'!E29</f>
        <v>Records Management</v>
      </c>
    </row>
    <row r="270" spans="5:19" x14ac:dyDescent="0.2">
      <c r="E270" s="88"/>
      <c r="F270" s="6"/>
      <c r="G270" s="6"/>
      <c r="I270" s="6" t="str">
        <f>'Revenue - NHC'!E30</f>
        <v>Human Resources</v>
      </c>
    </row>
    <row r="271" spans="5:19" x14ac:dyDescent="0.2">
      <c r="E271" s="88"/>
      <c r="F271" s="6"/>
      <c r="G271" s="6"/>
      <c r="I271" s="6" t="str">
        <f>'Revenue - NHC'!E31</f>
        <v>Information Technology</v>
      </c>
    </row>
    <row r="272" spans="5:19" x14ac:dyDescent="0.2">
      <c r="E272" s="88"/>
      <c r="F272" s="6"/>
      <c r="G272" s="6"/>
      <c r="I272" s="6" t="str">
        <f>'Revenue - NHC'!E32</f>
        <v>Customer Service</v>
      </c>
    </row>
    <row r="273" spans="5:9" x14ac:dyDescent="0.2">
      <c r="E273" s="88"/>
      <c r="F273" s="6"/>
      <c r="G273" s="6"/>
      <c r="I273" s="6" t="str">
        <f>'Revenue - NHC'!E33</f>
        <v>School Crossings</v>
      </c>
    </row>
    <row r="274" spans="5:9" x14ac:dyDescent="0.2">
      <c r="E274" s="88"/>
      <c r="F274" s="6"/>
      <c r="G274" s="6"/>
      <c r="I274" s="6" t="str">
        <f>'Revenue - NHC'!E34</f>
        <v>Compliance</v>
      </c>
    </row>
    <row r="275" spans="5:9" x14ac:dyDescent="0.2">
      <c r="E275" s="88"/>
      <c r="F275" s="6"/>
      <c r="G275" s="6"/>
      <c r="I275" s="6" t="str">
        <f>'Revenue - NHC'!E35</f>
        <v>Community Services Administration</v>
      </c>
    </row>
    <row r="276" spans="5:9" x14ac:dyDescent="0.2">
      <c r="E276" s="88"/>
      <c r="F276" s="6"/>
      <c r="G276" s="6"/>
      <c r="I276" s="6" t="str">
        <f>'Revenue - NHC'!E36</f>
        <v>Maternal &amp; Child Health</v>
      </c>
    </row>
    <row r="277" spans="5:9" x14ac:dyDescent="0.2">
      <c r="E277" s="88"/>
      <c r="F277" s="6"/>
      <c r="G277" s="6"/>
      <c r="I277" s="6" t="str">
        <f>'Revenue - NHC'!E37</f>
        <v>Pre School Subsidised</v>
      </c>
    </row>
    <row r="278" spans="5:9" x14ac:dyDescent="0.2">
      <c r="E278" s="88"/>
      <c r="F278" s="6"/>
      <c r="G278" s="6"/>
      <c r="I278" s="6" t="str">
        <f>'Revenue - NHC'!E38</f>
        <v>Senior Citizens Centre</v>
      </c>
    </row>
    <row r="279" spans="5:9" x14ac:dyDescent="0.2">
      <c r="E279" s="88"/>
      <c r="F279" s="6"/>
      <c r="G279" s="6"/>
      <c r="I279" s="6" t="str">
        <f>'Revenue - NHC'!E39</f>
        <v>Aged Accommodation</v>
      </c>
    </row>
    <row r="280" spans="5:9" x14ac:dyDescent="0.2">
      <c r="E280" s="88"/>
      <c r="F280" s="6"/>
      <c r="G280" s="6"/>
      <c r="I280" s="6" t="str">
        <f>'Revenue - NHC'!E40</f>
        <v>Assessment &amp; Care Management</v>
      </c>
    </row>
    <row r="281" spans="5:9" x14ac:dyDescent="0.2">
      <c r="E281" s="88"/>
      <c r="F281" s="6"/>
      <c r="G281" s="6"/>
      <c r="I281" s="6" t="str">
        <f>'Revenue - NHC'!E41</f>
        <v>Hospital to Home</v>
      </c>
    </row>
    <row r="282" spans="5:9" x14ac:dyDescent="0.2">
      <c r="E282" s="88"/>
      <c r="F282" s="6"/>
      <c r="G282" s="6"/>
      <c r="I282" s="6" t="str">
        <f>'Revenue - NHC'!E42</f>
        <v>Home Help General</v>
      </c>
    </row>
    <row r="283" spans="5:9" x14ac:dyDescent="0.2">
      <c r="E283" s="88"/>
      <c r="F283" s="6"/>
      <c r="G283" s="6"/>
      <c r="I283" s="6" t="str">
        <f>'Revenue - NHC'!E43</f>
        <v>Home Help Personal</v>
      </c>
    </row>
    <row r="284" spans="5:9" x14ac:dyDescent="0.2">
      <c r="E284" s="88"/>
      <c r="F284" s="6"/>
      <c r="G284" s="6"/>
      <c r="I284" s="6" t="str">
        <f>'Revenue - NHC'!E44</f>
        <v>Home Help Respite</v>
      </c>
    </row>
    <row r="285" spans="5:9" x14ac:dyDescent="0.2">
      <c r="E285" s="88"/>
      <c r="F285" s="6"/>
      <c r="G285" s="6"/>
      <c r="I285" s="6" t="str">
        <f>'Revenue - NHC'!E45</f>
        <v>Home Maintenance</v>
      </c>
    </row>
    <row r="286" spans="5:9" x14ac:dyDescent="0.2">
      <c r="E286" s="88"/>
      <c r="F286" s="6"/>
      <c r="G286" s="6"/>
      <c r="I286" s="6" t="str">
        <f>'Revenue - NHC'!E46</f>
        <v>Meals on Wheels</v>
      </c>
    </row>
    <row r="287" spans="5:9" x14ac:dyDescent="0.2">
      <c r="E287" s="88"/>
      <c r="F287" s="6"/>
      <c r="G287" s="6"/>
      <c r="I287" s="6" t="str">
        <f>'Revenue - NHC'!E47</f>
        <v>Volunteer Co Ordination</v>
      </c>
    </row>
    <row r="288" spans="5:9" x14ac:dyDescent="0.2">
      <c r="E288" s="88"/>
      <c r="F288" s="6"/>
      <c r="G288" s="6"/>
      <c r="I288" s="6" t="str">
        <f>'Revenue - NHC'!E48</f>
        <v>HACC - BROKERED PROGRAMS</v>
      </c>
    </row>
    <row r="289" spans="5:9" x14ac:dyDescent="0.2">
      <c r="E289" s="88"/>
      <c r="F289" s="6"/>
      <c r="G289" s="6"/>
      <c r="I289" s="6" t="str">
        <f>'Revenue - NHC'!E49</f>
        <v>Youth Development</v>
      </c>
    </row>
    <row r="290" spans="5:9" x14ac:dyDescent="0.2">
      <c r="E290" s="88"/>
      <c r="F290" s="6"/>
      <c r="G290" s="6"/>
      <c r="I290" s="6" t="str">
        <f>'Revenue - NHC'!E50</f>
        <v>Youth Development Freeza</v>
      </c>
    </row>
    <row r="291" spans="5:9" x14ac:dyDescent="0.2">
      <c r="E291" s="88"/>
      <c r="F291" s="6"/>
      <c r="G291" s="6"/>
      <c r="I291" s="6" t="str">
        <f>'Revenue - NHC'!E51</f>
        <v>Library Services</v>
      </c>
    </row>
    <row r="292" spans="5:9" x14ac:dyDescent="0.2">
      <c r="E292" s="88"/>
      <c r="F292" s="6"/>
      <c r="G292" s="6"/>
      <c r="I292" s="6" t="e">
        <f>'Revenue - NHC'!#REF!</f>
        <v>#REF!</v>
      </c>
    </row>
    <row r="293" spans="5:9" x14ac:dyDescent="0.2">
      <c r="E293" s="88"/>
      <c r="F293" s="6"/>
      <c r="G293" s="6"/>
      <c r="I293" s="6" t="e">
        <f>'Revenue - NHC'!#REF!</f>
        <v>#REF!</v>
      </c>
    </row>
    <row r="294" spans="5:9" x14ac:dyDescent="0.2">
      <c r="E294" s="88"/>
      <c r="F294" s="6"/>
      <c r="G294" s="6"/>
      <c r="I294" s="6" t="e">
        <f>'Revenue - NHC'!#REF!</f>
        <v>#REF!</v>
      </c>
    </row>
    <row r="295" spans="5:9" x14ac:dyDescent="0.2">
      <c r="E295" s="88"/>
      <c r="F295" s="6"/>
      <c r="G295" s="6"/>
      <c r="I295" s="6" t="str">
        <f>'Revenue - NHC'!E52</f>
        <v>L To P Learner Driver Mentor Program</v>
      </c>
    </row>
    <row r="296" spans="5:9" x14ac:dyDescent="0.2">
      <c r="E296" s="88"/>
      <c r="F296" s="6"/>
      <c r="G296" s="6"/>
      <c r="I296" s="6" t="str">
        <f>'Revenue - NHC'!E53</f>
        <v>Vulnerable Persons Register</v>
      </c>
    </row>
    <row r="297" spans="5:9" x14ac:dyDescent="0.2">
      <c r="E297" s="88"/>
      <c r="F297" s="6"/>
      <c r="G297" s="6"/>
      <c r="I297" s="6" t="str">
        <f>'Revenue - NHC'!E54</f>
        <v>Walk To School Program</v>
      </c>
    </row>
    <row r="298" spans="5:9" x14ac:dyDescent="0.2">
      <c r="E298" s="88"/>
      <c r="F298" s="6"/>
      <c r="G298" s="6"/>
      <c r="I298" s="6" t="str">
        <f>'Revenue - NHC'!E55</f>
        <v>Assets &amp; Infrastructure   Admin and Design</v>
      </c>
    </row>
    <row r="299" spans="5:9" x14ac:dyDescent="0.2">
      <c r="E299" s="88"/>
      <c r="F299" s="6"/>
      <c r="G299" s="6"/>
      <c r="I299" s="6" t="str">
        <f>'Revenue - NHC'!E56</f>
        <v>Environmental Planning</v>
      </c>
    </row>
    <row r="300" spans="5:9" x14ac:dyDescent="0.2">
      <c r="I300" s="6" t="str">
        <f>'Revenue - NHC'!E57</f>
        <v>Street Light Sustainability Upgrade</v>
      </c>
    </row>
    <row r="301" spans="5:9" x14ac:dyDescent="0.2">
      <c r="I301" s="6" t="str">
        <f>'Revenue - NHC'!E58</f>
        <v>Recreation Services</v>
      </c>
    </row>
    <row r="302" spans="5:9" x14ac:dyDescent="0.2">
      <c r="I302" s="6" t="str">
        <f>'Revenue - NHC'!E59</f>
        <v>Public Health and Wellbeing</v>
      </c>
    </row>
    <row r="303" spans="5:9" x14ac:dyDescent="0.2">
      <c r="I303" s="6" t="str">
        <f>'Revenue - NHC'!E60</f>
        <v>Immunization Services</v>
      </c>
    </row>
    <row r="304" spans="5:9" x14ac:dyDescent="0.2">
      <c r="I304" s="6" t="str">
        <f>'Revenue - NHC'!E61</f>
        <v>STAFF HEALTH &amp; WELLBEING</v>
      </c>
    </row>
    <row r="305" spans="9:9" x14ac:dyDescent="0.2">
      <c r="I305" s="6" t="str">
        <f>'Revenue - NHC'!E62</f>
        <v>Building Regulations and Inspections</v>
      </c>
    </row>
    <row r="306" spans="9:9" x14ac:dyDescent="0.2">
      <c r="I306" s="6" t="str">
        <f>'Revenue - NHC'!E63</f>
        <v>Plant Management</v>
      </c>
    </row>
    <row r="307" spans="9:9" x14ac:dyDescent="0.2">
      <c r="I307" s="6" t="str">
        <f>'Revenue - NHC'!E64</f>
        <v>Property Maintenance</v>
      </c>
    </row>
    <row r="308" spans="9:9" x14ac:dyDescent="0.2">
      <c r="I308" s="6" t="str">
        <f>'Revenue - NHC'!E65</f>
        <v>Sale of Council Properties</v>
      </c>
    </row>
    <row r="309" spans="9:9" x14ac:dyDescent="0.2">
      <c r="I309" s="6" t="str">
        <f>'Revenue - NHC'!E66</f>
        <v>Council Residences</v>
      </c>
    </row>
    <row r="310" spans="9:9" x14ac:dyDescent="0.2">
      <c r="I310" s="6" t="str">
        <f>'Revenue - NHC'!E67</f>
        <v>Council Offices</v>
      </c>
    </row>
    <row r="311" spans="9:9" x14ac:dyDescent="0.2">
      <c r="I311" s="6" t="str">
        <f>'Revenue - NHC'!E68</f>
        <v>Swimming Pools</v>
      </c>
    </row>
    <row r="312" spans="9:9" x14ac:dyDescent="0.2">
      <c r="I312" s="6" t="str">
        <f>'Revenue - NHC'!E69</f>
        <v>Recreation Reserves</v>
      </c>
    </row>
    <row r="313" spans="9:9" x14ac:dyDescent="0.2">
      <c r="I313" s="6" t="str">
        <f>'Revenue - NHC'!E70</f>
        <v>Caravan Parks</v>
      </c>
    </row>
    <row r="314" spans="9:9" x14ac:dyDescent="0.2">
      <c r="I314" s="6" t="str">
        <f>'Revenue - NHC'!E71</f>
        <v>Halls</v>
      </c>
    </row>
    <row r="315" spans="9:9" x14ac:dyDescent="0.2">
      <c r="I315" s="6" t="str">
        <f>'Revenue - NHC'!E72</f>
        <v>Museums</v>
      </c>
    </row>
    <row r="316" spans="9:9" x14ac:dyDescent="0.2">
      <c r="I316" s="6" t="str">
        <f>'Revenue - NHC'!E73</f>
        <v>Court Houses</v>
      </c>
    </row>
    <row r="317" spans="9:9" x14ac:dyDescent="0.2">
      <c r="I317" s="6" t="str">
        <f>'Revenue - NHC'!E74</f>
        <v>Stadiums &amp; Community Centres</v>
      </c>
    </row>
    <row r="318" spans="9:9" x14ac:dyDescent="0.2">
      <c r="I318" s="6" t="str">
        <f>'Revenue - NHC'!E75</f>
        <v>Depots</v>
      </c>
    </row>
    <row r="319" spans="9:9" x14ac:dyDescent="0.2">
      <c r="I319" s="6" t="str">
        <f>'Revenue - NHC'!E76</f>
        <v>Lakes</v>
      </c>
    </row>
    <row r="320" spans="9:9" x14ac:dyDescent="0.2">
      <c r="I320" s="6" t="str">
        <f>'Revenue - NHC'!E77</f>
        <v>Other Council Assets</v>
      </c>
    </row>
    <row r="321" spans="9:9" x14ac:dyDescent="0.2">
      <c r="I321" s="6" t="str">
        <f>'Revenue - NHC'!E78</f>
        <v>Sunraysia Highway Improvement Committee</v>
      </c>
    </row>
    <row r="322" spans="9:9" x14ac:dyDescent="0.2">
      <c r="I322" s="6" t="str">
        <f>'Revenue - NHC'!E79</f>
        <v>Roadside Weed and Rabbit Control</v>
      </c>
    </row>
    <row r="323" spans="9:9" x14ac:dyDescent="0.2">
      <c r="I323" s="6" t="str">
        <f>'Revenue - NHC'!E80</f>
        <v>Charlton-St Arnaud Rd Floodway Construction</v>
      </c>
    </row>
    <row r="324" spans="9:9" x14ac:dyDescent="0.2">
      <c r="I324" s="6" t="e">
        <f>'Revenue - NHC'!#REF!</f>
        <v>#REF!</v>
      </c>
    </row>
    <row r="325" spans="9:9" x14ac:dyDescent="0.2">
      <c r="I325" s="6" t="str">
        <f>'Revenue - NHC'!E81</f>
        <v>Municipal Emergency Management</v>
      </c>
    </row>
    <row r="326" spans="9:9" x14ac:dyDescent="0.2">
      <c r="I326" s="6" t="str">
        <f>'Revenue - NHC'!E82</f>
        <v>Incident Emergency Response</v>
      </c>
    </row>
    <row r="327" spans="9:9" x14ac:dyDescent="0.2">
      <c r="I327" s="6" t="str">
        <f>'Revenue - NHC'!E83</f>
        <v>Events Traffic Control &amp; Community Support</v>
      </c>
    </row>
    <row r="328" spans="9:9" x14ac:dyDescent="0.2">
      <c r="I328" s="6" t="str">
        <f>'Revenue - NHC'!E84</f>
        <v>Road Services Administration</v>
      </c>
    </row>
    <row r="329" spans="9:9" x14ac:dyDescent="0.2">
      <c r="I329" s="6" t="str">
        <f>'Revenue - NHC'!E85</f>
        <v>Roads Sealed</v>
      </c>
    </row>
    <row r="330" spans="9:9" x14ac:dyDescent="0.2">
      <c r="I330" s="6" t="str">
        <f>'Revenue - NHC'!E86</f>
        <v>Roads Gravel</v>
      </c>
    </row>
    <row r="331" spans="9:9" x14ac:dyDescent="0.2">
      <c r="I331" s="6" t="str">
        <f>'Revenue - NHC'!E87</f>
        <v>Roads Formed</v>
      </c>
    </row>
    <row r="332" spans="9:9" x14ac:dyDescent="0.2">
      <c r="I332" s="6" t="str">
        <f>'Revenue - NHC'!E88</f>
        <v>Gravel Pit Rehabilitiation</v>
      </c>
    </row>
    <row r="333" spans="9:9" x14ac:dyDescent="0.2">
      <c r="I333" s="6" t="str">
        <f>'Revenue - NHC'!E89</f>
        <v>Urban Areas and Environment Administration</v>
      </c>
    </row>
    <row r="334" spans="9:9" x14ac:dyDescent="0.2">
      <c r="I334" s="6" t="str">
        <f>'Revenue - NHC'!E90</f>
        <v>Public Toilets</v>
      </c>
    </row>
    <row r="335" spans="9:9" x14ac:dyDescent="0.2">
      <c r="I335" s="6" t="str">
        <f>'Revenue - NHC'!E91</f>
        <v>Parks</v>
      </c>
    </row>
    <row r="336" spans="9:9" x14ac:dyDescent="0.2">
      <c r="I336" s="6" t="str">
        <f>'Revenue - NHC'!E92</f>
        <v>Drains</v>
      </c>
    </row>
    <row r="337" spans="9:9" x14ac:dyDescent="0.2">
      <c r="I337" s="6" t="str">
        <f>'Revenue - NHC'!E93</f>
        <v>Major Culverts Bridges and Weirs</v>
      </c>
    </row>
    <row r="338" spans="9:9" x14ac:dyDescent="0.2">
      <c r="I338" s="6" t="str">
        <f>'Revenue - NHC'!E94</f>
        <v>Pump Stations Water Re Use and Standpipes</v>
      </c>
    </row>
    <row r="339" spans="9:9" x14ac:dyDescent="0.2">
      <c r="I339" s="6" t="str">
        <f>'Revenue - NHC'!E95</f>
        <v>Streetscapes</v>
      </c>
    </row>
    <row r="340" spans="9:9" x14ac:dyDescent="0.2">
      <c r="I340" s="6" t="str">
        <f>'Revenue - NHC'!E96</f>
        <v>Kerb &amp; Channel</v>
      </c>
    </row>
    <row r="341" spans="9:9" x14ac:dyDescent="0.2">
      <c r="I341" s="6" t="str">
        <f>'Revenue - NHC'!E97</f>
        <v>Footpaths</v>
      </c>
    </row>
    <row r="342" spans="9:9" x14ac:dyDescent="0.2">
      <c r="I342" s="6" t="str">
        <f>'Revenue - NHC'!E98</f>
        <v>Waste and Environment Administration</v>
      </c>
    </row>
    <row r="343" spans="9:9" x14ac:dyDescent="0.2">
      <c r="I343" s="6" t="str">
        <f>'Revenue - NHC'!E99</f>
        <v>Garbage &amp; Sanitation</v>
      </c>
    </row>
    <row r="344" spans="9:9" x14ac:dyDescent="0.2">
      <c r="I344" s="6" t="str">
        <f>'Revenue - NHC'!E100</f>
        <v>Recycling</v>
      </c>
    </row>
    <row r="345" spans="9:9" x14ac:dyDescent="0.2">
      <c r="I345" s="6" t="str">
        <f>'Revenue - NHC'!E101</f>
        <v>Landfill and Transfer Stations</v>
      </c>
    </row>
    <row r="346" spans="9:9" x14ac:dyDescent="0.2">
      <c r="I346" s="6" t="str">
        <f>'Revenue - NHC'!E102</f>
        <v>Landfill Sites Rehabilitation</v>
      </c>
    </row>
    <row r="347" spans="9:9" x14ac:dyDescent="0.2">
      <c r="I347" s="6" t="str">
        <f>'Revenue - NHC'!E103</f>
        <v>Landfill - New Cells</v>
      </c>
    </row>
    <row r="348" spans="9:9" x14ac:dyDescent="0.2">
      <c r="I348" s="6" t="str">
        <f>'Revenue - NHC'!E104</f>
        <v>CM Regional Waste Management Group</v>
      </c>
    </row>
    <row r="349" spans="9:9" x14ac:dyDescent="0.2">
      <c r="I349" s="6" t="str">
        <f>'Revenue - NHC'!E105</f>
        <v>Aerodromes</v>
      </c>
    </row>
    <row r="350" spans="9:9" x14ac:dyDescent="0.2">
      <c r="I350" s="6" t="str">
        <f>'Revenue - NHC'!E106</f>
        <v>Saleyards Truck Wash</v>
      </c>
    </row>
    <row r="351" spans="9:9" x14ac:dyDescent="0.2">
      <c r="I351" s="6" t="str">
        <f>'Revenue - NHC'!E107</f>
        <v>Sundry Debtor works</v>
      </c>
    </row>
    <row r="352" spans="9:9" x14ac:dyDescent="0.2">
      <c r="I352" s="6" t="str">
        <f>'Revenue - NHC'!E108</f>
        <v>Fleet expenses and recovery</v>
      </c>
    </row>
    <row r="353" spans="9:9" x14ac:dyDescent="0.2">
      <c r="I353" s="6" t="str">
        <f>'Revenue - NHC'!E109</f>
        <v>Plant expenses and recovery</v>
      </c>
    </row>
    <row r="354" spans="9:9" x14ac:dyDescent="0.2">
      <c r="I354" s="6" t="str">
        <f>'Revenue - NHC'!E110</f>
        <v>Capital grants</v>
      </c>
    </row>
    <row r="355" spans="9:9" x14ac:dyDescent="0.2">
      <c r="I355" s="6" t="str">
        <f>'Revenue - NHC'!E111</f>
        <v/>
      </c>
    </row>
    <row r="356" spans="9:9" x14ac:dyDescent="0.2">
      <c r="I356" s="6" t="str">
        <f>'Revenue - NHC'!E112</f>
        <v/>
      </c>
    </row>
    <row r="357" spans="9:9" x14ac:dyDescent="0.2">
      <c r="I357" s="6" t="str">
        <f>'Revenue - NHC'!E113</f>
        <v/>
      </c>
    </row>
    <row r="358" spans="9:9" x14ac:dyDescent="0.2">
      <c r="I358" s="6" t="str">
        <f>'Revenue - NHC'!E114</f>
        <v/>
      </c>
    </row>
    <row r="359" spans="9:9" x14ac:dyDescent="0.2">
      <c r="I359" s="6" t="str">
        <f>'Revenue - NHC'!E115</f>
        <v/>
      </c>
    </row>
    <row r="360" spans="9:9" x14ac:dyDescent="0.2">
      <c r="I360" s="6" t="str">
        <f>'Revenue - NHC'!E116</f>
        <v/>
      </c>
    </row>
    <row r="361" spans="9:9" x14ac:dyDescent="0.2">
      <c r="I361" s="6" t="str">
        <f>'Revenue - NHC'!E117</f>
        <v/>
      </c>
    </row>
    <row r="362" spans="9:9" x14ac:dyDescent="0.2">
      <c r="I362" s="6" t="str">
        <f>'Revenue - NHC'!E118</f>
        <v/>
      </c>
    </row>
    <row r="363" spans="9:9" x14ac:dyDescent="0.2">
      <c r="I363" s="6" t="str">
        <f>'Revenue - NHC'!E119</f>
        <v/>
      </c>
    </row>
    <row r="364" spans="9:9" x14ac:dyDescent="0.2">
      <c r="I364" s="6" t="str">
        <f>'Revenue - NHC'!E120</f>
        <v/>
      </c>
    </row>
    <row r="365" spans="9:9" x14ac:dyDescent="0.2">
      <c r="I365" s="6" t="str">
        <f>'Revenue - NHC'!E121</f>
        <v/>
      </c>
    </row>
    <row r="366" spans="9:9" x14ac:dyDescent="0.2">
      <c r="I366" s="6" t="str">
        <f>'Revenue - NHC'!E122</f>
        <v/>
      </c>
    </row>
    <row r="367" spans="9:9" x14ac:dyDescent="0.2">
      <c r="I367" s="6" t="str">
        <f>'Revenue - NHC'!E123</f>
        <v/>
      </c>
    </row>
    <row r="368" spans="9:9" x14ac:dyDescent="0.2">
      <c r="I368" s="6" t="str">
        <f>'Revenue - NHC'!E124</f>
        <v/>
      </c>
    </row>
    <row r="369" spans="9:9" x14ac:dyDescent="0.2">
      <c r="I369" s="6" t="str">
        <f>'Revenue - NHC'!E125</f>
        <v/>
      </c>
    </row>
    <row r="370" spans="9:9" x14ac:dyDescent="0.2">
      <c r="I370" s="6" t="str">
        <f>'Revenue - NHC'!E126</f>
        <v/>
      </c>
    </row>
    <row r="371" spans="9:9" x14ac:dyDescent="0.2">
      <c r="I371" s="6" t="str">
        <f>'Revenue - NHC'!E127</f>
        <v/>
      </c>
    </row>
    <row r="372" spans="9:9" x14ac:dyDescent="0.2">
      <c r="I372" s="6" t="str">
        <f>'Revenue - NHC'!E128</f>
        <v/>
      </c>
    </row>
    <row r="373" spans="9:9" x14ac:dyDescent="0.2">
      <c r="I373" s="6" t="str">
        <f>'Revenue - NHC'!E129</f>
        <v/>
      </c>
    </row>
    <row r="374" spans="9:9" x14ac:dyDescent="0.2">
      <c r="I374" s="6" t="str">
        <f>'Revenue - NHC'!E130</f>
        <v/>
      </c>
    </row>
    <row r="375" spans="9:9" x14ac:dyDescent="0.2">
      <c r="I375" s="6" t="str">
        <f>'Revenue - NHC'!E131</f>
        <v/>
      </c>
    </row>
    <row r="376" spans="9:9" x14ac:dyDescent="0.2">
      <c r="I376" s="6" t="str">
        <f>'Revenue - NHC'!E132</f>
        <v/>
      </c>
    </row>
    <row r="377" spans="9:9" x14ac:dyDescent="0.2">
      <c r="I377" s="6" t="str">
        <f>'Revenue - NHC'!E133</f>
        <v/>
      </c>
    </row>
    <row r="378" spans="9:9" x14ac:dyDescent="0.2">
      <c r="I378" s="6" t="str">
        <f>'Revenue - NHC'!E134</f>
        <v/>
      </c>
    </row>
    <row r="379" spans="9:9" x14ac:dyDescent="0.2">
      <c r="I379" s="6" t="str">
        <f>'Revenue - NHC'!E135</f>
        <v/>
      </c>
    </row>
    <row r="380" spans="9:9" x14ac:dyDescent="0.2">
      <c r="I380" s="6" t="str">
        <f>'Revenue - NHC'!E136</f>
        <v/>
      </c>
    </row>
    <row r="381" spans="9:9" x14ac:dyDescent="0.2">
      <c r="I381" s="6" t="str">
        <f>'Revenue - NHC'!E137</f>
        <v/>
      </c>
    </row>
    <row r="382" spans="9:9" x14ac:dyDescent="0.2">
      <c r="I382" s="6" t="str">
        <f>'Revenue - NHC'!E138</f>
        <v/>
      </c>
    </row>
    <row r="383" spans="9:9" x14ac:dyDescent="0.2">
      <c r="I383" s="6" t="str">
        <f>'Revenue - NHC'!E139</f>
        <v/>
      </c>
    </row>
    <row r="384" spans="9:9" x14ac:dyDescent="0.2">
      <c r="I384" s="6" t="str">
        <f>'Revenue - NHC'!E140</f>
        <v/>
      </c>
    </row>
    <row r="385" spans="9:9" x14ac:dyDescent="0.2">
      <c r="I385" s="6" t="str">
        <f>'Revenue - NHC'!E141</f>
        <v/>
      </c>
    </row>
    <row r="386" spans="9:9" x14ac:dyDescent="0.2">
      <c r="I386" s="6" t="str">
        <f>'Revenue - NHC'!E142</f>
        <v/>
      </c>
    </row>
    <row r="387" spans="9:9" x14ac:dyDescent="0.2">
      <c r="I387" s="6" t="str">
        <f>'Revenue - NHC'!E143</f>
        <v/>
      </c>
    </row>
    <row r="388" spans="9:9" x14ac:dyDescent="0.2">
      <c r="I388" s="6" t="str">
        <f>'Revenue - NHC'!E144</f>
        <v/>
      </c>
    </row>
    <row r="389" spans="9:9" x14ac:dyDescent="0.2">
      <c r="I389" s="6" t="str">
        <f>'Revenue - NHC'!E145</f>
        <v/>
      </c>
    </row>
    <row r="390" spans="9:9" x14ac:dyDescent="0.2">
      <c r="I390" s="6" t="str">
        <f>'Revenue - NHC'!E146</f>
        <v/>
      </c>
    </row>
  </sheetData>
  <mergeCells count="209">
    <mergeCell ref="K6:T6"/>
    <mergeCell ref="K47:K51"/>
    <mergeCell ref="L47:L51"/>
    <mergeCell ref="M47:M51"/>
    <mergeCell ref="K52:K56"/>
    <mergeCell ref="L52:L56"/>
    <mergeCell ref="M52:M56"/>
    <mergeCell ref="K57:K61"/>
    <mergeCell ref="L57:L61"/>
    <mergeCell ref="M57:M61"/>
    <mergeCell ref="K32:K36"/>
    <mergeCell ref="L32:L36"/>
    <mergeCell ref="M32:M36"/>
    <mergeCell ref="K37:K41"/>
    <mergeCell ref="L37:L41"/>
    <mergeCell ref="M37:M41"/>
    <mergeCell ref="K42:K46"/>
    <mergeCell ref="L42:L46"/>
    <mergeCell ref="M42:M46"/>
    <mergeCell ref="R47:R51"/>
    <mergeCell ref="K27:K31"/>
    <mergeCell ref="L27:L31"/>
    <mergeCell ref="M27:M31"/>
    <mergeCell ref="L22:L26"/>
    <mergeCell ref="N116:R116"/>
    <mergeCell ref="R57:R61"/>
    <mergeCell ref="E37:E41"/>
    <mergeCell ref="F37:H41"/>
    <mergeCell ref="N37:N41"/>
    <mergeCell ref="O37:O41"/>
    <mergeCell ref="P37:P41"/>
    <mergeCell ref="Q37:Q41"/>
    <mergeCell ref="R37:R41"/>
    <mergeCell ref="E42:E46"/>
    <mergeCell ref="F42:H46"/>
    <mergeCell ref="N42:N46"/>
    <mergeCell ref="O42:O46"/>
    <mergeCell ref="P42:P46"/>
    <mergeCell ref="Q42:Q46"/>
    <mergeCell ref="R42:R46"/>
    <mergeCell ref="H116:I116"/>
    <mergeCell ref="E52:E56"/>
    <mergeCell ref="F52:H56"/>
    <mergeCell ref="N52:N56"/>
    <mergeCell ref="O52:O56"/>
    <mergeCell ref="P52:P56"/>
    <mergeCell ref="Q52:Q56"/>
    <mergeCell ref="R52:R56"/>
    <mergeCell ref="E12:E16"/>
    <mergeCell ref="F12:H16"/>
    <mergeCell ref="E17:E21"/>
    <mergeCell ref="F17:H21"/>
    <mergeCell ref="N12:N16"/>
    <mergeCell ref="R12:R16"/>
    <mergeCell ref="R17:R21"/>
    <mergeCell ref="K12:K16"/>
    <mergeCell ref="L12:L16"/>
    <mergeCell ref="M12:M16"/>
    <mergeCell ref="K17:K21"/>
    <mergeCell ref="L17:L21"/>
    <mergeCell ref="M17:M21"/>
    <mergeCell ref="F8:H9"/>
    <mergeCell ref="S8:S9"/>
    <mergeCell ref="T8:T9"/>
    <mergeCell ref="N8:R8"/>
    <mergeCell ref="I8:I9"/>
    <mergeCell ref="K8:M8"/>
    <mergeCell ref="R27:R31"/>
    <mergeCell ref="E32:E36"/>
    <mergeCell ref="F32:H36"/>
    <mergeCell ref="N32:N36"/>
    <mergeCell ref="O32:O36"/>
    <mergeCell ref="P32:P36"/>
    <mergeCell ref="Q32:Q36"/>
    <mergeCell ref="R32:R36"/>
    <mergeCell ref="E27:E31"/>
    <mergeCell ref="R22:R26"/>
    <mergeCell ref="O12:O16"/>
    <mergeCell ref="P12:P16"/>
    <mergeCell ref="Q12:Q16"/>
    <mergeCell ref="N17:N21"/>
    <mergeCell ref="O17:O21"/>
    <mergeCell ref="P17:P21"/>
    <mergeCell ref="Q17:Q21"/>
    <mergeCell ref="K22:K26"/>
    <mergeCell ref="M22:M26"/>
    <mergeCell ref="E57:E61"/>
    <mergeCell ref="F57:H61"/>
    <mergeCell ref="N57:N61"/>
    <mergeCell ref="O57:O61"/>
    <mergeCell ref="P57:P61"/>
    <mergeCell ref="Q57:Q61"/>
    <mergeCell ref="E22:E26"/>
    <mergeCell ref="F22:H26"/>
    <mergeCell ref="N22:N26"/>
    <mergeCell ref="O22:O26"/>
    <mergeCell ref="P22:P26"/>
    <mergeCell ref="Q22:Q26"/>
    <mergeCell ref="F27:H31"/>
    <mergeCell ref="N27:N31"/>
    <mergeCell ref="O27:O31"/>
    <mergeCell ref="P27:P31"/>
    <mergeCell ref="E47:E51"/>
    <mergeCell ref="F47:H51"/>
    <mergeCell ref="N47:N51"/>
    <mergeCell ref="Q27:Q31"/>
    <mergeCell ref="O47:O51"/>
    <mergeCell ref="P47:P51"/>
    <mergeCell ref="Q47:Q51"/>
    <mergeCell ref="R62:R66"/>
    <mergeCell ref="E67:E71"/>
    <mergeCell ref="F67:H71"/>
    <mergeCell ref="K67:K71"/>
    <mergeCell ref="L67:L71"/>
    <mergeCell ref="M67:M71"/>
    <mergeCell ref="N67:N71"/>
    <mergeCell ref="O67:O71"/>
    <mergeCell ref="P67:P71"/>
    <mergeCell ref="Q67:Q71"/>
    <mergeCell ref="R67:R71"/>
    <mergeCell ref="E62:E66"/>
    <mergeCell ref="F62:H66"/>
    <mergeCell ref="K62:K66"/>
    <mergeCell ref="L62:L66"/>
    <mergeCell ref="M62:M66"/>
    <mergeCell ref="N62:N66"/>
    <mergeCell ref="O62:O66"/>
    <mergeCell ref="P62:P66"/>
    <mergeCell ref="Q62:Q66"/>
    <mergeCell ref="R72:R76"/>
    <mergeCell ref="E77:E81"/>
    <mergeCell ref="F77:H81"/>
    <mergeCell ref="K77:K81"/>
    <mergeCell ref="L77:L81"/>
    <mergeCell ref="M77:M81"/>
    <mergeCell ref="N77:N81"/>
    <mergeCell ref="O77:O81"/>
    <mergeCell ref="P77:P81"/>
    <mergeCell ref="Q77:Q81"/>
    <mergeCell ref="R77:R81"/>
    <mergeCell ref="E72:E76"/>
    <mergeCell ref="F72:H76"/>
    <mergeCell ref="K72:K76"/>
    <mergeCell ref="L72:L76"/>
    <mergeCell ref="M72:M76"/>
    <mergeCell ref="N72:N76"/>
    <mergeCell ref="O72:O76"/>
    <mergeCell ref="P72:P76"/>
    <mergeCell ref="Q72:Q76"/>
    <mergeCell ref="R82:R86"/>
    <mergeCell ref="E87:E91"/>
    <mergeCell ref="F87:H91"/>
    <mergeCell ref="K87:K91"/>
    <mergeCell ref="L87:L91"/>
    <mergeCell ref="M87:M91"/>
    <mergeCell ref="N87:N91"/>
    <mergeCell ref="O87:O91"/>
    <mergeCell ref="P87:P91"/>
    <mergeCell ref="Q87:Q91"/>
    <mergeCell ref="R87:R91"/>
    <mergeCell ref="E82:E86"/>
    <mergeCell ref="F82:H86"/>
    <mergeCell ref="K82:K86"/>
    <mergeCell ref="L82:L86"/>
    <mergeCell ref="M82:M86"/>
    <mergeCell ref="N82:N86"/>
    <mergeCell ref="O82:O86"/>
    <mergeCell ref="P82:P86"/>
    <mergeCell ref="Q82:Q86"/>
    <mergeCell ref="R92:R96"/>
    <mergeCell ref="E97:E101"/>
    <mergeCell ref="F97:H101"/>
    <mergeCell ref="K97:K101"/>
    <mergeCell ref="L97:L101"/>
    <mergeCell ref="M97:M101"/>
    <mergeCell ref="N97:N101"/>
    <mergeCell ref="O97:O101"/>
    <mergeCell ref="P97:P101"/>
    <mergeCell ref="Q97:Q101"/>
    <mergeCell ref="R97:R101"/>
    <mergeCell ref="E92:E96"/>
    <mergeCell ref="F92:H96"/>
    <mergeCell ref="K92:K96"/>
    <mergeCell ref="L92:L96"/>
    <mergeCell ref="M92:M96"/>
    <mergeCell ref="N92:N96"/>
    <mergeCell ref="O92:O96"/>
    <mergeCell ref="P92:P96"/>
    <mergeCell ref="Q92:Q96"/>
    <mergeCell ref="R102:R106"/>
    <mergeCell ref="E107:E111"/>
    <mergeCell ref="F107:H111"/>
    <mergeCell ref="K107:K111"/>
    <mergeCell ref="L107:L111"/>
    <mergeCell ref="M107:M111"/>
    <mergeCell ref="N107:N111"/>
    <mergeCell ref="O107:O111"/>
    <mergeCell ref="P107:P111"/>
    <mergeCell ref="Q107:Q111"/>
    <mergeCell ref="R107:R111"/>
    <mergeCell ref="E102:E106"/>
    <mergeCell ref="F102:H106"/>
    <mergeCell ref="K102:K106"/>
    <mergeCell ref="L102:L106"/>
    <mergeCell ref="M102:M106"/>
    <mergeCell ref="N102:N106"/>
    <mergeCell ref="O102:O106"/>
    <mergeCell ref="P102:P106"/>
    <mergeCell ref="Q102:Q106"/>
  </mergeCells>
  <dataValidations count="2">
    <dataValidation type="list" allowBlank="1" showInputMessage="1" showErrorMessage="1" sqref="I12:I112">
      <formula1>$I$251:$I$351</formula1>
    </dataValidation>
    <dataValidation type="list" allowBlank="1" showInputMessage="1" showErrorMessage="1" sqref="S12:S15 S102:S105 S92:S95 S82:S85 S72:S75 S37:S40 S52:S55 S47:S50 S42:S45 S32:S35 S57:S60 S27:S30 S22:S25 S17:S20 S62:S65 S67:S70 S77:S80 S87:S90 S97:S100 S107:S110">
      <formula1>$S$251:$S$258</formula1>
    </dataValidation>
  </dataValidations>
  <pageMargins left="0.23622047244094491" right="0.23622047244094491" top="0.74803149606299213" bottom="0.74803149606299213" header="0.31496062992125984" footer="0.31496062992125984"/>
  <pageSetup paperSize="8" scale="63" fitToHeight="2" orientation="landscape" r:id="rId1"/>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39997558519241921"/>
    <pageSetUpPr fitToPage="1"/>
  </sheetPr>
  <dimension ref="A1:N223"/>
  <sheetViews>
    <sheetView zoomScale="80" zoomScaleNormal="80" zoomScalePageLayoutView="80" workbookViewId="0">
      <pane ySplit="9" topLeftCell="A10" activePane="bottomLeft" state="frozen"/>
      <selection activeCell="E10" sqref="E10"/>
      <selection pane="bottomLeft" activeCell="F8" sqref="F8"/>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72.8554687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2" width="78" style="6" customWidth="1"/>
    <col min="13" max="16384" width="10.85546875" style="6"/>
  </cols>
  <sheetData>
    <row r="1" spans="1:11" ht="7.35" customHeight="1" x14ac:dyDescent="0.2"/>
    <row r="2" spans="1:11" ht="17.399999999999999" x14ac:dyDescent="0.2">
      <c r="A2" s="5">
        <v>80</v>
      </c>
      <c r="B2" s="2" t="s">
        <v>190</v>
      </c>
      <c r="H2" s="14"/>
    </row>
    <row r="3" spans="1:11" ht="16.350000000000001" customHeight="1" x14ac:dyDescent="0.2">
      <c r="B3" s="43" t="str">
        <f>'Revenue - WHC'!B3</f>
        <v>Buloke (S)</v>
      </c>
    </row>
    <row r="4" spans="1:11" ht="13.2" thickBot="1" x14ac:dyDescent="0.25">
      <c r="B4" s="617"/>
      <c r="C4" s="617"/>
      <c r="D4" s="617"/>
      <c r="E4" s="617"/>
    </row>
    <row r="5" spans="1:11" ht="6.75" customHeight="1" x14ac:dyDescent="0.2">
      <c r="C5" s="295"/>
      <c r="D5" s="296"/>
      <c r="E5" s="297"/>
      <c r="F5" s="298"/>
      <c r="G5" s="299"/>
      <c r="H5" s="298"/>
      <c r="I5" s="300"/>
    </row>
    <row r="6" spans="1:11" x14ac:dyDescent="0.2">
      <c r="C6" s="13"/>
      <c r="D6" s="14"/>
      <c r="E6" s="620" t="s">
        <v>72</v>
      </c>
      <c r="F6" s="621"/>
      <c r="G6" s="621"/>
      <c r="H6" s="622"/>
      <c r="I6" s="31"/>
    </row>
    <row r="7" spans="1:11" ht="6.75" customHeight="1" x14ac:dyDescent="0.2">
      <c r="C7" s="13"/>
      <c r="D7" s="14"/>
      <c r="E7" s="86"/>
      <c r="F7" s="56"/>
      <c r="G7" s="159"/>
      <c r="H7" s="56"/>
      <c r="I7" s="31"/>
    </row>
    <row r="8" spans="1:11" ht="25.2" x14ac:dyDescent="0.2">
      <c r="C8" s="13"/>
      <c r="D8" s="14"/>
      <c r="E8" s="248" t="s">
        <v>100</v>
      </c>
      <c r="F8" s="288" t="s">
        <v>124</v>
      </c>
      <c r="G8" s="249" t="s">
        <v>109</v>
      </c>
      <c r="H8" s="288" t="s">
        <v>98</v>
      </c>
      <c r="I8" s="31"/>
    </row>
    <row r="9" spans="1:11" ht="7.5" customHeight="1" x14ac:dyDescent="0.2">
      <c r="C9" s="13"/>
      <c r="D9" s="14"/>
      <c r="E9" s="86"/>
      <c r="F9" s="57"/>
      <c r="G9" s="159"/>
      <c r="H9" s="56"/>
      <c r="I9" s="31"/>
    </row>
    <row r="10" spans="1:11" ht="25.2" x14ac:dyDescent="0.2">
      <c r="C10" s="13"/>
      <c r="D10" s="19">
        <v>1</v>
      </c>
      <c r="E10" s="465" t="s">
        <v>321</v>
      </c>
      <c r="F10" s="451" t="s">
        <v>125</v>
      </c>
      <c r="G10" s="109" t="str">
        <f>'Base Summary 2015-16'!G11</f>
        <v>Compliance to legislation and administraion of Council meetings</v>
      </c>
      <c r="H10" s="488">
        <f>0.95/2</f>
        <v>0.47499999999999998</v>
      </c>
      <c r="I10" s="31"/>
      <c r="K10" s="6" t="s">
        <v>470</v>
      </c>
    </row>
    <row r="11" spans="1:11" s="88" customFormat="1" x14ac:dyDescent="0.2">
      <c r="C11" s="89"/>
      <c r="D11" s="90">
        <f>D10+1</f>
        <v>2</v>
      </c>
      <c r="E11" s="465" t="s">
        <v>322</v>
      </c>
      <c r="F11" s="108" t="s">
        <v>125</v>
      </c>
      <c r="G11" s="109" t="str">
        <f>'Base Summary 2015-16'!G12</f>
        <v>Management of organisation</v>
      </c>
      <c r="H11" s="489">
        <f>1+0.47</f>
        <v>1.47</v>
      </c>
      <c r="I11" s="91"/>
    </row>
    <row r="12" spans="1:11" ht="25.2" x14ac:dyDescent="0.2">
      <c r="C12" s="13"/>
      <c r="D12" s="19">
        <f>D11+1</f>
        <v>3</v>
      </c>
      <c r="E12" s="465" t="s">
        <v>323</v>
      </c>
      <c r="F12" s="108" t="s">
        <v>126</v>
      </c>
      <c r="G12" s="109" t="str">
        <f>'Base Summary 2015-16'!G13</f>
        <v xml:space="preserve">Coordination of industry based campaign involving over 20 Councils </v>
      </c>
      <c r="H12" s="490"/>
      <c r="I12" s="31"/>
    </row>
    <row r="13" spans="1:11" x14ac:dyDescent="0.2">
      <c r="C13" s="13"/>
      <c r="D13" s="19">
        <f>D12+1</f>
        <v>4</v>
      </c>
      <c r="E13" s="465" t="s">
        <v>324</v>
      </c>
      <c r="F13" s="108" t="s">
        <v>126</v>
      </c>
      <c r="G13" s="109" t="str">
        <f>'Base Summary 2015-16'!G14</f>
        <v>Town Planning administration</v>
      </c>
      <c r="H13" s="490">
        <v>2.25</v>
      </c>
      <c r="I13" s="31"/>
    </row>
    <row r="14" spans="1:11" ht="88.2" x14ac:dyDescent="0.2">
      <c r="C14" s="13"/>
      <c r="D14" s="19">
        <f>D13+1</f>
        <v>5</v>
      </c>
      <c r="E14" s="465" t="s">
        <v>325</v>
      </c>
      <c r="F14" s="108" t="s">
        <v>125</v>
      </c>
      <c r="G14" s="109" t="str">
        <f>'Base Summary 2015-16'!G15</f>
        <v>Management of procurement processes for organisation and administration of procurement system.  Also management of tendering process</v>
      </c>
      <c r="H14" s="490"/>
      <c r="I14" s="31"/>
      <c r="K14" s="88" t="s">
        <v>423</v>
      </c>
    </row>
    <row r="15" spans="1:11" ht="25.2" x14ac:dyDescent="0.2">
      <c r="C15" s="13"/>
      <c r="D15" s="90">
        <f t="shared" ref="D15:D78" si="0">D14+1</f>
        <v>6</v>
      </c>
      <c r="E15" s="465" t="s">
        <v>326</v>
      </c>
      <c r="F15" s="108" t="s">
        <v>126</v>
      </c>
      <c r="G15" s="109" t="str">
        <f>'Base Summary 2015-16'!G16</f>
        <v>Support of community developemtn and empowerment</v>
      </c>
      <c r="H15" s="490">
        <v>1</v>
      </c>
      <c r="I15" s="31"/>
    </row>
    <row r="16" spans="1:11" x14ac:dyDescent="0.2">
      <c r="C16" s="13"/>
      <c r="D16" s="19">
        <f t="shared" si="0"/>
        <v>7</v>
      </c>
      <c r="E16" s="465" t="s">
        <v>327</v>
      </c>
      <c r="F16" s="108" t="s">
        <v>126</v>
      </c>
      <c r="G16" s="109" t="str">
        <f>'Base Summary 2015-16'!G17</f>
        <v>Management of specific funded program</v>
      </c>
      <c r="H16" s="490"/>
      <c r="I16" s="31"/>
      <c r="K16" s="6" t="s">
        <v>424</v>
      </c>
    </row>
    <row r="17" spans="3:11" x14ac:dyDescent="0.2">
      <c r="C17" s="13"/>
      <c r="D17" s="19">
        <f t="shared" si="0"/>
        <v>8</v>
      </c>
      <c r="E17" s="465" t="s">
        <v>328</v>
      </c>
      <c r="F17" s="108" t="s">
        <v>126</v>
      </c>
      <c r="G17" s="109" t="str">
        <f>'Base Summary 2015-16'!G18</f>
        <v>Management of specific funded program</v>
      </c>
      <c r="H17" s="490"/>
      <c r="I17" s="31"/>
      <c r="K17" s="6" t="s">
        <v>424</v>
      </c>
    </row>
    <row r="18" spans="3:11" ht="25.2" x14ac:dyDescent="0.2">
      <c r="C18" s="13"/>
      <c r="D18" s="19">
        <f t="shared" si="0"/>
        <v>9</v>
      </c>
      <c r="E18" s="465" t="s">
        <v>329</v>
      </c>
      <c r="F18" s="108" t="s">
        <v>126</v>
      </c>
      <c r="G18" s="109" t="str">
        <f>'Base Summary 2015-16'!G19</f>
        <v>Assist community with economic development and attract further development to shire</v>
      </c>
      <c r="H18" s="490">
        <v>1</v>
      </c>
      <c r="I18" s="31"/>
    </row>
    <row r="19" spans="3:11" x14ac:dyDescent="0.2">
      <c r="C19" s="13"/>
      <c r="D19" s="90">
        <f t="shared" si="0"/>
        <v>10</v>
      </c>
      <c r="E19" s="465" t="s">
        <v>330</v>
      </c>
      <c r="F19" s="108" t="s">
        <v>126</v>
      </c>
      <c r="G19" s="109" t="str">
        <f>'Base Summary 2015-16'!G20</f>
        <v>Minor program</v>
      </c>
      <c r="H19" s="490"/>
      <c r="I19" s="31"/>
      <c r="K19" s="6" t="s">
        <v>425</v>
      </c>
    </row>
    <row r="20" spans="3:11" ht="25.2" x14ac:dyDescent="0.2">
      <c r="C20" s="13"/>
      <c r="D20" s="19">
        <f t="shared" si="0"/>
        <v>11</v>
      </c>
      <c r="E20" s="465" t="s">
        <v>331</v>
      </c>
      <c r="F20" s="108" t="s">
        <v>126</v>
      </c>
      <c r="G20" s="109" t="str">
        <f>'Base Summary 2015-16'!G21</f>
        <v>Assist community with economic development and attract further development to shire</v>
      </c>
      <c r="H20" s="490"/>
      <c r="I20" s="31"/>
      <c r="K20" s="6" t="s">
        <v>425</v>
      </c>
    </row>
    <row r="21" spans="3:11" x14ac:dyDescent="0.2">
      <c r="C21" s="13"/>
      <c r="D21" s="19">
        <f t="shared" si="0"/>
        <v>12</v>
      </c>
      <c r="E21" s="465" t="s">
        <v>420</v>
      </c>
      <c r="F21" s="108" t="s">
        <v>125</v>
      </c>
      <c r="G21" s="109" t="str">
        <f>'Base Summary 2015-16'!G22</f>
        <v>Management of Council finances</v>
      </c>
      <c r="H21" s="490">
        <v>5</v>
      </c>
      <c r="I21" s="31"/>
    </row>
    <row r="22" spans="3:11" ht="25.2" x14ac:dyDescent="0.2">
      <c r="C22" s="13"/>
      <c r="D22" s="90">
        <f t="shared" si="0"/>
        <v>13</v>
      </c>
      <c r="E22" s="465" t="s">
        <v>332</v>
      </c>
      <c r="F22" s="108" t="s">
        <v>108</v>
      </c>
      <c r="G22" s="109" t="str">
        <f>'Base Summary 2015-16'!G23</f>
        <v>Collection of rates and maintenance of property records</v>
      </c>
      <c r="H22" s="490">
        <v>0.8</v>
      </c>
      <c r="I22" s="31"/>
    </row>
    <row r="23" spans="3:11" x14ac:dyDescent="0.2">
      <c r="C23" s="13"/>
      <c r="D23" s="19">
        <f t="shared" si="0"/>
        <v>14</v>
      </c>
      <c r="E23" s="465" t="s">
        <v>333</v>
      </c>
      <c r="F23" s="108" t="s">
        <v>125</v>
      </c>
      <c r="G23" s="109" t="str">
        <f>'Base Summary 2015-16'!G24</f>
        <v>Income from administration of Fire Services Levy</v>
      </c>
      <c r="H23" s="490"/>
      <c r="I23" s="31"/>
    </row>
    <row r="24" spans="3:11" x14ac:dyDescent="0.2">
      <c r="C24" s="13"/>
      <c r="D24" s="19">
        <f t="shared" si="0"/>
        <v>15</v>
      </c>
      <c r="E24" s="465" t="s">
        <v>334</v>
      </c>
      <c r="F24" s="108" t="s">
        <v>125</v>
      </c>
      <c r="G24" s="109" t="str">
        <f>'Base Summary 2015-16'!G25</f>
        <v>Support to organisation of corporate functions</v>
      </c>
      <c r="H24" s="490">
        <v>1</v>
      </c>
      <c r="I24" s="31"/>
    </row>
    <row r="25" spans="3:11" ht="25.2" x14ac:dyDescent="0.2">
      <c r="C25" s="13"/>
      <c r="D25" s="19">
        <f t="shared" si="0"/>
        <v>16</v>
      </c>
      <c r="E25" s="465" t="s">
        <v>397</v>
      </c>
      <c r="F25" s="108" t="s">
        <v>108</v>
      </c>
      <c r="G25" s="109" t="str">
        <f>'Base Summary 2015-16'!G26</f>
        <v xml:space="preserve">Supports community by maintaining website with current information and media releases </v>
      </c>
      <c r="H25" s="490">
        <v>1</v>
      </c>
      <c r="I25" s="31"/>
    </row>
    <row r="26" spans="3:11" x14ac:dyDescent="0.2">
      <c r="C26" s="13"/>
      <c r="D26" s="90">
        <f t="shared" si="0"/>
        <v>17</v>
      </c>
      <c r="E26" s="465" t="s">
        <v>335</v>
      </c>
      <c r="F26" s="108" t="s">
        <v>108</v>
      </c>
      <c r="G26" s="109" t="str">
        <f>'Base Summary 2015-16'!G27</f>
        <v>Minimise risk to community and organisation</v>
      </c>
      <c r="H26" s="490">
        <v>0.6</v>
      </c>
      <c r="I26" s="31"/>
    </row>
    <row r="27" spans="3:11" x14ac:dyDescent="0.2">
      <c r="C27" s="13"/>
      <c r="D27" s="19">
        <f t="shared" si="0"/>
        <v>18</v>
      </c>
      <c r="E27" s="465" t="s">
        <v>336</v>
      </c>
      <c r="F27" s="108" t="s">
        <v>125</v>
      </c>
      <c r="G27" s="109" t="str">
        <f>'Base Summary 2015-16'!G28</f>
        <v>Ensure compliance to records legislation</v>
      </c>
      <c r="H27" s="490">
        <v>2.2200000000000002</v>
      </c>
      <c r="I27" s="31"/>
    </row>
    <row r="28" spans="3:11" x14ac:dyDescent="0.2">
      <c r="C28" s="13"/>
      <c r="D28" s="19">
        <f t="shared" si="0"/>
        <v>19</v>
      </c>
      <c r="E28" s="465" t="s">
        <v>337</v>
      </c>
      <c r="F28" s="108" t="s">
        <v>125</v>
      </c>
      <c r="G28" s="109" t="str">
        <f>'Base Summary 2015-16'!G29</f>
        <v>Human Resource management of Council staff</v>
      </c>
      <c r="H28" s="490">
        <v>3.2</v>
      </c>
      <c r="I28" s="31"/>
    </row>
    <row r="29" spans="3:11" x14ac:dyDescent="0.2">
      <c r="C29" s="13"/>
      <c r="D29" s="19">
        <f t="shared" si="0"/>
        <v>20</v>
      </c>
      <c r="E29" s="465" t="s">
        <v>338</v>
      </c>
      <c r="F29" s="108" t="s">
        <v>125</v>
      </c>
      <c r="G29" s="109" t="str">
        <f>'Base Summary 2015-16'!G30</f>
        <v>Support Information Technology for the organisation</v>
      </c>
      <c r="H29" s="490">
        <v>2</v>
      </c>
      <c r="I29" s="31"/>
    </row>
    <row r="30" spans="3:11" ht="37.799999999999997" x14ac:dyDescent="0.2">
      <c r="C30" s="13"/>
      <c r="D30" s="90">
        <f t="shared" si="0"/>
        <v>21</v>
      </c>
      <c r="E30" s="465" t="s">
        <v>339</v>
      </c>
      <c r="F30" s="108" t="s">
        <v>108</v>
      </c>
      <c r="G30" s="109" t="str">
        <f>'Base Summary 2015-16'!G31</f>
        <v>Provide support to the community, take payments for the organisation and provide some administrative support</v>
      </c>
      <c r="H30" s="490">
        <v>2.48</v>
      </c>
      <c r="I30" s="31"/>
    </row>
    <row r="31" spans="3:11" x14ac:dyDescent="0.2">
      <c r="C31" s="13"/>
      <c r="D31" s="19">
        <f t="shared" si="0"/>
        <v>22</v>
      </c>
      <c r="E31" s="465" t="s">
        <v>340</v>
      </c>
      <c r="F31" s="108" t="s">
        <v>126</v>
      </c>
      <c r="G31" s="109" t="str">
        <f>'Base Summary 2015-16'!G32</f>
        <v>Road safety for school children</v>
      </c>
      <c r="H31" s="490">
        <v>0.49</v>
      </c>
      <c r="I31" s="31"/>
      <c r="K31" s="483"/>
    </row>
    <row r="32" spans="3:11" ht="25.2" x14ac:dyDescent="0.2">
      <c r="C32" s="13"/>
      <c r="D32" s="19">
        <f t="shared" si="0"/>
        <v>23</v>
      </c>
      <c r="E32" s="465" t="s">
        <v>341</v>
      </c>
      <c r="F32" s="108" t="s">
        <v>126</v>
      </c>
      <c r="G32" s="109" t="str">
        <f>'Base Summary 2015-16'!G33</f>
        <v>Administration of various legislation and Council's Community Local Law</v>
      </c>
      <c r="H32" s="490">
        <v>1.6</v>
      </c>
      <c r="I32" s="31"/>
    </row>
    <row r="33" spans="3:11" x14ac:dyDescent="0.2">
      <c r="C33" s="13"/>
      <c r="D33" s="90">
        <f t="shared" si="0"/>
        <v>24</v>
      </c>
      <c r="E33" s="465" t="s">
        <v>342</v>
      </c>
      <c r="F33" s="108" t="s">
        <v>125</v>
      </c>
      <c r="G33" s="109" t="str">
        <f>'Base Summary 2015-16'!G34</f>
        <v>Administrative support to HACC program</v>
      </c>
      <c r="H33" s="490">
        <v>3</v>
      </c>
      <c r="I33" s="31"/>
    </row>
    <row r="34" spans="3:11" x14ac:dyDescent="0.2">
      <c r="C34" s="13"/>
      <c r="D34" s="19">
        <f t="shared" si="0"/>
        <v>25</v>
      </c>
      <c r="E34" s="465" t="s">
        <v>343</v>
      </c>
      <c r="F34" s="108" t="s">
        <v>126</v>
      </c>
      <c r="G34" s="109" t="str">
        <f>'Base Summary 2015-16'!G35</f>
        <v>Support to mothers and children under 5 years old</v>
      </c>
      <c r="H34" s="490">
        <v>1.79</v>
      </c>
      <c r="I34" s="31"/>
    </row>
    <row r="35" spans="3:11" x14ac:dyDescent="0.2">
      <c r="C35" s="13"/>
      <c r="D35" s="19">
        <f t="shared" si="0"/>
        <v>26</v>
      </c>
      <c r="E35" s="465" t="s">
        <v>398</v>
      </c>
      <c r="F35" s="108" t="s">
        <v>126</v>
      </c>
      <c r="G35" s="109" t="str">
        <f>'Base Summary 2015-16'!G36</f>
        <v>Maintenance of facilities for pre-school activities</v>
      </c>
      <c r="H35" s="490"/>
      <c r="I35" s="31"/>
    </row>
    <row r="36" spans="3:11" ht="19.5" customHeight="1" x14ac:dyDescent="0.2">
      <c r="C36" s="13"/>
      <c r="D36" s="19">
        <f t="shared" si="0"/>
        <v>27</v>
      </c>
      <c r="E36" s="465" t="s">
        <v>344</v>
      </c>
      <c r="F36" s="108" t="s">
        <v>126</v>
      </c>
      <c r="G36" s="109" t="str">
        <f>'Base Summary 2015-16'!G37</f>
        <v>Maintenance of facilities for senior citizen activities</v>
      </c>
      <c r="H36" s="490"/>
      <c r="I36" s="31"/>
    </row>
    <row r="37" spans="3:11" ht="19.5" customHeight="1" x14ac:dyDescent="0.2">
      <c r="C37" s="13"/>
      <c r="D37" s="90">
        <f t="shared" si="0"/>
        <v>28</v>
      </c>
      <c r="E37" s="465" t="s">
        <v>345</v>
      </c>
      <c r="F37" s="108" t="s">
        <v>126</v>
      </c>
      <c r="G37" s="109" t="str">
        <f>'Base Summary 2015-16'!G38</f>
        <v>Support of accommodation</v>
      </c>
      <c r="H37" s="490"/>
      <c r="I37" s="31"/>
    </row>
    <row r="38" spans="3:11" ht="19.5" customHeight="1" x14ac:dyDescent="0.2">
      <c r="C38" s="13"/>
      <c r="D38" s="19">
        <f t="shared" si="0"/>
        <v>29</v>
      </c>
      <c r="E38" s="465" t="s">
        <v>346</v>
      </c>
      <c r="F38" s="108" t="s">
        <v>126</v>
      </c>
      <c r="G38" s="109" t="str">
        <f>'Base Summary 2015-16'!G39</f>
        <v>Assessment of clients for HACC services</v>
      </c>
      <c r="H38" s="490">
        <v>2.42</v>
      </c>
      <c r="I38" s="31"/>
    </row>
    <row r="39" spans="3:11" ht="19.5" customHeight="1" x14ac:dyDescent="0.2">
      <c r="C39" s="13"/>
      <c r="D39" s="19">
        <f t="shared" si="0"/>
        <v>30</v>
      </c>
      <c r="E39" s="465" t="s">
        <v>347</v>
      </c>
      <c r="F39" s="108" t="s">
        <v>126</v>
      </c>
      <c r="G39" s="109" t="str">
        <f>'Base Summary 2015-16'!G40</f>
        <v>Home based HACC Services</v>
      </c>
      <c r="H39" s="490">
        <v>8.56</v>
      </c>
      <c r="I39" s="31"/>
      <c r="K39" s="6" t="s">
        <v>431</v>
      </c>
    </row>
    <row r="40" spans="3:11" ht="19.5" customHeight="1" x14ac:dyDescent="0.2">
      <c r="C40" s="13"/>
      <c r="D40" s="19">
        <f t="shared" si="0"/>
        <v>31</v>
      </c>
      <c r="E40" s="465" t="s">
        <v>348</v>
      </c>
      <c r="F40" s="108" t="s">
        <v>126</v>
      </c>
      <c r="G40" s="109" t="str">
        <f>'Base Summary 2015-16'!G41</f>
        <v>Home based HACC Services</v>
      </c>
      <c r="H40" s="490"/>
      <c r="I40" s="31"/>
    </row>
    <row r="41" spans="3:11" ht="19.5" customHeight="1" x14ac:dyDescent="0.2">
      <c r="C41" s="13"/>
      <c r="D41" s="90">
        <f t="shared" si="0"/>
        <v>32</v>
      </c>
      <c r="E41" s="465" t="s">
        <v>349</v>
      </c>
      <c r="F41" s="108" t="s">
        <v>126</v>
      </c>
      <c r="G41" s="109" t="str">
        <f>'Base Summary 2015-16'!G42</f>
        <v>Home based HACC Services</v>
      </c>
      <c r="H41" s="490"/>
      <c r="I41" s="31"/>
    </row>
    <row r="42" spans="3:11" ht="19.5" customHeight="1" x14ac:dyDescent="0.2">
      <c r="C42" s="13"/>
      <c r="D42" s="19">
        <f t="shared" si="0"/>
        <v>33</v>
      </c>
      <c r="E42" s="465" t="s">
        <v>350</v>
      </c>
      <c r="F42" s="108" t="s">
        <v>126</v>
      </c>
      <c r="G42" s="109" t="str">
        <f>'Base Summary 2015-16'!G43</f>
        <v>Home based HACC Services</v>
      </c>
      <c r="H42" s="490"/>
      <c r="I42" s="31"/>
    </row>
    <row r="43" spans="3:11" ht="25.2" x14ac:dyDescent="0.2">
      <c r="C43" s="13"/>
      <c r="D43" s="19">
        <f t="shared" si="0"/>
        <v>34</v>
      </c>
      <c r="E43" s="465" t="s">
        <v>351</v>
      </c>
      <c r="F43" s="108" t="s">
        <v>126</v>
      </c>
      <c r="G43" s="109" t="str">
        <f>'Base Summary 2015-16'!G44</f>
        <v xml:space="preserve">Maintenance of private residences to allow client to safely remain at home </v>
      </c>
      <c r="H43" s="490"/>
      <c r="I43" s="31"/>
    </row>
    <row r="44" spans="3:11" ht="19.5" customHeight="1" x14ac:dyDescent="0.2">
      <c r="C44" s="13"/>
      <c r="D44" s="90">
        <f t="shared" si="0"/>
        <v>35</v>
      </c>
      <c r="E44" s="465" t="s">
        <v>352</v>
      </c>
      <c r="F44" s="108" t="s">
        <v>126</v>
      </c>
      <c r="G44" s="109" t="str">
        <f>'Base Summary 2015-16'!G45</f>
        <v>Home delivered meals</v>
      </c>
      <c r="H44" s="490"/>
      <c r="I44" s="31"/>
    </row>
    <row r="45" spans="3:11" ht="25.2" x14ac:dyDescent="0.2">
      <c r="C45" s="13"/>
      <c r="D45" s="19">
        <f t="shared" si="0"/>
        <v>36</v>
      </c>
      <c r="E45" s="465" t="s">
        <v>399</v>
      </c>
      <c r="F45" s="108" t="s">
        <v>126</v>
      </c>
      <c r="G45" s="109" t="str">
        <f>'Base Summary 2015-16'!G46</f>
        <v>Coordination of volunteers to provide assistance mainly to elderly</v>
      </c>
      <c r="H45" s="490"/>
      <c r="I45" s="31"/>
    </row>
    <row r="46" spans="3:11" ht="19.5" customHeight="1" x14ac:dyDescent="0.2">
      <c r="C46" s="13"/>
      <c r="D46" s="19">
        <f t="shared" si="0"/>
        <v>37</v>
      </c>
      <c r="E46" s="465" t="s">
        <v>412</v>
      </c>
      <c r="F46" s="108" t="s">
        <v>126</v>
      </c>
      <c r="G46" s="109" t="str">
        <f>'Base Summary 2015-16'!G47</f>
        <v>Home based HACC Services</v>
      </c>
      <c r="H46" s="490"/>
      <c r="I46" s="31"/>
    </row>
    <row r="47" spans="3:11" ht="19.5" customHeight="1" x14ac:dyDescent="0.2">
      <c r="C47" s="13"/>
      <c r="D47" s="19">
        <f t="shared" si="0"/>
        <v>38</v>
      </c>
      <c r="E47" s="465" t="s">
        <v>353</v>
      </c>
      <c r="F47" s="108" t="s">
        <v>126</v>
      </c>
      <c r="G47" s="109" t="str">
        <f>'Base Summary 2015-16'!G48</f>
        <v>Decide strategic direction for youth services</v>
      </c>
      <c r="H47" s="490"/>
      <c r="I47" s="31"/>
    </row>
    <row r="48" spans="3:11" ht="19.5" customHeight="1" x14ac:dyDescent="0.2">
      <c r="C48" s="13"/>
      <c r="D48" s="90">
        <f t="shared" si="0"/>
        <v>39</v>
      </c>
      <c r="E48" s="465" t="s">
        <v>400</v>
      </c>
      <c r="F48" s="108" t="s">
        <v>126</v>
      </c>
      <c r="G48" s="109" t="str">
        <f>'Base Summary 2015-16'!G49</f>
        <v>Auspice funding to local youth groups for activities</v>
      </c>
      <c r="H48" s="490"/>
      <c r="I48" s="31"/>
    </row>
    <row r="49" spans="3:11" ht="19.5" customHeight="1" x14ac:dyDescent="0.2">
      <c r="C49" s="13"/>
      <c r="D49" s="19">
        <f t="shared" si="0"/>
        <v>40</v>
      </c>
      <c r="E49" s="465" t="s">
        <v>354</v>
      </c>
      <c r="F49" s="108" t="s">
        <v>126</v>
      </c>
      <c r="G49" s="109" t="str">
        <f>'Base Summary 2015-16'!G50</f>
        <v>Provision of library services</v>
      </c>
      <c r="H49" s="490"/>
      <c r="I49" s="31"/>
      <c r="K49" s="6" t="s">
        <v>426</v>
      </c>
    </row>
    <row r="50" spans="3:11" ht="19.5" customHeight="1" x14ac:dyDescent="0.2">
      <c r="C50" s="13"/>
      <c r="D50" s="19">
        <f t="shared" si="0"/>
        <v>41</v>
      </c>
      <c r="E50" s="465" t="s">
        <v>401</v>
      </c>
      <c r="F50" s="108" t="s">
        <v>126</v>
      </c>
      <c r="G50" s="109" t="str">
        <f>'Base Summary 2015-16'!G51</f>
        <v>Auspice funding to local schools to implement L to P program</v>
      </c>
      <c r="H50" s="490"/>
      <c r="I50" s="31"/>
    </row>
    <row r="51" spans="3:11" ht="19.5" customHeight="1" x14ac:dyDescent="0.2">
      <c r="C51" s="13"/>
      <c r="D51" s="19">
        <f t="shared" si="0"/>
        <v>42</v>
      </c>
      <c r="E51" s="465" t="s">
        <v>355</v>
      </c>
      <c r="F51" s="108" t="s">
        <v>126</v>
      </c>
      <c r="G51" s="109" t="str">
        <f>'Base Summary 2015-16'!G52</f>
        <v>Maintain Vulnerable persons register</v>
      </c>
      <c r="H51" s="490"/>
      <c r="I51" s="31"/>
    </row>
    <row r="52" spans="3:11" ht="19.5" customHeight="1" x14ac:dyDescent="0.2">
      <c r="C52" s="13"/>
      <c r="D52" s="90">
        <f t="shared" si="0"/>
        <v>43</v>
      </c>
      <c r="E52" s="465" t="s">
        <v>402</v>
      </c>
      <c r="F52" s="108" t="s">
        <v>126</v>
      </c>
      <c r="G52" s="109" t="str">
        <f>'Base Summary 2015-16'!G53</f>
        <v>Auspice funding to local schools to implement walk to school program</v>
      </c>
      <c r="H52" s="490"/>
      <c r="I52" s="31"/>
    </row>
    <row r="53" spans="3:11" ht="19.5" customHeight="1" x14ac:dyDescent="0.2">
      <c r="C53" s="13"/>
      <c r="D53" s="19">
        <f t="shared" si="0"/>
        <v>44</v>
      </c>
      <c r="E53" s="465" t="s">
        <v>356</v>
      </c>
      <c r="F53" s="108" t="s">
        <v>108</v>
      </c>
      <c r="G53" s="109" t="str">
        <f>'Base Summary 2015-16'!G54</f>
        <v>Design infrastructure and respond to community requests regarding infrastructure</v>
      </c>
      <c r="H53" s="490">
        <v>3</v>
      </c>
      <c r="I53" s="31"/>
    </row>
    <row r="54" spans="3:11" ht="19.5" customHeight="1" x14ac:dyDescent="0.2">
      <c r="C54" s="13"/>
      <c r="D54" s="19">
        <f t="shared" si="0"/>
        <v>45</v>
      </c>
      <c r="E54" s="465" t="s">
        <v>357</v>
      </c>
      <c r="F54" s="108" t="s">
        <v>108</v>
      </c>
      <c r="G54" s="109" t="str">
        <f>'Base Summary 2015-16'!G55</f>
        <v>Advise Council and community on Environmental issues</v>
      </c>
      <c r="H54" s="490">
        <v>1</v>
      </c>
      <c r="I54" s="31"/>
    </row>
    <row r="55" spans="3:11" ht="19.5" customHeight="1" x14ac:dyDescent="0.2">
      <c r="C55" s="13"/>
      <c r="D55" s="90">
        <f t="shared" si="0"/>
        <v>46</v>
      </c>
      <c r="E55" s="465" t="s">
        <v>358</v>
      </c>
      <c r="F55" s="108" t="s">
        <v>126</v>
      </c>
      <c r="G55" s="109" t="str">
        <f>'Base Summary 2015-16'!G56</f>
        <v>Program to replace street lights with energy efficient lighting</v>
      </c>
      <c r="H55" s="490"/>
      <c r="I55" s="31"/>
    </row>
    <row r="56" spans="3:11" ht="19.5" customHeight="1" x14ac:dyDescent="0.2">
      <c r="C56" s="13"/>
      <c r="D56" s="19">
        <f t="shared" si="0"/>
        <v>47</v>
      </c>
      <c r="E56" s="465" t="s">
        <v>359</v>
      </c>
      <c r="F56" s="108" t="s">
        <v>126</v>
      </c>
      <c r="G56" s="109" t="str">
        <f>'Base Summary 2015-16'!G57</f>
        <v>Work with and support community with recreation issues</v>
      </c>
      <c r="H56" s="490">
        <v>1</v>
      </c>
      <c r="I56" s="31"/>
    </row>
    <row r="57" spans="3:11" ht="19.5" customHeight="1" x14ac:dyDescent="0.2">
      <c r="C57" s="13"/>
      <c r="D57" s="19">
        <f t="shared" si="0"/>
        <v>48</v>
      </c>
      <c r="E57" s="465" t="s">
        <v>360</v>
      </c>
      <c r="F57" s="108" t="s">
        <v>126</v>
      </c>
      <c r="G57" s="109" t="str">
        <f>'Base Summary 2015-16'!G58</f>
        <v>Ensurance of public health</v>
      </c>
      <c r="H57" s="490">
        <v>1</v>
      </c>
      <c r="I57" s="31"/>
    </row>
    <row r="58" spans="3:11" ht="19.5" customHeight="1" x14ac:dyDescent="0.2">
      <c r="C58" s="13"/>
      <c r="D58" s="19">
        <f t="shared" si="0"/>
        <v>49</v>
      </c>
      <c r="E58" s="465" t="s">
        <v>361</v>
      </c>
      <c r="F58" s="108" t="s">
        <v>126</v>
      </c>
      <c r="G58" s="109" t="str">
        <f>'Base Summary 2015-16'!G59</f>
        <v>Provision of immunisation programs</v>
      </c>
      <c r="H58" s="490">
        <v>0.35</v>
      </c>
      <c r="I58" s="31"/>
    </row>
    <row r="59" spans="3:11" ht="19.5" customHeight="1" x14ac:dyDescent="0.2">
      <c r="C59" s="13"/>
      <c r="D59" s="90">
        <f t="shared" si="0"/>
        <v>50</v>
      </c>
      <c r="E59" s="465" t="s">
        <v>403</v>
      </c>
      <c r="F59" s="108" t="s">
        <v>125</v>
      </c>
      <c r="G59" s="109" t="str">
        <f>'Base Summary 2015-16'!G60</f>
        <v>Provision of Staff health programs</v>
      </c>
      <c r="H59" s="490"/>
      <c r="I59" s="31"/>
    </row>
    <row r="60" spans="3:11" ht="19.5" customHeight="1" x14ac:dyDescent="0.2">
      <c r="C60" s="13"/>
      <c r="D60" s="19">
        <f t="shared" si="0"/>
        <v>51</v>
      </c>
      <c r="E60" s="465" t="s">
        <v>362</v>
      </c>
      <c r="F60" s="108" t="s">
        <v>126</v>
      </c>
      <c r="G60" s="109" t="str">
        <f>'Base Summary 2015-16'!G61</f>
        <v>Building surveying and inspection services</v>
      </c>
      <c r="H60" s="490"/>
      <c r="I60" s="31"/>
    </row>
    <row r="61" spans="3:11" ht="19.5" customHeight="1" x14ac:dyDescent="0.2">
      <c r="C61" s="13"/>
      <c r="D61" s="19">
        <f t="shared" si="0"/>
        <v>52</v>
      </c>
      <c r="E61" s="465" t="s">
        <v>363</v>
      </c>
      <c r="F61" s="108" t="s">
        <v>125</v>
      </c>
      <c r="G61" s="109" t="str">
        <f>'Base Summary 2015-16'!G62</f>
        <v>Management of Council Plant</v>
      </c>
      <c r="H61" s="490">
        <v>1</v>
      </c>
      <c r="I61" s="31"/>
    </row>
    <row r="62" spans="3:11" ht="19.5" customHeight="1" x14ac:dyDescent="0.2">
      <c r="C62" s="13"/>
      <c r="D62" s="19">
        <f t="shared" si="0"/>
        <v>53</v>
      </c>
      <c r="E62" s="465" t="s">
        <v>364</v>
      </c>
      <c r="F62" s="108" t="s">
        <v>108</v>
      </c>
      <c r="G62" s="109" t="str">
        <f>'Base Summary 2015-16'!G63</f>
        <v>Programmed and reactive maintenance of Council properties</v>
      </c>
      <c r="H62" s="490">
        <v>6.23</v>
      </c>
      <c r="I62" s="31"/>
    </row>
    <row r="63" spans="3:11" ht="19.5" customHeight="1" x14ac:dyDescent="0.2">
      <c r="C63" s="13"/>
      <c r="D63" s="90">
        <f t="shared" si="0"/>
        <v>54</v>
      </c>
      <c r="E63" s="465" t="s">
        <v>365</v>
      </c>
      <c r="F63" s="108" t="s">
        <v>125</v>
      </c>
      <c r="G63" s="109" t="str">
        <f>'Base Summary 2015-16'!G64</f>
        <v>Sale of surplus Council properties</v>
      </c>
      <c r="H63" s="490"/>
      <c r="I63" s="31"/>
    </row>
    <row r="64" spans="3:11" ht="19.5" customHeight="1" x14ac:dyDescent="0.2">
      <c r="C64" s="13"/>
      <c r="D64" s="19">
        <f t="shared" si="0"/>
        <v>55</v>
      </c>
      <c r="E64" s="465" t="s">
        <v>366</v>
      </c>
      <c r="F64" s="108" t="s">
        <v>125</v>
      </c>
      <c r="G64" s="109" t="str">
        <f>'Base Summary 2015-16'!G65</f>
        <v>Costs associated with Council owned residences</v>
      </c>
      <c r="H64" s="490"/>
      <c r="I64" s="31"/>
    </row>
    <row r="65" spans="3:9" ht="19.5" customHeight="1" x14ac:dyDescent="0.2">
      <c r="C65" s="13"/>
      <c r="D65" s="19">
        <f t="shared" si="0"/>
        <v>56</v>
      </c>
      <c r="E65" s="465" t="s">
        <v>367</v>
      </c>
      <c r="F65" s="108" t="s">
        <v>125</v>
      </c>
      <c r="G65" s="109" t="str">
        <f>'Base Summary 2015-16'!G66</f>
        <v xml:space="preserve">Maintenance and utilities for Council offices   </v>
      </c>
      <c r="H65" s="490"/>
      <c r="I65" s="31"/>
    </row>
    <row r="66" spans="3:9" ht="19.5" customHeight="1" x14ac:dyDescent="0.2">
      <c r="C66" s="13"/>
      <c r="D66" s="90">
        <f t="shared" si="0"/>
        <v>57</v>
      </c>
      <c r="E66" s="465" t="s">
        <v>368</v>
      </c>
      <c r="F66" s="108" t="s">
        <v>126</v>
      </c>
      <c r="G66" s="109" t="str">
        <f>'Base Summary 2015-16'!G67</f>
        <v>Operation of Council Swimming Pools</v>
      </c>
      <c r="H66" s="490">
        <f>3.4+0.28</f>
        <v>3.6799999999999997</v>
      </c>
      <c r="I66" s="31"/>
    </row>
    <row r="67" spans="3:9" ht="19.5" customHeight="1" x14ac:dyDescent="0.2">
      <c r="C67" s="13"/>
      <c r="D67" s="19">
        <f t="shared" si="0"/>
        <v>58</v>
      </c>
      <c r="E67" s="465" t="s">
        <v>369</v>
      </c>
      <c r="F67" s="108" t="s">
        <v>126</v>
      </c>
      <c r="G67" s="109" t="str">
        <f>'Base Summary 2015-16'!G68</f>
        <v>Operation of Recreation Reserves</v>
      </c>
      <c r="H67" s="490"/>
      <c r="I67" s="31"/>
    </row>
    <row r="68" spans="3:9" ht="19.5" customHeight="1" x14ac:dyDescent="0.2">
      <c r="C68" s="13"/>
      <c r="D68" s="19">
        <f t="shared" si="0"/>
        <v>59</v>
      </c>
      <c r="E68" s="465" t="s">
        <v>370</v>
      </c>
      <c r="F68" s="108" t="s">
        <v>126</v>
      </c>
      <c r="G68" s="109" t="str">
        <f>'Base Summary 2015-16'!G69</f>
        <v>Operation of Council controlled Caravan Parks</v>
      </c>
      <c r="H68" s="490">
        <v>0.28000000000000003</v>
      </c>
      <c r="I68" s="31"/>
    </row>
    <row r="69" spans="3:9" ht="19.5" customHeight="1" x14ac:dyDescent="0.2">
      <c r="C69" s="13"/>
      <c r="D69" s="19">
        <f t="shared" si="0"/>
        <v>60</v>
      </c>
      <c r="E69" s="465" t="s">
        <v>371</v>
      </c>
      <c r="F69" s="108" t="s">
        <v>126</v>
      </c>
      <c r="G69" s="109" t="str">
        <f>'Base Summary 2015-16'!G70</f>
        <v xml:space="preserve">Maintenance and utilities for Council Halls   </v>
      </c>
      <c r="H69" s="490"/>
      <c r="I69" s="31"/>
    </row>
    <row r="70" spans="3:9" ht="19.5" customHeight="1" x14ac:dyDescent="0.2">
      <c r="C70" s="13"/>
      <c r="D70" s="90">
        <f t="shared" si="0"/>
        <v>61</v>
      </c>
      <c r="E70" s="465" t="s">
        <v>372</v>
      </c>
      <c r="F70" s="108" t="s">
        <v>126</v>
      </c>
      <c r="G70" s="109" t="str">
        <f>'Base Summary 2015-16'!G71</f>
        <v>Maintenance and utilities for local museums</v>
      </c>
      <c r="H70" s="490"/>
      <c r="I70" s="31"/>
    </row>
    <row r="71" spans="3:9" ht="19.5" customHeight="1" x14ac:dyDescent="0.2">
      <c r="C71" s="13"/>
      <c r="D71" s="19">
        <f t="shared" si="0"/>
        <v>62</v>
      </c>
      <c r="E71" s="465" t="s">
        <v>373</v>
      </c>
      <c r="F71" s="108" t="s">
        <v>126</v>
      </c>
      <c r="G71" s="109" t="str">
        <f>'Base Summary 2015-16'!G72</f>
        <v>Maintenance and utilities for old court houses for historical societies</v>
      </c>
      <c r="H71" s="490"/>
      <c r="I71" s="31"/>
    </row>
    <row r="72" spans="3:9" ht="19.5" customHeight="1" x14ac:dyDescent="0.2">
      <c r="C72" s="13"/>
      <c r="D72" s="19">
        <f t="shared" si="0"/>
        <v>63</v>
      </c>
      <c r="E72" s="465" t="s">
        <v>374</v>
      </c>
      <c r="F72" s="108" t="s">
        <v>126</v>
      </c>
      <c r="G72" s="109" t="str">
        <f>'Base Summary 2015-16'!G73</f>
        <v xml:space="preserve">Maintenance and utilities for Council Stadiums and Community Centres </v>
      </c>
      <c r="H72" s="490"/>
      <c r="I72" s="31"/>
    </row>
    <row r="73" spans="3:9" ht="19.5" customHeight="1" x14ac:dyDescent="0.2">
      <c r="C73" s="13"/>
      <c r="D73" s="19">
        <f t="shared" si="0"/>
        <v>64</v>
      </c>
      <c r="E73" s="465" t="s">
        <v>375</v>
      </c>
      <c r="F73" s="108" t="s">
        <v>125</v>
      </c>
      <c r="G73" s="109" t="str">
        <f>'Base Summary 2015-16'!G74</f>
        <v>Maintenance and utilities for Council depots</v>
      </c>
      <c r="H73" s="490"/>
      <c r="I73" s="31"/>
    </row>
    <row r="74" spans="3:9" ht="19.5" customHeight="1" x14ac:dyDescent="0.2">
      <c r="C74" s="13"/>
      <c r="D74" s="90">
        <f t="shared" si="0"/>
        <v>65</v>
      </c>
      <c r="E74" s="465" t="s">
        <v>376</v>
      </c>
      <c r="F74" s="108" t="s">
        <v>126</v>
      </c>
      <c r="G74" s="109" t="str">
        <f>'Base Summary 2015-16'!G75</f>
        <v>Operation of recreational lakes</v>
      </c>
      <c r="H74" s="490">
        <v>0.09</v>
      </c>
      <c r="I74" s="31"/>
    </row>
    <row r="75" spans="3:9" ht="19.5" customHeight="1" x14ac:dyDescent="0.2">
      <c r="C75" s="13"/>
      <c r="D75" s="19">
        <f t="shared" si="0"/>
        <v>66</v>
      </c>
      <c r="E75" s="465" t="s">
        <v>377</v>
      </c>
      <c r="F75" s="108" t="s">
        <v>108</v>
      </c>
      <c r="G75" s="109" t="str">
        <f>'Base Summary 2015-16'!G76</f>
        <v>Maintenance and utilities for other Council assets</v>
      </c>
      <c r="H75" s="490"/>
      <c r="I75" s="31"/>
    </row>
    <row r="76" spans="3:9" ht="33" customHeight="1" x14ac:dyDescent="0.2">
      <c r="C76" s="13"/>
      <c r="D76" s="19">
        <f t="shared" si="0"/>
        <v>67</v>
      </c>
      <c r="E76" s="465" t="s">
        <v>378</v>
      </c>
      <c r="F76" s="108" t="s">
        <v>126</v>
      </c>
      <c r="G76" s="109" t="str">
        <f>'Base Summary 2015-16'!G77</f>
        <v>Membership to committee</v>
      </c>
      <c r="H76" s="490"/>
      <c r="I76" s="31"/>
    </row>
    <row r="77" spans="3:9" ht="33" customHeight="1" x14ac:dyDescent="0.2">
      <c r="C77" s="13"/>
      <c r="D77" s="90">
        <f t="shared" si="0"/>
        <v>68</v>
      </c>
      <c r="E77" s="465" t="s">
        <v>404</v>
      </c>
      <c r="F77" s="108" t="s">
        <v>126</v>
      </c>
      <c r="G77" s="109" t="str">
        <f>'Base Summary 2015-16'!G78</f>
        <v>Funded program for weed and rabbit control</v>
      </c>
      <c r="H77" s="490"/>
      <c r="I77" s="31"/>
    </row>
    <row r="78" spans="3:9" ht="33" customHeight="1" x14ac:dyDescent="0.2">
      <c r="C78" s="13"/>
      <c r="D78" s="19">
        <f t="shared" si="0"/>
        <v>69</v>
      </c>
      <c r="E78" s="465" t="s">
        <v>379</v>
      </c>
      <c r="F78" s="108" t="s">
        <v>126</v>
      </c>
      <c r="G78" s="109" t="str">
        <f>'Base Summary 2015-16'!G79</f>
        <v>Funded program of a VicRoads asset</v>
      </c>
      <c r="H78" s="490"/>
      <c r="I78" s="31"/>
    </row>
    <row r="79" spans="3:9" ht="33" customHeight="1" x14ac:dyDescent="0.2">
      <c r="C79" s="13"/>
      <c r="D79" s="19">
        <f t="shared" ref="D79:D142" si="1">D78+1</f>
        <v>70</v>
      </c>
      <c r="E79" s="465" t="s">
        <v>380</v>
      </c>
      <c r="F79" s="108" t="s">
        <v>108</v>
      </c>
      <c r="G79" s="109" t="str">
        <f>'Base Summary 2015-16'!G80</f>
        <v>Emergency Management planning and coordination</v>
      </c>
      <c r="H79" s="490">
        <v>1</v>
      </c>
      <c r="I79" s="31"/>
    </row>
    <row r="80" spans="3:9" ht="33" customHeight="1" x14ac:dyDescent="0.2">
      <c r="C80" s="13"/>
      <c r="D80" s="19">
        <f t="shared" si="1"/>
        <v>71</v>
      </c>
      <c r="E80" s="465" t="s">
        <v>405</v>
      </c>
      <c r="F80" s="108" t="s">
        <v>108</v>
      </c>
      <c r="G80" s="109" t="str">
        <f>'Base Summary 2015-16'!G81</f>
        <v>Cost of oncall response to community</v>
      </c>
      <c r="H80" s="490"/>
      <c r="I80" s="31"/>
    </row>
    <row r="81" spans="3:11" ht="33" customHeight="1" x14ac:dyDescent="0.2">
      <c r="C81" s="13"/>
      <c r="D81" s="90">
        <f t="shared" si="1"/>
        <v>72</v>
      </c>
      <c r="E81" s="465" t="s">
        <v>406</v>
      </c>
      <c r="F81" s="108" t="s">
        <v>126</v>
      </c>
      <c r="G81" s="109" t="str">
        <f>'Base Summary 2015-16'!G82</f>
        <v>Support of community based events</v>
      </c>
      <c r="H81" s="490"/>
      <c r="I81" s="31"/>
    </row>
    <row r="82" spans="3:11" ht="37.5" customHeight="1" x14ac:dyDescent="0.2">
      <c r="C82" s="13"/>
      <c r="D82" s="19">
        <f t="shared" si="1"/>
        <v>73</v>
      </c>
      <c r="E82" s="465" t="s">
        <v>381</v>
      </c>
      <c r="F82" s="108" t="s">
        <v>125</v>
      </c>
      <c r="G82" s="109" t="str">
        <f>'Base Summary 2015-16'!G83</f>
        <v>Coordination of roads program</v>
      </c>
      <c r="H82" s="490">
        <v>4</v>
      </c>
      <c r="I82" s="31"/>
      <c r="K82" s="6" t="s">
        <v>429</v>
      </c>
    </row>
    <row r="83" spans="3:11" ht="37.5" customHeight="1" x14ac:dyDescent="0.2">
      <c r="C83" s="13"/>
      <c r="D83" s="19">
        <f t="shared" si="1"/>
        <v>74</v>
      </c>
      <c r="E83" s="465" t="s">
        <v>407</v>
      </c>
      <c r="F83" s="108" t="s">
        <v>126</v>
      </c>
      <c r="G83" s="109" t="str">
        <f>'Base Summary 2015-16'!G84</f>
        <v>Roads program</v>
      </c>
      <c r="H83" s="490">
        <v>25</v>
      </c>
      <c r="I83" s="31"/>
      <c r="K83" s="676" t="s">
        <v>430</v>
      </c>
    </row>
    <row r="84" spans="3:11" ht="37.5" customHeight="1" x14ac:dyDescent="0.2">
      <c r="C84" s="13"/>
      <c r="D84" s="19">
        <f t="shared" si="1"/>
        <v>75</v>
      </c>
      <c r="E84" s="465" t="s">
        <v>408</v>
      </c>
      <c r="F84" s="108" t="s">
        <v>126</v>
      </c>
      <c r="G84" s="109" t="str">
        <f>'Base Summary 2015-16'!G85</f>
        <v>Roads program</v>
      </c>
      <c r="H84" s="490"/>
      <c r="I84" s="31"/>
      <c r="K84" s="676"/>
    </row>
    <row r="85" spans="3:11" ht="42" customHeight="1" x14ac:dyDescent="0.2">
      <c r="C85" s="13"/>
      <c r="D85" s="90">
        <f t="shared" si="1"/>
        <v>76</v>
      </c>
      <c r="E85" s="465" t="s">
        <v>409</v>
      </c>
      <c r="F85" s="108" t="s">
        <v>126</v>
      </c>
      <c r="G85" s="109" t="str">
        <f>'Base Summary 2015-16'!G86</f>
        <v>Roads program</v>
      </c>
      <c r="H85" s="490"/>
      <c r="I85" s="31"/>
      <c r="K85" s="676"/>
    </row>
    <row r="86" spans="3:11" ht="19.5" customHeight="1" x14ac:dyDescent="0.2">
      <c r="C86" s="13"/>
      <c r="D86" s="19">
        <f t="shared" si="1"/>
        <v>77</v>
      </c>
      <c r="E86" s="465" t="s">
        <v>382</v>
      </c>
      <c r="F86" s="108" t="s">
        <v>125</v>
      </c>
      <c r="G86" s="109" t="str">
        <f>'Base Summary 2015-16'!G87</f>
        <v>Rehabilitation of Council controlled gravel pits</v>
      </c>
      <c r="H86" s="490"/>
      <c r="I86" s="31"/>
    </row>
    <row r="87" spans="3:11" ht="19.5" customHeight="1" x14ac:dyDescent="0.2">
      <c r="C87" s="13"/>
      <c r="D87" s="19">
        <f t="shared" si="1"/>
        <v>78</v>
      </c>
      <c r="E87" s="465" t="s">
        <v>383</v>
      </c>
      <c r="F87" s="108" t="s">
        <v>108</v>
      </c>
      <c r="G87" s="109" t="str">
        <f>'Base Summary 2015-16'!G88</f>
        <v>Coordination and maintenace of public places</v>
      </c>
      <c r="H87" s="490">
        <v>2</v>
      </c>
      <c r="I87" s="31"/>
    </row>
    <row r="88" spans="3:11" ht="19.5" customHeight="1" x14ac:dyDescent="0.2">
      <c r="C88" s="13"/>
      <c r="D88" s="90">
        <f t="shared" si="1"/>
        <v>79</v>
      </c>
      <c r="E88" s="465" t="s">
        <v>384</v>
      </c>
      <c r="F88" s="108" t="s">
        <v>126</v>
      </c>
      <c r="G88" s="109" t="str">
        <f>'Base Summary 2015-16'!G89</f>
        <v>Cleaning and maintenance of public toilets</v>
      </c>
      <c r="H88" s="490">
        <v>1.28</v>
      </c>
      <c r="I88" s="31"/>
    </row>
    <row r="89" spans="3:11" ht="19.5" customHeight="1" x14ac:dyDescent="0.2">
      <c r="C89" s="13"/>
      <c r="D89" s="19">
        <f t="shared" si="1"/>
        <v>80</v>
      </c>
      <c r="E89" s="465" t="s">
        <v>385</v>
      </c>
      <c r="F89" s="108" t="s">
        <v>126</v>
      </c>
      <c r="G89" s="109" t="str">
        <f>'Base Summary 2015-16'!G90</f>
        <v>Cleaning and maintenance of council parks</v>
      </c>
      <c r="H89" s="490">
        <v>3.82</v>
      </c>
      <c r="I89" s="31"/>
    </row>
    <row r="90" spans="3:11" ht="19.5" customHeight="1" x14ac:dyDescent="0.2">
      <c r="C90" s="13"/>
      <c r="D90" s="19">
        <f t="shared" si="1"/>
        <v>81</v>
      </c>
      <c r="E90" s="465" t="s">
        <v>386</v>
      </c>
      <c r="F90" s="108" t="s">
        <v>126</v>
      </c>
      <c r="G90" s="109" t="str">
        <f>'Base Summary 2015-16'!G91</f>
        <v>Maintenance of Council drains</v>
      </c>
      <c r="H90" s="490">
        <v>0.44</v>
      </c>
      <c r="I90" s="31"/>
    </row>
    <row r="91" spans="3:11" ht="19.5" customHeight="1" x14ac:dyDescent="0.2">
      <c r="C91" s="13"/>
      <c r="D91" s="19">
        <f t="shared" si="1"/>
        <v>82</v>
      </c>
      <c r="E91" s="465" t="s">
        <v>410</v>
      </c>
      <c r="F91" s="108" t="s">
        <v>126</v>
      </c>
      <c r="G91" s="109" t="str">
        <f>'Base Summary 2015-16'!G92</f>
        <v>Minor maintenance of bridges culverts and weirs</v>
      </c>
      <c r="H91" s="490">
        <v>0.03</v>
      </c>
      <c r="I91" s="31"/>
    </row>
    <row r="92" spans="3:11" ht="19.5" customHeight="1" x14ac:dyDescent="0.2">
      <c r="C92" s="13"/>
      <c r="D92" s="90">
        <f t="shared" si="1"/>
        <v>83</v>
      </c>
      <c r="E92" s="465" t="s">
        <v>411</v>
      </c>
      <c r="F92" s="108" t="s">
        <v>126</v>
      </c>
      <c r="G92" s="109" t="str">
        <f>'Base Summary 2015-16'!G93</f>
        <v>Standpipe maintenance</v>
      </c>
      <c r="H92" s="490">
        <v>0.08</v>
      </c>
      <c r="I92" s="31"/>
    </row>
    <row r="93" spans="3:11" ht="19.5" customHeight="1" x14ac:dyDescent="0.2">
      <c r="C93" s="13"/>
      <c r="D93" s="19">
        <f t="shared" si="1"/>
        <v>84</v>
      </c>
      <c r="E93" s="465" t="s">
        <v>387</v>
      </c>
      <c r="F93" s="108" t="s">
        <v>126</v>
      </c>
      <c r="G93" s="109" t="str">
        <f>'Base Summary 2015-16'!G94</f>
        <v>Cost of maintaining appearance of town streets</v>
      </c>
      <c r="H93" s="490">
        <v>4.08</v>
      </c>
      <c r="I93" s="31"/>
    </row>
    <row r="94" spans="3:11" ht="19.5" customHeight="1" x14ac:dyDescent="0.2">
      <c r="C94" s="13"/>
      <c r="D94" s="19">
        <f t="shared" si="1"/>
        <v>85</v>
      </c>
      <c r="E94" s="465" t="s">
        <v>388</v>
      </c>
      <c r="F94" s="108" t="s">
        <v>126</v>
      </c>
      <c r="G94" s="109" t="str">
        <f>'Base Summary 2015-16'!G95</f>
        <v>Maintenance of Kerb and Channel</v>
      </c>
      <c r="H94" s="490">
        <v>0.61</v>
      </c>
      <c r="I94" s="31"/>
    </row>
    <row r="95" spans="3:11" ht="19.5" customHeight="1" x14ac:dyDescent="0.2">
      <c r="C95" s="13"/>
      <c r="D95" s="19">
        <f t="shared" si="1"/>
        <v>86</v>
      </c>
      <c r="E95" s="465" t="s">
        <v>389</v>
      </c>
      <c r="F95" s="108" t="s">
        <v>126</v>
      </c>
      <c r="G95" s="109" t="str">
        <f>'Base Summary 2015-16'!G96</f>
        <v>Maintenance of Council footpaths</v>
      </c>
      <c r="H95" s="490">
        <v>1.21</v>
      </c>
      <c r="I95" s="31"/>
    </row>
    <row r="96" spans="3:11" ht="19.5" customHeight="1" x14ac:dyDescent="0.2">
      <c r="C96" s="13"/>
      <c r="D96" s="90">
        <f t="shared" si="1"/>
        <v>87</v>
      </c>
      <c r="E96" s="465" t="s">
        <v>390</v>
      </c>
      <c r="F96" s="108" t="s">
        <v>126</v>
      </c>
      <c r="G96" s="109" t="str">
        <f>'Base Summary 2015-16'!G97</f>
        <v>Cost of administering waste and environment services</v>
      </c>
      <c r="H96" s="490">
        <v>0.8</v>
      </c>
      <c r="I96" s="31"/>
    </row>
    <row r="97" spans="3:11" ht="19.5" customHeight="1" x14ac:dyDescent="0.2">
      <c r="C97" s="13"/>
      <c r="D97" s="19">
        <f t="shared" si="1"/>
        <v>88</v>
      </c>
      <c r="E97" s="465" t="s">
        <v>391</v>
      </c>
      <c r="F97" s="108" t="s">
        <v>126</v>
      </c>
      <c r="G97" s="109" t="str">
        <f>'Base Summary 2015-16'!G98</f>
        <v>Costs of providing garbage collection service</v>
      </c>
      <c r="H97" s="490">
        <v>1.21</v>
      </c>
      <c r="I97" s="31"/>
      <c r="K97" s="6" t="s">
        <v>428</v>
      </c>
    </row>
    <row r="98" spans="3:11" ht="19.5" customHeight="1" x14ac:dyDescent="0.2">
      <c r="C98" s="13"/>
      <c r="D98" s="19">
        <f t="shared" si="1"/>
        <v>89</v>
      </c>
      <c r="E98" s="465" t="s">
        <v>392</v>
      </c>
      <c r="F98" s="108" t="s">
        <v>126</v>
      </c>
      <c r="G98" s="109" t="str">
        <f>'Base Summary 2015-16'!G99</f>
        <v>Costs of providing recycling service</v>
      </c>
      <c r="H98" s="490"/>
      <c r="I98" s="31"/>
    </row>
    <row r="99" spans="3:11" ht="19.5" customHeight="1" x14ac:dyDescent="0.2">
      <c r="C99" s="13"/>
      <c r="D99" s="90">
        <f t="shared" si="1"/>
        <v>90</v>
      </c>
      <c r="E99" s="465" t="s">
        <v>393</v>
      </c>
      <c r="F99" s="108" t="s">
        <v>126</v>
      </c>
      <c r="G99" s="109" t="str">
        <f>'Base Summary 2015-16'!G100</f>
        <v>Costs associated with operating landfill and tranfer stations</v>
      </c>
      <c r="H99" s="490">
        <f>2.64+2</f>
        <v>4.6400000000000006</v>
      </c>
      <c r="I99" s="31"/>
    </row>
    <row r="100" spans="3:11" ht="19.5" customHeight="1" x14ac:dyDescent="0.2">
      <c r="C100" s="13"/>
      <c r="D100" s="19">
        <f t="shared" si="1"/>
        <v>91</v>
      </c>
      <c r="E100" s="465" t="s">
        <v>394</v>
      </c>
      <c r="F100" s="108" t="s">
        <v>125</v>
      </c>
      <c r="G100" s="109" t="str">
        <f>'Base Summary 2015-16'!G101</f>
        <v xml:space="preserve">Rehabilitation of landfill sites </v>
      </c>
      <c r="H100" s="490"/>
      <c r="I100" s="31"/>
    </row>
    <row r="101" spans="3:11" ht="19.5" customHeight="1" x14ac:dyDescent="0.2">
      <c r="C101" s="13"/>
      <c r="D101" s="19">
        <f t="shared" si="1"/>
        <v>92</v>
      </c>
      <c r="E101" s="465" t="s">
        <v>395</v>
      </c>
      <c r="F101" s="108" t="s">
        <v>125</v>
      </c>
      <c r="G101" s="109" t="str">
        <f>'Base Summary 2015-16'!G102</f>
        <v>Construction of new landfill cells</v>
      </c>
      <c r="H101" s="490"/>
      <c r="I101" s="31"/>
    </row>
    <row r="102" spans="3:11" ht="19.5" customHeight="1" x14ac:dyDescent="0.2">
      <c r="C102" s="13"/>
      <c r="D102" s="19">
        <f t="shared" si="1"/>
        <v>93</v>
      </c>
      <c r="E102" s="465" t="s">
        <v>396</v>
      </c>
      <c r="F102" s="108" t="s">
        <v>126</v>
      </c>
      <c r="G102" s="109" t="str">
        <f>'Base Summary 2015-16'!G103</f>
        <v>Membership to local waste management group</v>
      </c>
      <c r="H102" s="490"/>
      <c r="I102" s="31"/>
    </row>
    <row r="103" spans="3:11" ht="19.5" customHeight="1" x14ac:dyDescent="0.2">
      <c r="C103" s="13"/>
      <c r="D103" s="90">
        <f t="shared" si="1"/>
        <v>94</v>
      </c>
      <c r="E103" s="465" t="s">
        <v>149</v>
      </c>
      <c r="F103" s="108" t="s">
        <v>126</v>
      </c>
      <c r="G103" s="109" t="str">
        <f>'Base Summary 2015-16'!G104</f>
        <v>Maintenance and utilities for Council aerodromes</v>
      </c>
      <c r="H103" s="490">
        <v>0.48</v>
      </c>
      <c r="I103" s="31"/>
    </row>
    <row r="104" spans="3:11" ht="19.5" customHeight="1" x14ac:dyDescent="0.2">
      <c r="C104" s="13"/>
      <c r="D104" s="19">
        <f t="shared" si="1"/>
        <v>95</v>
      </c>
      <c r="E104" s="465" t="s">
        <v>417</v>
      </c>
      <c r="F104" s="108" t="s">
        <v>126</v>
      </c>
      <c r="G104" s="109" t="str">
        <f>'Base Summary 2015-16'!G105</f>
        <v>Maintenance and utilities for Saleyards Truck Wash</v>
      </c>
      <c r="H104" s="490">
        <v>0.69</v>
      </c>
      <c r="I104" s="31"/>
    </row>
    <row r="105" spans="3:11" ht="19.5" customHeight="1" x14ac:dyDescent="0.2">
      <c r="C105" s="13"/>
      <c r="D105" s="19">
        <f t="shared" si="1"/>
        <v>96</v>
      </c>
      <c r="E105" s="465" t="s">
        <v>414</v>
      </c>
      <c r="F105" s="108" t="s">
        <v>126</v>
      </c>
      <c r="G105" s="109" t="str">
        <f>'Base Summary 2015-16'!G106</f>
        <v>Private works carried out by Council staff and charged out as debtors</v>
      </c>
      <c r="H105" s="490"/>
      <c r="I105" s="31"/>
    </row>
    <row r="106" spans="3:11" ht="19.5" customHeight="1" x14ac:dyDescent="0.2">
      <c r="C106" s="13"/>
      <c r="D106" s="19">
        <f t="shared" si="1"/>
        <v>97</v>
      </c>
      <c r="E106" s="465" t="s">
        <v>418</v>
      </c>
      <c r="F106" s="108" t="s">
        <v>125</v>
      </c>
      <c r="G106" s="109" t="str">
        <f>'Base Summary 2015-16'!G107</f>
        <v>Management of Council's Fleet</v>
      </c>
      <c r="H106" s="490"/>
      <c r="I106" s="31"/>
    </row>
    <row r="107" spans="3:11" ht="19.5" customHeight="1" x14ac:dyDescent="0.2">
      <c r="C107" s="13"/>
      <c r="D107" s="90">
        <f t="shared" si="1"/>
        <v>98</v>
      </c>
      <c r="E107" s="465" t="s">
        <v>419</v>
      </c>
      <c r="F107" s="108" t="s">
        <v>125</v>
      </c>
      <c r="G107" s="109" t="str">
        <f>'Base Summary 2015-16'!G108</f>
        <v>Management of Council's Plant</v>
      </c>
      <c r="H107" s="490">
        <v>3</v>
      </c>
      <c r="I107" s="31"/>
      <c r="K107" s="6" t="s">
        <v>427</v>
      </c>
    </row>
    <row r="108" spans="3:11" ht="19.5" customHeight="1" x14ac:dyDescent="0.2">
      <c r="C108" s="13"/>
      <c r="D108" s="19">
        <f t="shared" si="1"/>
        <v>99</v>
      </c>
      <c r="E108" s="465" t="s">
        <v>415</v>
      </c>
      <c r="F108" s="108" t="s">
        <v>126</v>
      </c>
      <c r="G108" s="109" t="str">
        <f>'Base Summary 2015-16'!G109</f>
        <v>Grants received for capital purposes</v>
      </c>
      <c r="H108" s="490"/>
      <c r="I108" s="31"/>
      <c r="K108" s="483" t="s">
        <v>432</v>
      </c>
    </row>
    <row r="109" spans="3:11" ht="19.5" customHeight="1" x14ac:dyDescent="0.2">
      <c r="C109" s="13"/>
      <c r="D109" s="19">
        <f t="shared" si="1"/>
        <v>100</v>
      </c>
      <c r="E109" s="104"/>
      <c r="F109" s="108"/>
      <c r="G109" s="109"/>
      <c r="H109" s="490"/>
      <c r="I109" s="31"/>
    </row>
    <row r="110" spans="3:11" ht="20.25" hidden="1" customHeight="1" x14ac:dyDescent="0.2">
      <c r="C110" s="13"/>
      <c r="D110" s="294">
        <f t="shared" si="1"/>
        <v>101</v>
      </c>
      <c r="E110" s="104"/>
      <c r="F110" s="108"/>
      <c r="G110" s="109"/>
      <c r="H110" s="490"/>
      <c r="I110" s="31"/>
    </row>
    <row r="111" spans="3:11" ht="20.25" hidden="1" customHeight="1" x14ac:dyDescent="0.2">
      <c r="C111" s="13"/>
      <c r="D111" s="90">
        <f t="shared" si="1"/>
        <v>102</v>
      </c>
      <c r="E111" s="104"/>
      <c r="F111" s="108"/>
      <c r="G111" s="109"/>
      <c r="H111" s="490"/>
      <c r="I111" s="31"/>
    </row>
    <row r="112" spans="3:11" ht="20.25" hidden="1" customHeight="1" x14ac:dyDescent="0.2">
      <c r="C112" s="13"/>
      <c r="D112" s="19">
        <f t="shared" si="1"/>
        <v>103</v>
      </c>
      <c r="E112" s="104"/>
      <c r="F112" s="108"/>
      <c r="G112" s="109"/>
      <c r="H112" s="490"/>
      <c r="I112" s="31"/>
    </row>
    <row r="113" spans="3:14" ht="20.25" hidden="1" customHeight="1" x14ac:dyDescent="0.2">
      <c r="C113" s="13"/>
      <c r="D113" s="19">
        <f t="shared" si="1"/>
        <v>104</v>
      </c>
      <c r="E113" s="104"/>
      <c r="F113" s="108"/>
      <c r="G113" s="109"/>
      <c r="H113" s="490"/>
      <c r="I113" s="31"/>
    </row>
    <row r="114" spans="3:14" ht="20.25" hidden="1" customHeight="1" x14ac:dyDescent="0.2">
      <c r="C114" s="13"/>
      <c r="D114" s="90">
        <f t="shared" si="1"/>
        <v>105</v>
      </c>
      <c r="E114" s="104"/>
      <c r="F114" s="108"/>
      <c r="G114" s="109"/>
      <c r="H114" s="490"/>
      <c r="I114" s="31"/>
      <c r="N114" s="14"/>
    </row>
    <row r="115" spans="3:14" ht="20.25" hidden="1" customHeight="1" x14ac:dyDescent="0.2">
      <c r="C115" s="13"/>
      <c r="D115" s="19">
        <f t="shared" si="1"/>
        <v>106</v>
      </c>
      <c r="E115" s="104"/>
      <c r="F115" s="108"/>
      <c r="G115" s="109"/>
      <c r="H115" s="490"/>
      <c r="I115" s="31"/>
    </row>
    <row r="116" spans="3:14" ht="20.25" hidden="1" customHeight="1" x14ac:dyDescent="0.2">
      <c r="C116" s="13"/>
      <c r="D116" s="19">
        <f t="shared" si="1"/>
        <v>107</v>
      </c>
      <c r="E116" s="104"/>
      <c r="F116" s="108"/>
      <c r="G116" s="109"/>
      <c r="H116" s="490"/>
      <c r="I116" s="31"/>
    </row>
    <row r="117" spans="3:14" ht="20.25" hidden="1" customHeight="1" x14ac:dyDescent="0.2">
      <c r="C117" s="13"/>
      <c r="D117" s="90">
        <f t="shared" si="1"/>
        <v>108</v>
      </c>
      <c r="E117" s="104"/>
      <c r="F117" s="108"/>
      <c r="G117" s="109"/>
      <c r="H117" s="490"/>
      <c r="I117" s="31"/>
    </row>
    <row r="118" spans="3:14" ht="20.25" hidden="1" customHeight="1" x14ac:dyDescent="0.2">
      <c r="C118" s="13"/>
      <c r="D118" s="19">
        <f t="shared" si="1"/>
        <v>109</v>
      </c>
      <c r="E118" s="104"/>
      <c r="F118" s="108"/>
      <c r="G118" s="109"/>
      <c r="H118" s="490"/>
      <c r="I118" s="31"/>
    </row>
    <row r="119" spans="3:14" ht="20.25" hidden="1" customHeight="1" x14ac:dyDescent="0.2">
      <c r="C119" s="13"/>
      <c r="D119" s="19">
        <f t="shared" si="1"/>
        <v>110</v>
      </c>
      <c r="E119" s="104"/>
      <c r="F119" s="108"/>
      <c r="G119" s="109"/>
      <c r="H119" s="490"/>
      <c r="I119" s="31"/>
    </row>
    <row r="120" spans="3:14" ht="20.25" hidden="1" customHeight="1" x14ac:dyDescent="0.2">
      <c r="C120" s="13"/>
      <c r="D120" s="90">
        <f t="shared" si="1"/>
        <v>111</v>
      </c>
      <c r="E120" s="104"/>
      <c r="F120" s="108"/>
      <c r="G120" s="109"/>
      <c r="H120" s="490"/>
      <c r="I120" s="31"/>
    </row>
    <row r="121" spans="3:14" ht="20.25" hidden="1" customHeight="1" x14ac:dyDescent="0.2">
      <c r="C121" s="13"/>
      <c r="D121" s="19">
        <f t="shared" si="1"/>
        <v>112</v>
      </c>
      <c r="E121" s="104"/>
      <c r="F121" s="108"/>
      <c r="G121" s="109"/>
      <c r="H121" s="490"/>
      <c r="I121" s="31"/>
    </row>
    <row r="122" spans="3:14" ht="20.25" hidden="1" customHeight="1" x14ac:dyDescent="0.2">
      <c r="C122" s="13"/>
      <c r="D122" s="19">
        <f t="shared" si="1"/>
        <v>113</v>
      </c>
      <c r="E122" s="104"/>
      <c r="F122" s="108"/>
      <c r="G122" s="109"/>
      <c r="H122" s="490"/>
      <c r="I122" s="31"/>
    </row>
    <row r="123" spans="3:14" ht="20.25" hidden="1" customHeight="1" x14ac:dyDescent="0.2">
      <c r="C123" s="13"/>
      <c r="D123" s="90">
        <f t="shared" si="1"/>
        <v>114</v>
      </c>
      <c r="E123" s="104"/>
      <c r="F123" s="108"/>
      <c r="G123" s="109"/>
      <c r="H123" s="490"/>
      <c r="I123" s="31"/>
    </row>
    <row r="124" spans="3:14" ht="20.25" hidden="1" customHeight="1" x14ac:dyDescent="0.2">
      <c r="C124" s="13"/>
      <c r="D124" s="19">
        <f t="shared" si="1"/>
        <v>115</v>
      </c>
      <c r="E124" s="104"/>
      <c r="F124" s="108"/>
      <c r="G124" s="109"/>
      <c r="H124" s="490"/>
      <c r="I124" s="31"/>
    </row>
    <row r="125" spans="3:14" ht="20.25" hidden="1" customHeight="1" x14ac:dyDescent="0.2">
      <c r="C125" s="13"/>
      <c r="D125" s="19">
        <f t="shared" si="1"/>
        <v>116</v>
      </c>
      <c r="E125" s="104"/>
      <c r="F125" s="108"/>
      <c r="G125" s="109"/>
      <c r="H125" s="490"/>
      <c r="I125" s="31"/>
    </row>
    <row r="126" spans="3:14" ht="20.25" hidden="1" customHeight="1" x14ac:dyDescent="0.2">
      <c r="C126" s="13"/>
      <c r="D126" s="90">
        <f t="shared" si="1"/>
        <v>117</v>
      </c>
      <c r="E126" s="104"/>
      <c r="F126" s="108"/>
      <c r="G126" s="109"/>
      <c r="H126" s="490"/>
      <c r="I126" s="31"/>
    </row>
    <row r="127" spans="3:14" ht="20.25" hidden="1" customHeight="1" x14ac:dyDescent="0.2">
      <c r="C127" s="13"/>
      <c r="D127" s="19">
        <f t="shared" si="1"/>
        <v>118</v>
      </c>
      <c r="E127" s="104"/>
      <c r="F127" s="108"/>
      <c r="G127" s="109"/>
      <c r="H127" s="490"/>
      <c r="I127" s="31"/>
    </row>
    <row r="128" spans="3:14" ht="20.25" hidden="1" customHeight="1" x14ac:dyDescent="0.2">
      <c r="C128" s="13"/>
      <c r="D128" s="19">
        <f t="shared" si="1"/>
        <v>119</v>
      </c>
      <c r="E128" s="104"/>
      <c r="F128" s="108"/>
      <c r="G128" s="109"/>
      <c r="H128" s="490"/>
      <c r="I128" s="31"/>
    </row>
    <row r="129" spans="1:11" ht="20.25" hidden="1" customHeight="1" x14ac:dyDescent="0.2">
      <c r="C129" s="13"/>
      <c r="D129" s="90">
        <f t="shared" si="1"/>
        <v>120</v>
      </c>
      <c r="E129" s="104"/>
      <c r="F129" s="108"/>
      <c r="G129" s="109"/>
      <c r="H129" s="490"/>
      <c r="I129" s="31"/>
    </row>
    <row r="130" spans="1:11" s="54" customFormat="1" ht="20.25" hidden="1" customHeight="1" x14ac:dyDescent="0.2">
      <c r="A130" s="6"/>
      <c r="B130" s="6"/>
      <c r="C130" s="13"/>
      <c r="D130" s="19">
        <f t="shared" si="1"/>
        <v>121</v>
      </c>
      <c r="E130" s="104"/>
      <c r="F130" s="108"/>
      <c r="G130" s="109"/>
      <c r="H130" s="490"/>
      <c r="I130" s="31"/>
      <c r="J130" s="6"/>
      <c r="K130" s="6"/>
    </row>
    <row r="131" spans="1:11" s="54" customFormat="1" ht="20.25" hidden="1" customHeight="1" x14ac:dyDescent="0.2">
      <c r="A131" s="6"/>
      <c r="B131" s="6"/>
      <c r="C131" s="13"/>
      <c r="D131" s="19">
        <f t="shared" si="1"/>
        <v>122</v>
      </c>
      <c r="E131" s="104"/>
      <c r="F131" s="108"/>
      <c r="G131" s="109"/>
      <c r="H131" s="490"/>
      <c r="I131" s="31"/>
      <c r="J131" s="6"/>
      <c r="K131" s="6"/>
    </row>
    <row r="132" spans="1:11" s="54" customFormat="1" ht="20.25" hidden="1" customHeight="1" x14ac:dyDescent="0.2">
      <c r="A132" s="6"/>
      <c r="B132" s="6"/>
      <c r="C132" s="13"/>
      <c r="D132" s="90">
        <f t="shared" si="1"/>
        <v>123</v>
      </c>
      <c r="E132" s="104"/>
      <c r="F132" s="108"/>
      <c r="G132" s="109"/>
      <c r="H132" s="490"/>
      <c r="I132" s="31"/>
      <c r="J132" s="6"/>
      <c r="K132" s="6"/>
    </row>
    <row r="133" spans="1:11" ht="20.25" hidden="1" customHeight="1" x14ac:dyDescent="0.2">
      <c r="C133" s="13"/>
      <c r="D133" s="19">
        <f t="shared" si="1"/>
        <v>124</v>
      </c>
      <c r="E133" s="104"/>
      <c r="F133" s="108"/>
      <c r="G133" s="109"/>
      <c r="H133" s="490"/>
      <c r="I133" s="31"/>
    </row>
    <row r="134" spans="1:11" ht="20.25" hidden="1" customHeight="1" x14ac:dyDescent="0.2">
      <c r="C134" s="13"/>
      <c r="D134" s="19">
        <f t="shared" si="1"/>
        <v>125</v>
      </c>
      <c r="E134" s="104"/>
      <c r="F134" s="108"/>
      <c r="G134" s="109"/>
      <c r="H134" s="490"/>
      <c r="I134" s="31"/>
    </row>
    <row r="135" spans="1:11" ht="20.25" hidden="1" customHeight="1" x14ac:dyDescent="0.2">
      <c r="C135" s="13"/>
      <c r="D135" s="90">
        <f t="shared" si="1"/>
        <v>126</v>
      </c>
      <c r="E135" s="104"/>
      <c r="F135" s="108"/>
      <c r="G135" s="109"/>
      <c r="H135" s="490"/>
      <c r="I135" s="31"/>
    </row>
    <row r="136" spans="1:11" ht="20.25" hidden="1" customHeight="1" x14ac:dyDescent="0.2">
      <c r="C136" s="13"/>
      <c r="D136" s="19">
        <f t="shared" si="1"/>
        <v>127</v>
      </c>
      <c r="E136" s="104"/>
      <c r="F136" s="108"/>
      <c r="G136" s="109"/>
      <c r="H136" s="490"/>
      <c r="I136" s="31"/>
    </row>
    <row r="137" spans="1:11" ht="20.25" hidden="1" customHeight="1" x14ac:dyDescent="0.2">
      <c r="C137" s="13"/>
      <c r="D137" s="19">
        <f t="shared" si="1"/>
        <v>128</v>
      </c>
      <c r="E137" s="104"/>
      <c r="F137" s="108"/>
      <c r="G137" s="109"/>
      <c r="H137" s="490"/>
      <c r="I137" s="31"/>
    </row>
    <row r="138" spans="1:11" ht="20.25" hidden="1" customHeight="1" x14ac:dyDescent="0.2">
      <c r="C138" s="13"/>
      <c r="D138" s="90">
        <f t="shared" si="1"/>
        <v>129</v>
      </c>
      <c r="E138" s="104"/>
      <c r="F138" s="108"/>
      <c r="G138" s="109"/>
      <c r="H138" s="490"/>
      <c r="I138" s="31"/>
    </row>
    <row r="139" spans="1:11" ht="20.25" hidden="1" customHeight="1" x14ac:dyDescent="0.2">
      <c r="C139" s="13"/>
      <c r="D139" s="19">
        <f t="shared" si="1"/>
        <v>130</v>
      </c>
      <c r="E139" s="104"/>
      <c r="F139" s="108"/>
      <c r="G139" s="109"/>
      <c r="H139" s="490"/>
      <c r="I139" s="31"/>
    </row>
    <row r="140" spans="1:11" ht="20.25" hidden="1" customHeight="1" x14ac:dyDescent="0.2">
      <c r="C140" s="13"/>
      <c r="D140" s="19">
        <f t="shared" si="1"/>
        <v>131</v>
      </c>
      <c r="E140" s="104"/>
      <c r="F140" s="108"/>
      <c r="G140" s="109"/>
      <c r="H140" s="490"/>
      <c r="I140" s="31"/>
    </row>
    <row r="141" spans="1:11" ht="20.25" hidden="1" customHeight="1" x14ac:dyDescent="0.2">
      <c r="C141" s="13"/>
      <c r="D141" s="90">
        <f t="shared" si="1"/>
        <v>132</v>
      </c>
      <c r="E141" s="104"/>
      <c r="F141" s="108"/>
      <c r="G141" s="109"/>
      <c r="H141" s="490"/>
      <c r="I141" s="31"/>
    </row>
    <row r="142" spans="1:11" ht="20.25" hidden="1" customHeight="1" x14ac:dyDescent="0.2">
      <c r="C142" s="13"/>
      <c r="D142" s="19">
        <f t="shared" si="1"/>
        <v>133</v>
      </c>
      <c r="E142" s="104"/>
      <c r="F142" s="108"/>
      <c r="G142" s="109"/>
      <c r="H142" s="490"/>
      <c r="I142" s="31"/>
    </row>
    <row r="143" spans="1:11" ht="20.25" hidden="1" customHeight="1" x14ac:dyDescent="0.2">
      <c r="C143" s="13"/>
      <c r="D143" s="19">
        <f t="shared" ref="D143:D149" si="2">D142+1</f>
        <v>134</v>
      </c>
      <c r="E143" s="104"/>
      <c r="F143" s="108"/>
      <c r="G143" s="109"/>
      <c r="H143" s="490"/>
      <c r="I143" s="31"/>
    </row>
    <row r="144" spans="1:11" ht="20.25" hidden="1" customHeight="1" x14ac:dyDescent="0.2">
      <c r="C144" s="13"/>
      <c r="D144" s="90">
        <f t="shared" si="2"/>
        <v>135</v>
      </c>
      <c r="E144" s="328"/>
      <c r="F144" s="105"/>
      <c r="G144" s="109"/>
      <c r="H144" s="490"/>
      <c r="I144" s="31"/>
    </row>
    <row r="145" spans="3:9" ht="20.25" hidden="1" customHeight="1" x14ac:dyDescent="0.2">
      <c r="C145" s="13"/>
      <c r="D145" s="19">
        <f t="shared" si="2"/>
        <v>136</v>
      </c>
      <c r="E145" s="104"/>
      <c r="F145" s="106"/>
      <c r="G145" s="109"/>
      <c r="H145" s="107"/>
      <c r="I145" s="31"/>
    </row>
    <row r="146" spans="3:9" ht="20.25" hidden="1" customHeight="1" x14ac:dyDescent="0.2">
      <c r="C146" s="13"/>
      <c r="D146" s="19">
        <f t="shared" si="2"/>
        <v>137</v>
      </c>
      <c r="E146" s="104"/>
      <c r="F146" s="106"/>
      <c r="G146" s="109"/>
      <c r="H146" s="107"/>
      <c r="I146" s="31"/>
    </row>
    <row r="147" spans="3:9" ht="20.25" hidden="1" customHeight="1" x14ac:dyDescent="0.2">
      <c r="C147" s="13"/>
      <c r="D147" s="90">
        <f t="shared" si="2"/>
        <v>138</v>
      </c>
      <c r="E147" s="104"/>
      <c r="F147" s="106"/>
      <c r="G147" s="109"/>
      <c r="H147" s="107"/>
      <c r="I147" s="31"/>
    </row>
    <row r="148" spans="3:9" ht="20.25" customHeight="1" x14ac:dyDescent="0.2">
      <c r="C148" s="13"/>
      <c r="D148" s="19">
        <f t="shared" si="2"/>
        <v>139</v>
      </c>
      <c r="E148" s="104"/>
      <c r="F148" s="106"/>
      <c r="G148" s="109"/>
      <c r="H148" s="107"/>
      <c r="I148" s="31"/>
    </row>
    <row r="149" spans="3:9" ht="20.25" customHeight="1" x14ac:dyDescent="0.2">
      <c r="C149" s="13"/>
      <c r="D149" s="19">
        <f t="shared" si="2"/>
        <v>140</v>
      </c>
      <c r="E149" s="104"/>
      <c r="F149" s="106"/>
      <c r="G149" s="109"/>
      <c r="H149" s="107"/>
      <c r="I149" s="31"/>
    </row>
    <row r="150" spans="3:9" x14ac:dyDescent="0.2">
      <c r="C150" s="13"/>
      <c r="D150" s="14"/>
      <c r="E150" s="86"/>
      <c r="F150" s="56"/>
      <c r="G150" s="159"/>
      <c r="H150" s="56"/>
      <c r="I150" s="31"/>
    </row>
    <row r="151" spans="3:9" ht="13.2" thickBot="1" x14ac:dyDescent="0.25">
      <c r="C151" s="125"/>
      <c r="D151" s="263"/>
      <c r="E151" s="301"/>
      <c r="F151" s="302"/>
      <c r="G151" s="183"/>
      <c r="H151" s="530">
        <f>SUM(H10:H149)</f>
        <v>114.35499999999999</v>
      </c>
      <c r="I151" s="130"/>
    </row>
    <row r="220" spans="6:6" x14ac:dyDescent="0.2">
      <c r="F220" s="7" t="s">
        <v>90</v>
      </c>
    </row>
    <row r="221" spans="6:6" x14ac:dyDescent="0.2">
      <c r="F221" s="7" t="s">
        <v>125</v>
      </c>
    </row>
    <row r="222" spans="6:6" x14ac:dyDescent="0.2">
      <c r="F222" s="7" t="s">
        <v>126</v>
      </c>
    </row>
    <row r="223" spans="6:6" x14ac:dyDescent="0.2">
      <c r="F223" s="7" t="s">
        <v>108</v>
      </c>
    </row>
  </sheetData>
  <mergeCells count="3">
    <mergeCell ref="B4:E4"/>
    <mergeCell ref="E6:H6"/>
    <mergeCell ref="K83:K85"/>
  </mergeCells>
  <dataValidations count="3">
    <dataValidation type="list" allowBlank="1" showInputMessage="1" showErrorMessage="1" sqref="F145:F149">
      <formula1>$F$220:$F$223</formula1>
    </dataValidation>
    <dataValidation type="list" allowBlank="1" showInputMessage="1" showErrorMessage="1" sqref="F109:F144">
      <formula1>$F$196:$F$199</formula1>
    </dataValidation>
    <dataValidation type="list" allowBlank="1" showInputMessage="1" showErrorMessage="1" sqref="F108 F10:F105">
      <formula1>$F$241:$F$244</formula1>
    </dataValidation>
  </dataValidations>
  <pageMargins left="0.25" right="0.25" top="0.75" bottom="0.75" header="0.3" footer="0.3"/>
  <pageSetup paperSize="8" scale="41" orientation="portrait" r:id="rId1"/>
  <legacy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K1410"/>
  <sheetViews>
    <sheetView zoomScale="80" zoomScaleNormal="80" zoomScalePageLayoutView="80" workbookViewId="0">
      <pane ySplit="9" topLeftCell="A489" activePane="bottomLeft" state="frozen"/>
      <selection activeCell="E10" sqref="E10"/>
      <selection pane="bottomLeft" activeCell="J4" sqref="J4"/>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6384" width="10.85546875" style="6"/>
  </cols>
  <sheetData>
    <row r="1" spans="1:9" ht="7.35" customHeight="1" x14ac:dyDescent="0.2"/>
    <row r="2" spans="1:9" ht="45" customHeight="1" x14ac:dyDescent="0.2">
      <c r="A2" s="5">
        <v>80</v>
      </c>
      <c r="B2" s="2" t="s">
        <v>190</v>
      </c>
      <c r="G2" s="544"/>
      <c r="H2" s="14"/>
    </row>
    <row r="3" spans="1:9" ht="16.350000000000001" customHeight="1" x14ac:dyDescent="0.2">
      <c r="B3" s="43" t="str">
        <f>'Revenue - WHC'!B3</f>
        <v>Buloke (S)</v>
      </c>
      <c r="G3" s="546" t="s">
        <v>587</v>
      </c>
    </row>
    <row r="4" spans="1:9" ht="13.2" thickBot="1" x14ac:dyDescent="0.25">
      <c r="B4" s="617"/>
      <c r="C4" s="617"/>
      <c r="D4" s="617"/>
      <c r="E4" s="617"/>
    </row>
    <row r="5" spans="1:9" ht="6.75" customHeight="1" x14ac:dyDescent="0.2">
      <c r="C5" s="295"/>
      <c r="D5" s="296"/>
      <c r="E5" s="297"/>
      <c r="F5" s="298"/>
      <c r="G5" s="299"/>
      <c r="H5" s="298"/>
      <c r="I5" s="300"/>
    </row>
    <row r="6" spans="1:9" x14ac:dyDescent="0.2">
      <c r="C6" s="13"/>
      <c r="D6" s="14"/>
      <c r="E6" s="620" t="s">
        <v>72</v>
      </c>
      <c r="F6" s="621"/>
      <c r="G6" s="621"/>
      <c r="H6" s="622"/>
      <c r="I6" s="31"/>
    </row>
    <row r="7" spans="1:9" ht="6.75" customHeight="1" x14ac:dyDescent="0.2">
      <c r="C7" s="13"/>
      <c r="D7" s="14"/>
      <c r="E7" s="86"/>
      <c r="F7" s="56"/>
      <c r="G7" s="159"/>
      <c r="H7" s="56"/>
      <c r="I7" s="31"/>
    </row>
    <row r="8" spans="1:9" ht="25.2" x14ac:dyDescent="0.2">
      <c r="C8" s="13"/>
      <c r="D8" s="14"/>
      <c r="E8" s="248" t="s">
        <v>100</v>
      </c>
      <c r="F8" s="288" t="s">
        <v>124</v>
      </c>
      <c r="G8" s="249" t="s">
        <v>171</v>
      </c>
      <c r="H8" s="249" t="s">
        <v>110</v>
      </c>
      <c r="I8" s="31"/>
    </row>
    <row r="9" spans="1:9" ht="7.5" customHeight="1" x14ac:dyDescent="0.2">
      <c r="C9" s="13"/>
      <c r="D9" s="14"/>
      <c r="E9" s="86"/>
      <c r="F9" s="57"/>
      <c r="G9" s="159"/>
      <c r="H9" s="56"/>
      <c r="I9" s="31"/>
    </row>
    <row r="10" spans="1:9" ht="12" customHeight="1" x14ac:dyDescent="0.2">
      <c r="C10" s="13"/>
      <c r="D10" s="262">
        <v>1</v>
      </c>
      <c r="E10" s="250" t="str">
        <f>IF(OR(VLOOKUP(D10,'Services - WHC'!$D$10:$F$109,2,FALSE)="",VLOOKUP(D10,'Services - WHC'!$D$10:$F$109,2,FALSE)="[Enter service]"),"",VLOOKUP(D10,'Services - WHC'!$D$10:$F$109,2,FALSE))</f>
        <v>Governance</v>
      </c>
      <c r="F10" s="251" t="str">
        <f>IF(OR(VLOOKUP(D10,'Services - WHC'!$D$10:$F$109,3,FALSE)="",VLOOKUP(D10,'Services - WHC'!$D$10:$F$109,3,FALSE)="[Select]"),"",VLOOKUP(D10,'Services - WHC'!$D$10:$F$109,3,FALSE))</f>
        <v>Internal</v>
      </c>
      <c r="G10" s="252"/>
      <c r="H10" s="253"/>
      <c r="I10" s="31"/>
    </row>
    <row r="11" spans="1:9" s="88" customFormat="1" ht="12" customHeight="1" x14ac:dyDescent="0.2">
      <c r="C11" s="89"/>
      <c r="D11" s="262"/>
      <c r="E11" s="254" t="str">
        <f>E10</f>
        <v>Governance</v>
      </c>
      <c r="F11" s="279" t="str">
        <f>F10</f>
        <v>Internal</v>
      </c>
      <c r="G11" s="255"/>
      <c r="H11" s="256"/>
      <c r="I11" s="91"/>
    </row>
    <row r="12" spans="1:9" ht="12" customHeight="1" x14ac:dyDescent="0.2">
      <c r="C12" s="13"/>
      <c r="D12" s="262"/>
      <c r="E12" s="254" t="str">
        <f t="shared" ref="E12:E19" si="0">E11</f>
        <v>Governance</v>
      </c>
      <c r="F12" s="254" t="str">
        <f t="shared" ref="F12:F19" si="1">F11</f>
        <v>Internal</v>
      </c>
      <c r="G12" s="255"/>
      <c r="H12" s="256"/>
      <c r="I12" s="31"/>
    </row>
    <row r="13" spans="1:9" ht="12" customHeight="1" x14ac:dyDescent="0.2">
      <c r="C13" s="13"/>
      <c r="D13" s="262"/>
      <c r="E13" s="254" t="str">
        <f t="shared" si="0"/>
        <v>Governance</v>
      </c>
      <c r="F13" s="254" t="str">
        <f t="shared" si="1"/>
        <v>Internal</v>
      </c>
      <c r="G13" s="255"/>
      <c r="H13" s="256"/>
      <c r="I13" s="31"/>
    </row>
    <row r="14" spans="1:9" ht="12" customHeight="1" x14ac:dyDescent="0.2">
      <c r="C14" s="13"/>
      <c r="D14" s="262"/>
      <c r="E14" s="254" t="str">
        <f t="shared" si="0"/>
        <v>Governance</v>
      </c>
      <c r="F14" s="254" t="str">
        <f t="shared" si="1"/>
        <v>Internal</v>
      </c>
      <c r="G14" s="255"/>
      <c r="H14" s="256"/>
      <c r="I14" s="31"/>
    </row>
    <row r="15" spans="1:9" ht="12" customHeight="1" x14ac:dyDescent="0.2">
      <c r="C15" s="13"/>
      <c r="D15" s="262"/>
      <c r="E15" s="254" t="str">
        <f t="shared" si="0"/>
        <v>Governance</v>
      </c>
      <c r="F15" s="254" t="str">
        <f t="shared" si="1"/>
        <v>Internal</v>
      </c>
      <c r="G15" s="255"/>
      <c r="H15" s="256"/>
      <c r="I15" s="31"/>
    </row>
    <row r="16" spans="1:9" ht="12" customHeight="1" x14ac:dyDescent="0.2">
      <c r="C16" s="13"/>
      <c r="D16" s="262"/>
      <c r="E16" s="254" t="str">
        <f t="shared" si="0"/>
        <v>Governance</v>
      </c>
      <c r="F16" s="254" t="str">
        <f t="shared" si="1"/>
        <v>Internal</v>
      </c>
      <c r="G16" s="255"/>
      <c r="H16" s="256"/>
      <c r="I16" s="31"/>
    </row>
    <row r="17" spans="3:9" ht="12" customHeight="1" x14ac:dyDescent="0.2">
      <c r="C17" s="13"/>
      <c r="D17" s="262"/>
      <c r="E17" s="254" t="str">
        <f t="shared" si="0"/>
        <v>Governance</v>
      </c>
      <c r="F17" s="254" t="str">
        <f t="shared" si="1"/>
        <v>Internal</v>
      </c>
      <c r="G17" s="255"/>
      <c r="H17" s="256"/>
      <c r="I17" s="31"/>
    </row>
    <row r="18" spans="3:9" ht="12" customHeight="1" x14ac:dyDescent="0.2">
      <c r="C18" s="13"/>
      <c r="D18" s="262"/>
      <c r="E18" s="254" t="str">
        <f t="shared" si="0"/>
        <v>Governance</v>
      </c>
      <c r="F18" s="254" t="str">
        <f t="shared" si="1"/>
        <v>Internal</v>
      </c>
      <c r="G18" s="255"/>
      <c r="H18" s="256"/>
      <c r="I18" s="31"/>
    </row>
    <row r="19" spans="3:9" ht="12" customHeight="1" x14ac:dyDescent="0.2">
      <c r="C19" s="13"/>
      <c r="D19" s="262"/>
      <c r="E19" s="254" t="str">
        <f t="shared" si="0"/>
        <v>Governance</v>
      </c>
      <c r="F19" s="254" t="str">
        <f t="shared" si="1"/>
        <v>Internal</v>
      </c>
      <c r="G19" s="255"/>
      <c r="H19" s="256"/>
      <c r="I19" s="31"/>
    </row>
    <row r="20" spans="3:9" ht="12" customHeight="1" x14ac:dyDescent="0.2">
      <c r="C20" s="13"/>
      <c r="D20" s="262">
        <v>2</v>
      </c>
      <c r="E20" s="250" t="str">
        <f>IF(OR(VLOOKUP(D20,'Services - WHC'!$D$10:$F$109,2,FALSE)="",VLOOKUP(D20,'Services - WHC'!$D$10:$F$109,2,FALSE)="[Enter service]"),"",VLOOKUP(D20,'Services - WHC'!$D$10:$F$109,2,FALSE))</f>
        <v>CEO</v>
      </c>
      <c r="F20" s="251" t="str">
        <f>IF(OR(VLOOKUP(D20,'Services - WHC'!$D$10:$F$109,3,FALSE)="",VLOOKUP(D20,'Services - WHC'!$D$10:$F$109,3,FALSE)="[Select]"),"",VLOOKUP(D20,'Services - WHC'!$D$10:$F$109,3,FALSE))</f>
        <v>Internal</v>
      </c>
      <c r="G20" s="252"/>
      <c r="H20" s="253"/>
      <c r="I20" s="31"/>
    </row>
    <row r="21" spans="3:9" ht="12" customHeight="1" x14ac:dyDescent="0.2">
      <c r="C21" s="13"/>
      <c r="D21" s="262"/>
      <c r="E21" s="254" t="str">
        <f t="shared" ref="E21:E29" si="2">E20</f>
        <v>CEO</v>
      </c>
      <c r="F21" s="254" t="str">
        <f t="shared" ref="F21:F29" si="3">F20</f>
        <v>Internal</v>
      </c>
      <c r="G21" s="255"/>
      <c r="H21" s="256"/>
      <c r="I21" s="31"/>
    </row>
    <row r="22" spans="3:9" ht="12" customHeight="1" x14ac:dyDescent="0.2">
      <c r="C22" s="13"/>
      <c r="D22" s="262"/>
      <c r="E22" s="254" t="str">
        <f t="shared" si="2"/>
        <v>CEO</v>
      </c>
      <c r="F22" s="254" t="str">
        <f t="shared" si="3"/>
        <v>Internal</v>
      </c>
      <c r="G22" s="255"/>
      <c r="H22" s="256"/>
      <c r="I22" s="31"/>
    </row>
    <row r="23" spans="3:9" ht="12" customHeight="1" x14ac:dyDescent="0.2">
      <c r="C23" s="13"/>
      <c r="D23" s="262"/>
      <c r="E23" s="254" t="str">
        <f t="shared" si="2"/>
        <v>CEO</v>
      </c>
      <c r="F23" s="254" t="str">
        <f t="shared" si="3"/>
        <v>Internal</v>
      </c>
      <c r="G23" s="255"/>
      <c r="H23" s="256"/>
      <c r="I23" s="31"/>
    </row>
    <row r="24" spans="3:9" ht="12" customHeight="1" x14ac:dyDescent="0.2">
      <c r="C24" s="13"/>
      <c r="D24" s="262"/>
      <c r="E24" s="254" t="str">
        <f t="shared" si="2"/>
        <v>CEO</v>
      </c>
      <c r="F24" s="254" t="str">
        <f t="shared" si="3"/>
        <v>Internal</v>
      </c>
      <c r="G24" s="255"/>
      <c r="H24" s="256"/>
      <c r="I24" s="31"/>
    </row>
    <row r="25" spans="3:9" ht="12" customHeight="1" x14ac:dyDescent="0.2">
      <c r="C25" s="13"/>
      <c r="D25" s="262"/>
      <c r="E25" s="254" t="str">
        <f t="shared" si="2"/>
        <v>CEO</v>
      </c>
      <c r="F25" s="254" t="str">
        <f t="shared" si="3"/>
        <v>Internal</v>
      </c>
      <c r="G25" s="255"/>
      <c r="H25" s="256"/>
      <c r="I25" s="31"/>
    </row>
    <row r="26" spans="3:9" ht="12" customHeight="1" x14ac:dyDescent="0.2">
      <c r="C26" s="13"/>
      <c r="D26" s="262"/>
      <c r="E26" s="254" t="str">
        <f t="shared" si="2"/>
        <v>CEO</v>
      </c>
      <c r="F26" s="254" t="str">
        <f t="shared" si="3"/>
        <v>Internal</v>
      </c>
      <c r="G26" s="255"/>
      <c r="H26" s="256"/>
      <c r="I26" s="31"/>
    </row>
    <row r="27" spans="3:9" ht="12" customHeight="1" x14ac:dyDescent="0.2">
      <c r="C27" s="13"/>
      <c r="D27" s="262"/>
      <c r="E27" s="254" t="str">
        <f t="shared" si="2"/>
        <v>CEO</v>
      </c>
      <c r="F27" s="254" t="str">
        <f t="shared" si="3"/>
        <v>Internal</v>
      </c>
      <c r="G27" s="255"/>
      <c r="H27" s="256"/>
      <c r="I27" s="31"/>
    </row>
    <row r="28" spans="3:9" ht="12" customHeight="1" x14ac:dyDescent="0.2">
      <c r="C28" s="13"/>
      <c r="D28" s="262"/>
      <c r="E28" s="254" t="str">
        <f t="shared" si="2"/>
        <v>CEO</v>
      </c>
      <c r="F28" s="254" t="str">
        <f t="shared" si="3"/>
        <v>Internal</v>
      </c>
      <c r="G28" s="255"/>
      <c r="H28" s="256"/>
      <c r="I28" s="31"/>
    </row>
    <row r="29" spans="3:9" ht="12" customHeight="1" x14ac:dyDescent="0.2">
      <c r="C29" s="13"/>
      <c r="D29" s="262"/>
      <c r="E29" s="254" t="str">
        <f t="shared" si="2"/>
        <v>CEO</v>
      </c>
      <c r="F29" s="254" t="str">
        <f t="shared" si="3"/>
        <v>Internal</v>
      </c>
      <c r="G29" s="255"/>
      <c r="H29" s="256"/>
      <c r="I29" s="31"/>
    </row>
    <row r="30" spans="3:9" ht="12" customHeight="1" x14ac:dyDescent="0.2">
      <c r="C30" s="13"/>
      <c r="D30" s="262">
        <v>3</v>
      </c>
      <c r="E30" s="250" t="str">
        <f>IF(OR(VLOOKUP(D30,'Services - WHC'!$D$10:$F$109,2,FALSE)="",VLOOKUP(D30,'Services - WHC'!$D$10:$F$109,2,FALSE)="[Enter service]"),"",VLOOKUP(D30,'Services - WHC'!$D$10:$F$109,2,FALSE))</f>
        <v>Rural Living Campaign</v>
      </c>
      <c r="F30" s="251" t="str">
        <f>IF(OR(VLOOKUP(D30,'Services - WHC'!$D$10:$F$109,3,FALSE)="",VLOOKUP(D30,'Services - WHC'!$D$10:$F$109,3,FALSE)="[Select]"),"",VLOOKUP(D30,'Services - WHC'!$D$10:$F$109,3,FALSE))</f>
        <v>External</v>
      </c>
      <c r="G30" s="252"/>
      <c r="H30" s="253"/>
      <c r="I30" s="31"/>
    </row>
    <row r="31" spans="3:9" ht="12" customHeight="1" x14ac:dyDescent="0.2">
      <c r="C31" s="13"/>
      <c r="D31" s="262"/>
      <c r="E31" s="254" t="str">
        <f t="shared" ref="E31:E39" si="4">E30</f>
        <v>Rural Living Campaign</v>
      </c>
      <c r="F31" s="254" t="str">
        <f t="shared" ref="F31:F39" si="5">F30</f>
        <v>External</v>
      </c>
      <c r="G31" s="255"/>
      <c r="H31" s="256"/>
      <c r="I31" s="31"/>
    </row>
    <row r="32" spans="3:9" ht="12" customHeight="1" x14ac:dyDescent="0.2">
      <c r="C32" s="13"/>
      <c r="D32" s="262"/>
      <c r="E32" s="254" t="str">
        <f t="shared" si="4"/>
        <v>Rural Living Campaign</v>
      </c>
      <c r="F32" s="254" t="str">
        <f t="shared" si="5"/>
        <v>External</v>
      </c>
      <c r="G32" s="255"/>
      <c r="H32" s="256"/>
      <c r="I32" s="31"/>
    </row>
    <row r="33" spans="3:9" ht="12" customHeight="1" x14ac:dyDescent="0.2">
      <c r="C33" s="13"/>
      <c r="D33" s="262"/>
      <c r="E33" s="254" t="str">
        <f t="shared" si="4"/>
        <v>Rural Living Campaign</v>
      </c>
      <c r="F33" s="254" t="str">
        <f t="shared" si="5"/>
        <v>External</v>
      </c>
      <c r="G33" s="255"/>
      <c r="H33" s="256"/>
      <c r="I33" s="31"/>
    </row>
    <row r="34" spans="3:9" ht="12" customHeight="1" x14ac:dyDescent="0.2">
      <c r="C34" s="13"/>
      <c r="D34" s="262"/>
      <c r="E34" s="254" t="str">
        <f t="shared" si="4"/>
        <v>Rural Living Campaign</v>
      </c>
      <c r="F34" s="254" t="str">
        <f t="shared" si="5"/>
        <v>External</v>
      </c>
      <c r="G34" s="255"/>
      <c r="H34" s="256"/>
      <c r="I34" s="31"/>
    </row>
    <row r="35" spans="3:9" ht="12" customHeight="1" x14ac:dyDescent="0.2">
      <c r="C35" s="13"/>
      <c r="D35" s="262"/>
      <c r="E35" s="254" t="str">
        <f t="shared" si="4"/>
        <v>Rural Living Campaign</v>
      </c>
      <c r="F35" s="254" t="str">
        <f t="shared" si="5"/>
        <v>External</v>
      </c>
      <c r="G35" s="255"/>
      <c r="H35" s="256"/>
      <c r="I35" s="31"/>
    </row>
    <row r="36" spans="3:9" ht="12" customHeight="1" x14ac:dyDescent="0.2">
      <c r="C36" s="13"/>
      <c r="D36" s="262"/>
      <c r="E36" s="254" t="str">
        <f t="shared" si="4"/>
        <v>Rural Living Campaign</v>
      </c>
      <c r="F36" s="254" t="str">
        <f t="shared" si="5"/>
        <v>External</v>
      </c>
      <c r="G36" s="255"/>
      <c r="H36" s="256"/>
      <c r="I36" s="31"/>
    </row>
    <row r="37" spans="3:9" ht="12" customHeight="1" x14ac:dyDescent="0.2">
      <c r="C37" s="13"/>
      <c r="D37" s="262"/>
      <c r="E37" s="254" t="str">
        <f t="shared" si="4"/>
        <v>Rural Living Campaign</v>
      </c>
      <c r="F37" s="254" t="str">
        <f t="shared" si="5"/>
        <v>External</v>
      </c>
      <c r="G37" s="255"/>
      <c r="H37" s="256"/>
      <c r="I37" s="31"/>
    </row>
    <row r="38" spans="3:9" ht="12" customHeight="1" x14ac:dyDescent="0.2">
      <c r="C38" s="13"/>
      <c r="D38" s="262"/>
      <c r="E38" s="254" t="str">
        <f t="shared" si="4"/>
        <v>Rural Living Campaign</v>
      </c>
      <c r="F38" s="254" t="str">
        <f t="shared" si="5"/>
        <v>External</v>
      </c>
      <c r="G38" s="255"/>
      <c r="H38" s="256"/>
      <c r="I38" s="31"/>
    </row>
    <row r="39" spans="3:9" ht="12" customHeight="1" x14ac:dyDescent="0.2">
      <c r="C39" s="13"/>
      <c r="D39" s="262"/>
      <c r="E39" s="254" t="str">
        <f t="shared" si="4"/>
        <v>Rural Living Campaign</v>
      </c>
      <c r="F39" s="254" t="str">
        <f t="shared" si="5"/>
        <v>External</v>
      </c>
      <c r="G39" s="255"/>
      <c r="H39" s="256"/>
      <c r="I39" s="31"/>
    </row>
    <row r="40" spans="3:9" ht="12" customHeight="1" x14ac:dyDescent="0.2">
      <c r="C40" s="13"/>
      <c r="D40" s="262">
        <v>4</v>
      </c>
      <c r="E40" s="250" t="str">
        <f>IF(OR(VLOOKUP(D40,'Services - WHC'!$D$10:$F$109,2,FALSE)="",VLOOKUP(D40,'Services - WHC'!$D$10:$F$109,2,FALSE)="[Enter service]"),"",VLOOKUP(D40,'Services - WHC'!$D$10:$F$109,2,FALSE))</f>
        <v>Planning</v>
      </c>
      <c r="F40" s="251" t="str">
        <f>IF(OR(VLOOKUP(D40,'Services - WHC'!$D$10:$F$109,3,FALSE)="",VLOOKUP(D40,'Services - WHC'!$D$10:$F$109,3,FALSE)="[Select]"),"",VLOOKUP(D40,'Services - WHC'!$D$10:$F$109,3,FALSE))</f>
        <v>External</v>
      </c>
      <c r="G40" s="252"/>
      <c r="H40" s="253"/>
      <c r="I40" s="31"/>
    </row>
    <row r="41" spans="3:9" ht="12" customHeight="1" x14ac:dyDescent="0.2">
      <c r="C41" s="13"/>
      <c r="D41" s="262"/>
      <c r="E41" s="254" t="str">
        <f t="shared" ref="E41:E49" si="6">E40</f>
        <v>Planning</v>
      </c>
      <c r="F41" s="254" t="str">
        <f t="shared" ref="F41:F49" si="7">F40</f>
        <v>External</v>
      </c>
      <c r="G41" s="255"/>
      <c r="H41" s="256"/>
      <c r="I41" s="31"/>
    </row>
    <row r="42" spans="3:9" ht="12" customHeight="1" x14ac:dyDescent="0.2">
      <c r="C42" s="13"/>
      <c r="D42" s="262"/>
      <c r="E42" s="254" t="str">
        <f t="shared" si="6"/>
        <v>Planning</v>
      </c>
      <c r="F42" s="254" t="str">
        <f t="shared" si="7"/>
        <v>External</v>
      </c>
      <c r="G42" s="255"/>
      <c r="H42" s="256"/>
      <c r="I42" s="31"/>
    </row>
    <row r="43" spans="3:9" ht="12" customHeight="1" x14ac:dyDescent="0.2">
      <c r="C43" s="13"/>
      <c r="D43" s="262"/>
      <c r="E43" s="254" t="str">
        <f t="shared" si="6"/>
        <v>Planning</v>
      </c>
      <c r="F43" s="254" t="str">
        <f t="shared" si="7"/>
        <v>External</v>
      </c>
      <c r="G43" s="255"/>
      <c r="H43" s="256"/>
      <c r="I43" s="31"/>
    </row>
    <row r="44" spans="3:9" ht="12" customHeight="1" x14ac:dyDescent="0.2">
      <c r="C44" s="13"/>
      <c r="D44" s="262"/>
      <c r="E44" s="254" t="str">
        <f t="shared" si="6"/>
        <v>Planning</v>
      </c>
      <c r="F44" s="254" t="str">
        <f t="shared" si="7"/>
        <v>External</v>
      </c>
      <c r="G44" s="255"/>
      <c r="H44" s="256"/>
      <c r="I44" s="31"/>
    </row>
    <row r="45" spans="3:9" ht="12" customHeight="1" x14ac:dyDescent="0.2">
      <c r="C45" s="13"/>
      <c r="D45" s="262"/>
      <c r="E45" s="254" t="str">
        <f t="shared" si="6"/>
        <v>Planning</v>
      </c>
      <c r="F45" s="254" t="str">
        <f t="shared" si="7"/>
        <v>External</v>
      </c>
      <c r="G45" s="255"/>
      <c r="H45" s="256"/>
      <c r="I45" s="31"/>
    </row>
    <row r="46" spans="3:9" ht="12" customHeight="1" x14ac:dyDescent="0.2">
      <c r="C46" s="13"/>
      <c r="D46" s="262"/>
      <c r="E46" s="254" t="str">
        <f t="shared" si="6"/>
        <v>Planning</v>
      </c>
      <c r="F46" s="254" t="str">
        <f t="shared" si="7"/>
        <v>External</v>
      </c>
      <c r="G46" s="255"/>
      <c r="H46" s="256"/>
      <c r="I46" s="31"/>
    </row>
    <row r="47" spans="3:9" ht="12" customHeight="1" x14ac:dyDescent="0.2">
      <c r="C47" s="13"/>
      <c r="D47" s="262"/>
      <c r="E47" s="254" t="str">
        <f t="shared" si="6"/>
        <v>Planning</v>
      </c>
      <c r="F47" s="254" t="str">
        <f t="shared" si="7"/>
        <v>External</v>
      </c>
      <c r="G47" s="255"/>
      <c r="H47" s="256"/>
      <c r="I47" s="31"/>
    </row>
    <row r="48" spans="3:9" ht="12" customHeight="1" x14ac:dyDescent="0.2">
      <c r="C48" s="13"/>
      <c r="D48" s="262"/>
      <c r="E48" s="254" t="str">
        <f t="shared" si="6"/>
        <v>Planning</v>
      </c>
      <c r="F48" s="254" t="str">
        <f t="shared" si="7"/>
        <v>External</v>
      </c>
      <c r="G48" s="255"/>
      <c r="H48" s="256"/>
      <c r="I48" s="31"/>
    </row>
    <row r="49" spans="3:9" ht="12" customHeight="1" x14ac:dyDescent="0.2">
      <c r="C49" s="13"/>
      <c r="D49" s="262"/>
      <c r="E49" s="254" t="str">
        <f t="shared" si="6"/>
        <v>Planning</v>
      </c>
      <c r="F49" s="254" t="str">
        <f t="shared" si="7"/>
        <v>External</v>
      </c>
      <c r="G49" s="255"/>
      <c r="H49" s="256"/>
      <c r="I49" s="31"/>
    </row>
    <row r="50" spans="3:9" ht="12" customHeight="1" x14ac:dyDescent="0.2">
      <c r="C50" s="13"/>
      <c r="D50" s="262">
        <v>5</v>
      </c>
      <c r="E50" s="250" t="str">
        <f>IF(OR(VLOOKUP(D50,'Services - WHC'!$D$10:$F$109,2,FALSE)="",VLOOKUP(D50,'Services - WHC'!$D$10:$F$109,2,FALSE)="[Enter service]"),"",VLOOKUP(D50,'Services - WHC'!$D$10:$F$109,2,FALSE))</f>
        <v>Procurement</v>
      </c>
      <c r="F50" s="251" t="str">
        <f>IF(OR(VLOOKUP(D50,'Services - WHC'!$D$10:$F$109,3,FALSE)="",VLOOKUP(D50,'Services - WHC'!$D$10:$F$109,3,FALSE)="[Select]"),"",VLOOKUP(D50,'Services - WHC'!$D$10:$F$109,3,FALSE))</f>
        <v>Internal</v>
      </c>
      <c r="G50" s="252"/>
      <c r="H50" s="253"/>
      <c r="I50" s="31"/>
    </row>
    <row r="51" spans="3:9" ht="12" customHeight="1" x14ac:dyDescent="0.2">
      <c r="C51" s="13"/>
      <c r="D51" s="262"/>
      <c r="E51" s="254" t="str">
        <f t="shared" ref="E51:E59" si="8">E50</f>
        <v>Procurement</v>
      </c>
      <c r="F51" s="254" t="str">
        <f t="shared" ref="F51:F59" si="9">F50</f>
        <v>Internal</v>
      </c>
      <c r="G51" s="255"/>
      <c r="H51" s="256"/>
      <c r="I51" s="31"/>
    </row>
    <row r="52" spans="3:9" ht="12" customHeight="1" x14ac:dyDescent="0.2">
      <c r="C52" s="13"/>
      <c r="D52" s="262"/>
      <c r="E52" s="254" t="str">
        <f t="shared" si="8"/>
        <v>Procurement</v>
      </c>
      <c r="F52" s="254" t="str">
        <f t="shared" si="9"/>
        <v>Internal</v>
      </c>
      <c r="G52" s="255"/>
      <c r="H52" s="256"/>
      <c r="I52" s="31"/>
    </row>
    <row r="53" spans="3:9" ht="12" customHeight="1" x14ac:dyDescent="0.2">
      <c r="C53" s="13"/>
      <c r="D53" s="262"/>
      <c r="E53" s="254" t="str">
        <f t="shared" si="8"/>
        <v>Procurement</v>
      </c>
      <c r="F53" s="254" t="str">
        <f t="shared" si="9"/>
        <v>Internal</v>
      </c>
      <c r="G53" s="255"/>
      <c r="H53" s="256"/>
      <c r="I53" s="31"/>
    </row>
    <row r="54" spans="3:9" ht="12" customHeight="1" x14ac:dyDescent="0.2">
      <c r="C54" s="13"/>
      <c r="D54" s="262"/>
      <c r="E54" s="254" t="str">
        <f t="shared" si="8"/>
        <v>Procurement</v>
      </c>
      <c r="F54" s="254" t="str">
        <f t="shared" si="9"/>
        <v>Internal</v>
      </c>
      <c r="G54" s="255"/>
      <c r="H54" s="256"/>
      <c r="I54" s="31"/>
    </row>
    <row r="55" spans="3:9" ht="12" customHeight="1" x14ac:dyDescent="0.2">
      <c r="C55" s="13"/>
      <c r="D55" s="262"/>
      <c r="E55" s="254" t="str">
        <f t="shared" si="8"/>
        <v>Procurement</v>
      </c>
      <c r="F55" s="254" t="str">
        <f t="shared" si="9"/>
        <v>Internal</v>
      </c>
      <c r="G55" s="255"/>
      <c r="H55" s="256"/>
      <c r="I55" s="31"/>
    </row>
    <row r="56" spans="3:9" ht="12" customHeight="1" x14ac:dyDescent="0.2">
      <c r="C56" s="13"/>
      <c r="D56" s="262"/>
      <c r="E56" s="254" t="str">
        <f t="shared" si="8"/>
        <v>Procurement</v>
      </c>
      <c r="F56" s="254" t="str">
        <f t="shared" si="9"/>
        <v>Internal</v>
      </c>
      <c r="G56" s="255"/>
      <c r="H56" s="256"/>
      <c r="I56" s="31"/>
    </row>
    <row r="57" spans="3:9" ht="12" customHeight="1" x14ac:dyDescent="0.2">
      <c r="C57" s="13"/>
      <c r="D57" s="262"/>
      <c r="E57" s="254" t="str">
        <f t="shared" si="8"/>
        <v>Procurement</v>
      </c>
      <c r="F57" s="254" t="str">
        <f t="shared" si="9"/>
        <v>Internal</v>
      </c>
      <c r="G57" s="255"/>
      <c r="H57" s="256"/>
      <c r="I57" s="31"/>
    </row>
    <row r="58" spans="3:9" ht="12" customHeight="1" x14ac:dyDescent="0.2">
      <c r="C58" s="13"/>
      <c r="D58" s="262"/>
      <c r="E58" s="254" t="str">
        <f t="shared" si="8"/>
        <v>Procurement</v>
      </c>
      <c r="F58" s="254" t="str">
        <f t="shared" si="9"/>
        <v>Internal</v>
      </c>
      <c r="G58" s="255"/>
      <c r="H58" s="256"/>
      <c r="I58" s="31"/>
    </row>
    <row r="59" spans="3:9" ht="12" customHeight="1" x14ac:dyDescent="0.2">
      <c r="C59" s="13"/>
      <c r="D59" s="262"/>
      <c r="E59" s="254" t="str">
        <f t="shared" si="8"/>
        <v>Procurement</v>
      </c>
      <c r="F59" s="254" t="str">
        <f t="shared" si="9"/>
        <v>Internal</v>
      </c>
      <c r="G59" s="255"/>
      <c r="H59" s="256"/>
      <c r="I59" s="31"/>
    </row>
    <row r="60" spans="3:9" ht="12" customHeight="1" x14ac:dyDescent="0.2">
      <c r="C60" s="13"/>
      <c r="D60" s="262">
        <v>6</v>
      </c>
      <c r="E60" s="250" t="str">
        <f>IF(OR(VLOOKUP(D60,'Services - WHC'!$D$10:$F$109,2,FALSE)="",VLOOKUP(D60,'Services - WHC'!$D$10:$F$109,2,FALSE)="[Enter service]"),"",VLOOKUP(D60,'Services - WHC'!$D$10:$F$109,2,FALSE))</f>
        <v>Community Development</v>
      </c>
      <c r="F60" s="251" t="str">
        <f>IF(OR(VLOOKUP(D60,'Services - WHC'!$D$10:$F$109,3,FALSE)="",VLOOKUP(D60,'Services - WHC'!$D$10:$F$109,3,FALSE)="[Select]"),"",VLOOKUP(D60,'Services - WHC'!$D$10:$F$109,3,FALSE))</f>
        <v>External</v>
      </c>
      <c r="G60" s="252"/>
      <c r="H60" s="253"/>
      <c r="I60" s="31"/>
    </row>
    <row r="61" spans="3:9" ht="12" customHeight="1" x14ac:dyDescent="0.2">
      <c r="C61" s="13"/>
      <c r="D61" s="262"/>
      <c r="E61" s="254" t="str">
        <f t="shared" ref="E61:E69" si="10">E60</f>
        <v>Community Development</v>
      </c>
      <c r="F61" s="254" t="str">
        <f t="shared" ref="F61:F69" si="11">F60</f>
        <v>External</v>
      </c>
      <c r="G61" s="255"/>
      <c r="H61" s="256"/>
      <c r="I61" s="31"/>
    </row>
    <row r="62" spans="3:9" ht="12" customHeight="1" x14ac:dyDescent="0.2">
      <c r="C62" s="13"/>
      <c r="D62" s="262"/>
      <c r="E62" s="254" t="str">
        <f t="shared" si="10"/>
        <v>Community Development</v>
      </c>
      <c r="F62" s="254" t="str">
        <f t="shared" si="11"/>
        <v>External</v>
      </c>
      <c r="G62" s="255"/>
      <c r="H62" s="256"/>
      <c r="I62" s="31"/>
    </row>
    <row r="63" spans="3:9" ht="12" customHeight="1" x14ac:dyDescent="0.2">
      <c r="C63" s="13"/>
      <c r="D63" s="262"/>
      <c r="E63" s="254" t="str">
        <f t="shared" si="10"/>
        <v>Community Development</v>
      </c>
      <c r="F63" s="254" t="str">
        <f t="shared" si="11"/>
        <v>External</v>
      </c>
      <c r="G63" s="255"/>
      <c r="H63" s="256"/>
      <c r="I63" s="31"/>
    </row>
    <row r="64" spans="3:9" ht="12" customHeight="1" x14ac:dyDescent="0.2">
      <c r="C64" s="13"/>
      <c r="D64" s="262"/>
      <c r="E64" s="254" t="str">
        <f t="shared" si="10"/>
        <v>Community Development</v>
      </c>
      <c r="F64" s="254" t="str">
        <f t="shared" si="11"/>
        <v>External</v>
      </c>
      <c r="G64" s="255"/>
      <c r="H64" s="256"/>
      <c r="I64" s="31"/>
    </row>
    <row r="65" spans="3:9" ht="12" customHeight="1" x14ac:dyDescent="0.2">
      <c r="C65" s="13"/>
      <c r="D65" s="262"/>
      <c r="E65" s="254" t="str">
        <f t="shared" si="10"/>
        <v>Community Development</v>
      </c>
      <c r="F65" s="254" t="str">
        <f t="shared" si="11"/>
        <v>External</v>
      </c>
      <c r="G65" s="255"/>
      <c r="H65" s="256"/>
      <c r="I65" s="31"/>
    </row>
    <row r="66" spans="3:9" ht="12" customHeight="1" x14ac:dyDescent="0.2">
      <c r="C66" s="13"/>
      <c r="D66" s="262"/>
      <c r="E66" s="254" t="str">
        <f t="shared" si="10"/>
        <v>Community Development</v>
      </c>
      <c r="F66" s="254" t="str">
        <f t="shared" si="11"/>
        <v>External</v>
      </c>
      <c r="G66" s="255"/>
      <c r="H66" s="256"/>
      <c r="I66" s="31"/>
    </row>
    <row r="67" spans="3:9" ht="12" customHeight="1" x14ac:dyDescent="0.2">
      <c r="C67" s="13"/>
      <c r="D67" s="262"/>
      <c r="E67" s="254" t="str">
        <f t="shared" si="10"/>
        <v>Community Development</v>
      </c>
      <c r="F67" s="254" t="str">
        <f t="shared" si="11"/>
        <v>External</v>
      </c>
      <c r="G67" s="255"/>
      <c r="H67" s="256"/>
      <c r="I67" s="31"/>
    </row>
    <row r="68" spans="3:9" ht="12" customHeight="1" x14ac:dyDescent="0.2">
      <c r="C68" s="13"/>
      <c r="D68" s="262"/>
      <c r="E68" s="254" t="str">
        <f t="shared" si="10"/>
        <v>Community Development</v>
      </c>
      <c r="F68" s="254" t="str">
        <f t="shared" si="11"/>
        <v>External</v>
      </c>
      <c r="G68" s="255"/>
      <c r="H68" s="256"/>
      <c r="I68" s="31"/>
    </row>
    <row r="69" spans="3:9" ht="12" customHeight="1" x14ac:dyDescent="0.2">
      <c r="C69" s="13"/>
      <c r="D69" s="262"/>
      <c r="E69" s="254" t="str">
        <f t="shared" si="10"/>
        <v>Community Development</v>
      </c>
      <c r="F69" s="254" t="str">
        <f t="shared" si="11"/>
        <v>External</v>
      </c>
      <c r="G69" s="255"/>
      <c r="H69" s="256"/>
      <c r="I69" s="31"/>
    </row>
    <row r="70" spans="3:9" ht="12" customHeight="1" x14ac:dyDescent="0.2">
      <c r="C70" s="13"/>
      <c r="D70" s="262">
        <v>7</v>
      </c>
      <c r="E70" s="250" t="str">
        <f>IF(OR(VLOOKUP(D70,'Services - WHC'!$D$10:$F$109,2,FALSE)="",VLOOKUP(D70,'Services - WHC'!$D$10:$F$109,2,FALSE)="[Enter service]"),"",VLOOKUP(D70,'Services - WHC'!$D$10:$F$109,2,FALSE))</f>
        <v>LC Drought Response Program</v>
      </c>
      <c r="F70" s="251" t="str">
        <f>IF(OR(VLOOKUP(D70,'Services - WHC'!$D$10:$F$109,3,FALSE)="",VLOOKUP(D70,'Services - WHC'!$D$10:$F$109,3,FALSE)="[Select]"),"",VLOOKUP(D70,'Services - WHC'!$D$10:$F$109,3,FALSE))</f>
        <v>External</v>
      </c>
      <c r="G70" s="252"/>
      <c r="H70" s="253"/>
      <c r="I70" s="31"/>
    </row>
    <row r="71" spans="3:9" ht="12" customHeight="1" x14ac:dyDescent="0.2">
      <c r="C71" s="13"/>
      <c r="D71" s="262"/>
      <c r="E71" s="254" t="str">
        <f t="shared" ref="E71:E79" si="12">E70</f>
        <v>LC Drought Response Program</v>
      </c>
      <c r="F71" s="254" t="str">
        <f t="shared" ref="F71:F79" si="13">F70</f>
        <v>External</v>
      </c>
      <c r="G71" s="255"/>
      <c r="H71" s="256"/>
      <c r="I71" s="31"/>
    </row>
    <row r="72" spans="3:9" ht="12" customHeight="1" x14ac:dyDescent="0.2">
      <c r="C72" s="13"/>
      <c r="D72" s="262"/>
      <c r="E72" s="254" t="str">
        <f t="shared" si="12"/>
        <v>LC Drought Response Program</v>
      </c>
      <c r="F72" s="254" t="str">
        <f t="shared" si="13"/>
        <v>External</v>
      </c>
      <c r="G72" s="255"/>
      <c r="H72" s="256"/>
      <c r="I72" s="31"/>
    </row>
    <row r="73" spans="3:9" ht="12" customHeight="1" x14ac:dyDescent="0.2">
      <c r="C73" s="13"/>
      <c r="D73" s="262"/>
      <c r="E73" s="254" t="str">
        <f t="shared" si="12"/>
        <v>LC Drought Response Program</v>
      </c>
      <c r="F73" s="254" t="str">
        <f t="shared" si="13"/>
        <v>External</v>
      </c>
      <c r="G73" s="255"/>
      <c r="H73" s="256"/>
      <c r="I73" s="31"/>
    </row>
    <row r="74" spans="3:9" ht="12" customHeight="1" x14ac:dyDescent="0.2">
      <c r="C74" s="13"/>
      <c r="D74" s="262"/>
      <c r="E74" s="254" t="str">
        <f t="shared" si="12"/>
        <v>LC Drought Response Program</v>
      </c>
      <c r="F74" s="254" t="str">
        <f t="shared" si="13"/>
        <v>External</v>
      </c>
      <c r="G74" s="255"/>
      <c r="H74" s="256"/>
      <c r="I74" s="31"/>
    </row>
    <row r="75" spans="3:9" ht="12" customHeight="1" x14ac:dyDescent="0.2">
      <c r="C75" s="13"/>
      <c r="D75" s="262"/>
      <c r="E75" s="254" t="str">
        <f t="shared" si="12"/>
        <v>LC Drought Response Program</v>
      </c>
      <c r="F75" s="254" t="str">
        <f t="shared" si="13"/>
        <v>External</v>
      </c>
      <c r="G75" s="255"/>
      <c r="H75" s="256"/>
      <c r="I75" s="31"/>
    </row>
    <row r="76" spans="3:9" ht="12" customHeight="1" x14ac:dyDescent="0.2">
      <c r="C76" s="13"/>
      <c r="D76" s="262"/>
      <c r="E76" s="254" t="str">
        <f t="shared" si="12"/>
        <v>LC Drought Response Program</v>
      </c>
      <c r="F76" s="254" t="str">
        <f t="shared" si="13"/>
        <v>External</v>
      </c>
      <c r="G76" s="255"/>
      <c r="H76" s="256"/>
      <c r="I76" s="31"/>
    </row>
    <row r="77" spans="3:9" ht="12" customHeight="1" x14ac:dyDescent="0.2">
      <c r="C77" s="13"/>
      <c r="D77" s="262"/>
      <c r="E77" s="254" t="str">
        <f t="shared" si="12"/>
        <v>LC Drought Response Program</v>
      </c>
      <c r="F77" s="254" t="str">
        <f t="shared" si="13"/>
        <v>External</v>
      </c>
      <c r="G77" s="255"/>
      <c r="H77" s="256"/>
      <c r="I77" s="31"/>
    </row>
    <row r="78" spans="3:9" ht="12" customHeight="1" x14ac:dyDescent="0.2">
      <c r="C78" s="13"/>
      <c r="D78" s="262"/>
      <c r="E78" s="254" t="str">
        <f t="shared" si="12"/>
        <v>LC Drought Response Program</v>
      </c>
      <c r="F78" s="254" t="str">
        <f t="shared" si="13"/>
        <v>External</v>
      </c>
      <c r="G78" s="255"/>
      <c r="H78" s="256"/>
      <c r="I78" s="31"/>
    </row>
    <row r="79" spans="3:9" ht="12" customHeight="1" x14ac:dyDescent="0.2">
      <c r="C79" s="13"/>
      <c r="D79" s="262"/>
      <c r="E79" s="254" t="str">
        <f t="shared" si="12"/>
        <v>LC Drought Response Program</v>
      </c>
      <c r="F79" s="254" t="str">
        <f t="shared" si="13"/>
        <v>External</v>
      </c>
      <c r="G79" s="255"/>
      <c r="H79" s="256"/>
      <c r="I79" s="31"/>
    </row>
    <row r="80" spans="3:9" ht="12" customHeight="1" x14ac:dyDescent="0.2">
      <c r="C80" s="13"/>
      <c r="D80" s="262">
        <v>8</v>
      </c>
      <c r="E80" s="250" t="str">
        <f>IF(OR(VLOOKUP(D80,'Services - WHC'!$D$10:$F$109,2,FALSE)="",VLOOKUP(D80,'Services - WHC'!$D$10:$F$109,2,FALSE)="[Enter service]"),"",VLOOKUP(D80,'Services - WHC'!$D$10:$F$109,2,FALSE))</f>
        <v>Stronger Regional Communities Plan (SRCP)</v>
      </c>
      <c r="F80" s="251" t="str">
        <f>IF(OR(VLOOKUP(D80,'Services - WHC'!$D$10:$F$109,3,FALSE)="",VLOOKUP(D80,'Services - WHC'!$D$10:$F$109,3,FALSE)="[Select]"),"",VLOOKUP(D80,'Services - WHC'!$D$10:$F$109,3,FALSE))</f>
        <v>External</v>
      </c>
      <c r="G80" s="252"/>
      <c r="H80" s="253"/>
      <c r="I80" s="31"/>
    </row>
    <row r="81" spans="3:9" ht="12" customHeight="1" x14ac:dyDescent="0.2">
      <c r="C81" s="13"/>
      <c r="D81" s="262"/>
      <c r="E81" s="254" t="str">
        <f t="shared" ref="E81:E89" si="14">E80</f>
        <v>Stronger Regional Communities Plan (SRCP)</v>
      </c>
      <c r="F81" s="254" t="str">
        <f t="shared" ref="F81:F89" si="15">F80</f>
        <v>External</v>
      </c>
      <c r="G81" s="255"/>
      <c r="H81" s="256"/>
      <c r="I81" s="31"/>
    </row>
    <row r="82" spans="3:9" ht="12" customHeight="1" x14ac:dyDescent="0.2">
      <c r="C82" s="13"/>
      <c r="D82" s="262"/>
      <c r="E82" s="254" t="str">
        <f t="shared" si="14"/>
        <v>Stronger Regional Communities Plan (SRCP)</v>
      </c>
      <c r="F82" s="254" t="str">
        <f t="shared" si="15"/>
        <v>External</v>
      </c>
      <c r="G82" s="255"/>
      <c r="H82" s="256"/>
      <c r="I82" s="31"/>
    </row>
    <row r="83" spans="3:9" ht="12" customHeight="1" x14ac:dyDescent="0.2">
      <c r="C83" s="13"/>
      <c r="D83" s="262"/>
      <c r="E83" s="254" t="str">
        <f t="shared" si="14"/>
        <v>Stronger Regional Communities Plan (SRCP)</v>
      </c>
      <c r="F83" s="254" t="str">
        <f t="shared" si="15"/>
        <v>External</v>
      </c>
      <c r="G83" s="255"/>
      <c r="H83" s="256"/>
      <c r="I83" s="31"/>
    </row>
    <row r="84" spans="3:9" ht="12" customHeight="1" x14ac:dyDescent="0.2">
      <c r="C84" s="13"/>
      <c r="D84" s="262"/>
      <c r="E84" s="254" t="str">
        <f t="shared" si="14"/>
        <v>Stronger Regional Communities Plan (SRCP)</v>
      </c>
      <c r="F84" s="254" t="str">
        <f t="shared" si="15"/>
        <v>External</v>
      </c>
      <c r="G84" s="255"/>
      <c r="H84" s="256"/>
      <c r="I84" s="31"/>
    </row>
    <row r="85" spans="3:9" ht="12" customHeight="1" x14ac:dyDescent="0.2">
      <c r="C85" s="13"/>
      <c r="D85" s="262"/>
      <c r="E85" s="254" t="str">
        <f t="shared" si="14"/>
        <v>Stronger Regional Communities Plan (SRCP)</v>
      </c>
      <c r="F85" s="254" t="str">
        <f t="shared" si="15"/>
        <v>External</v>
      </c>
      <c r="G85" s="255"/>
      <c r="H85" s="256"/>
      <c r="I85" s="31"/>
    </row>
    <row r="86" spans="3:9" ht="12" customHeight="1" x14ac:dyDescent="0.2">
      <c r="C86" s="13"/>
      <c r="D86" s="262"/>
      <c r="E86" s="254" t="str">
        <f t="shared" si="14"/>
        <v>Stronger Regional Communities Plan (SRCP)</v>
      </c>
      <c r="F86" s="254" t="str">
        <f t="shared" si="15"/>
        <v>External</v>
      </c>
      <c r="G86" s="255"/>
      <c r="H86" s="256"/>
      <c r="I86" s="31"/>
    </row>
    <row r="87" spans="3:9" ht="12" customHeight="1" x14ac:dyDescent="0.2">
      <c r="C87" s="13"/>
      <c r="D87" s="262"/>
      <c r="E87" s="254" t="str">
        <f t="shared" si="14"/>
        <v>Stronger Regional Communities Plan (SRCP)</v>
      </c>
      <c r="F87" s="254" t="str">
        <f t="shared" si="15"/>
        <v>External</v>
      </c>
      <c r="G87" s="255"/>
      <c r="H87" s="256"/>
      <c r="I87" s="31"/>
    </row>
    <row r="88" spans="3:9" ht="12" customHeight="1" x14ac:dyDescent="0.2">
      <c r="C88" s="13"/>
      <c r="D88" s="262"/>
      <c r="E88" s="254" t="str">
        <f t="shared" si="14"/>
        <v>Stronger Regional Communities Plan (SRCP)</v>
      </c>
      <c r="F88" s="254" t="str">
        <f t="shared" si="15"/>
        <v>External</v>
      </c>
      <c r="G88" s="255"/>
      <c r="H88" s="256"/>
      <c r="I88" s="31"/>
    </row>
    <row r="89" spans="3:9" ht="12" customHeight="1" x14ac:dyDescent="0.2">
      <c r="C89" s="13"/>
      <c r="D89" s="262"/>
      <c r="E89" s="254" t="str">
        <f t="shared" si="14"/>
        <v>Stronger Regional Communities Plan (SRCP)</v>
      </c>
      <c r="F89" s="254" t="str">
        <f t="shared" si="15"/>
        <v>External</v>
      </c>
      <c r="G89" s="255"/>
      <c r="H89" s="256"/>
      <c r="I89" s="31"/>
    </row>
    <row r="90" spans="3:9" ht="12" customHeight="1" x14ac:dyDescent="0.2">
      <c r="C90" s="13"/>
      <c r="D90" s="262">
        <v>9</v>
      </c>
      <c r="E90" s="250" t="str">
        <f>IF(OR(VLOOKUP(D90,'Services - WHC'!$D$10:$F$109,2,FALSE)="",VLOOKUP(D90,'Services - WHC'!$D$10:$F$109,2,FALSE)="[Enter service]"),"",VLOOKUP(D90,'Services - WHC'!$D$10:$F$109,2,FALSE))</f>
        <v>Economic Development</v>
      </c>
      <c r="F90" s="251" t="str">
        <f>IF(OR(VLOOKUP(D90,'Services - WHC'!$D$10:$F$109,3,FALSE)="",VLOOKUP(D90,'Services - WHC'!$D$10:$F$109,3,FALSE)="[Select]"),"",VLOOKUP(D90,'Services - WHC'!$D$10:$F$109,3,FALSE))</f>
        <v>External</v>
      </c>
      <c r="G90" s="252"/>
      <c r="H90" s="253"/>
      <c r="I90" s="31"/>
    </row>
    <row r="91" spans="3:9" ht="12" customHeight="1" x14ac:dyDescent="0.2">
      <c r="C91" s="13"/>
      <c r="D91" s="262"/>
      <c r="E91" s="254" t="str">
        <f t="shared" ref="E91:E99" si="16">E90</f>
        <v>Economic Development</v>
      </c>
      <c r="F91" s="254" t="str">
        <f t="shared" ref="F91:F99" si="17">F90</f>
        <v>External</v>
      </c>
      <c r="G91" s="255"/>
      <c r="H91" s="256"/>
      <c r="I91" s="31"/>
    </row>
    <row r="92" spans="3:9" ht="12" customHeight="1" x14ac:dyDescent="0.2">
      <c r="C92" s="13"/>
      <c r="D92" s="262"/>
      <c r="E92" s="254" t="str">
        <f t="shared" si="16"/>
        <v>Economic Development</v>
      </c>
      <c r="F92" s="254" t="str">
        <f t="shared" si="17"/>
        <v>External</v>
      </c>
      <c r="G92" s="255"/>
      <c r="H92" s="256"/>
      <c r="I92" s="31"/>
    </row>
    <row r="93" spans="3:9" ht="12" customHeight="1" x14ac:dyDescent="0.2">
      <c r="C93" s="13"/>
      <c r="D93" s="262"/>
      <c r="E93" s="254" t="str">
        <f t="shared" si="16"/>
        <v>Economic Development</v>
      </c>
      <c r="F93" s="254" t="str">
        <f t="shared" si="17"/>
        <v>External</v>
      </c>
      <c r="G93" s="255"/>
      <c r="H93" s="256"/>
      <c r="I93" s="31"/>
    </row>
    <row r="94" spans="3:9" ht="12" customHeight="1" x14ac:dyDescent="0.2">
      <c r="C94" s="13"/>
      <c r="D94" s="262"/>
      <c r="E94" s="254" t="str">
        <f t="shared" si="16"/>
        <v>Economic Development</v>
      </c>
      <c r="F94" s="254" t="str">
        <f t="shared" si="17"/>
        <v>External</v>
      </c>
      <c r="G94" s="255"/>
      <c r="H94" s="256"/>
      <c r="I94" s="31"/>
    </row>
    <row r="95" spans="3:9" ht="12" customHeight="1" x14ac:dyDescent="0.2">
      <c r="C95" s="13"/>
      <c r="D95" s="262"/>
      <c r="E95" s="254" t="str">
        <f t="shared" si="16"/>
        <v>Economic Development</v>
      </c>
      <c r="F95" s="254" t="str">
        <f t="shared" si="17"/>
        <v>External</v>
      </c>
      <c r="G95" s="255"/>
      <c r="H95" s="256"/>
      <c r="I95" s="31"/>
    </row>
    <row r="96" spans="3:9" ht="12" customHeight="1" x14ac:dyDescent="0.2">
      <c r="C96" s="13"/>
      <c r="D96" s="262"/>
      <c r="E96" s="254" t="str">
        <f t="shared" si="16"/>
        <v>Economic Development</v>
      </c>
      <c r="F96" s="254" t="str">
        <f t="shared" si="17"/>
        <v>External</v>
      </c>
      <c r="G96" s="255"/>
      <c r="H96" s="256"/>
      <c r="I96" s="31"/>
    </row>
    <row r="97" spans="3:9" ht="12" customHeight="1" x14ac:dyDescent="0.2">
      <c r="C97" s="13"/>
      <c r="D97" s="262"/>
      <c r="E97" s="254" t="str">
        <f t="shared" si="16"/>
        <v>Economic Development</v>
      </c>
      <c r="F97" s="254" t="str">
        <f t="shared" si="17"/>
        <v>External</v>
      </c>
      <c r="G97" s="255"/>
      <c r="H97" s="256"/>
      <c r="I97" s="31"/>
    </row>
    <row r="98" spans="3:9" ht="12" customHeight="1" x14ac:dyDescent="0.2">
      <c r="C98" s="13"/>
      <c r="D98" s="262"/>
      <c r="E98" s="254" t="str">
        <f t="shared" si="16"/>
        <v>Economic Development</v>
      </c>
      <c r="F98" s="254" t="str">
        <f t="shared" si="17"/>
        <v>External</v>
      </c>
      <c r="G98" s="255"/>
      <c r="H98" s="256"/>
      <c r="I98" s="31"/>
    </row>
    <row r="99" spans="3:9" ht="12" customHeight="1" x14ac:dyDescent="0.2">
      <c r="C99" s="13"/>
      <c r="D99" s="262"/>
      <c r="E99" s="254" t="str">
        <f t="shared" si="16"/>
        <v>Economic Development</v>
      </c>
      <c r="F99" s="254" t="str">
        <f t="shared" si="17"/>
        <v>External</v>
      </c>
      <c r="G99" s="255"/>
      <c r="H99" s="256"/>
      <c r="I99" s="31"/>
    </row>
    <row r="100" spans="3:9" ht="12" customHeight="1" x14ac:dyDescent="0.2">
      <c r="C100" s="13"/>
      <c r="D100" s="262">
        <v>10</v>
      </c>
      <c r="E100" s="250" t="str">
        <f>IF(OR(VLOOKUP(D100,'Services - WHC'!$D$10:$F$109,2,FALSE)="",VLOOKUP(D100,'Services - WHC'!$D$10:$F$109,2,FALSE)="[Enter service]"),"",VLOOKUP(D100,'Services - WHC'!$D$10:$F$109,2,FALSE))</f>
        <v>Industrial Estates</v>
      </c>
      <c r="F100" s="251" t="str">
        <f>IF(OR(VLOOKUP(D100,'Services - WHC'!$D$10:$F$109,3,FALSE)="",VLOOKUP(D100,'Services - WHC'!$D$10:$F$109,3,FALSE)="[Select]"),"",VLOOKUP(D100,'Services - WHC'!$D$10:$F$109,3,FALSE))</f>
        <v>External</v>
      </c>
      <c r="G100" s="252"/>
      <c r="H100" s="253"/>
      <c r="I100" s="31"/>
    </row>
    <row r="101" spans="3:9" ht="12" customHeight="1" x14ac:dyDescent="0.2">
      <c r="C101" s="13"/>
      <c r="D101" s="262"/>
      <c r="E101" s="254" t="str">
        <f t="shared" ref="E101:E109" si="18">E100</f>
        <v>Industrial Estates</v>
      </c>
      <c r="F101" s="254" t="str">
        <f t="shared" ref="F101:F109" si="19">F100</f>
        <v>External</v>
      </c>
      <c r="G101" s="255"/>
      <c r="H101" s="256"/>
      <c r="I101" s="31"/>
    </row>
    <row r="102" spans="3:9" ht="12" customHeight="1" x14ac:dyDescent="0.2">
      <c r="C102" s="13"/>
      <c r="D102" s="262"/>
      <c r="E102" s="254" t="str">
        <f t="shared" si="18"/>
        <v>Industrial Estates</v>
      </c>
      <c r="F102" s="254" t="str">
        <f t="shared" si="19"/>
        <v>External</v>
      </c>
      <c r="G102" s="255"/>
      <c r="H102" s="256"/>
      <c r="I102" s="31"/>
    </row>
    <row r="103" spans="3:9" ht="12" customHeight="1" x14ac:dyDescent="0.2">
      <c r="C103" s="13"/>
      <c r="D103" s="262"/>
      <c r="E103" s="254" t="str">
        <f t="shared" si="18"/>
        <v>Industrial Estates</v>
      </c>
      <c r="F103" s="254" t="str">
        <f t="shared" si="19"/>
        <v>External</v>
      </c>
      <c r="G103" s="255"/>
      <c r="H103" s="256"/>
      <c r="I103" s="31"/>
    </row>
    <row r="104" spans="3:9" ht="12" customHeight="1" x14ac:dyDescent="0.2">
      <c r="C104" s="13"/>
      <c r="D104" s="262"/>
      <c r="E104" s="254" t="str">
        <f t="shared" si="18"/>
        <v>Industrial Estates</v>
      </c>
      <c r="F104" s="254" t="str">
        <f t="shared" si="19"/>
        <v>External</v>
      </c>
      <c r="G104" s="255"/>
      <c r="H104" s="256"/>
      <c r="I104" s="31"/>
    </row>
    <row r="105" spans="3:9" ht="12" customHeight="1" x14ac:dyDescent="0.2">
      <c r="C105" s="13"/>
      <c r="D105" s="262"/>
      <c r="E105" s="254" t="str">
        <f t="shared" si="18"/>
        <v>Industrial Estates</v>
      </c>
      <c r="F105" s="254" t="str">
        <f t="shared" si="19"/>
        <v>External</v>
      </c>
      <c r="G105" s="255"/>
      <c r="H105" s="256"/>
      <c r="I105" s="31"/>
    </row>
    <row r="106" spans="3:9" ht="12" customHeight="1" x14ac:dyDescent="0.2">
      <c r="C106" s="13"/>
      <c r="D106" s="262"/>
      <c r="E106" s="254" t="str">
        <f t="shared" si="18"/>
        <v>Industrial Estates</v>
      </c>
      <c r="F106" s="254" t="str">
        <f t="shared" si="19"/>
        <v>External</v>
      </c>
      <c r="G106" s="255"/>
      <c r="H106" s="256"/>
      <c r="I106" s="31"/>
    </row>
    <row r="107" spans="3:9" ht="12" customHeight="1" x14ac:dyDescent="0.2">
      <c r="C107" s="13"/>
      <c r="D107" s="262"/>
      <c r="E107" s="254" t="str">
        <f t="shared" si="18"/>
        <v>Industrial Estates</v>
      </c>
      <c r="F107" s="254" t="str">
        <f t="shared" si="19"/>
        <v>External</v>
      </c>
      <c r="G107" s="255"/>
      <c r="H107" s="256"/>
      <c r="I107" s="31"/>
    </row>
    <row r="108" spans="3:9" ht="12" customHeight="1" x14ac:dyDescent="0.2">
      <c r="C108" s="13"/>
      <c r="D108" s="262"/>
      <c r="E108" s="254" t="str">
        <f t="shared" si="18"/>
        <v>Industrial Estates</v>
      </c>
      <c r="F108" s="254" t="str">
        <f t="shared" si="19"/>
        <v>External</v>
      </c>
      <c r="G108" s="255"/>
      <c r="H108" s="256"/>
      <c r="I108" s="31"/>
    </row>
    <row r="109" spans="3:9" ht="12" customHeight="1" x14ac:dyDescent="0.2">
      <c r="C109" s="13"/>
      <c r="D109" s="262"/>
      <c r="E109" s="254" t="str">
        <f t="shared" si="18"/>
        <v>Industrial Estates</v>
      </c>
      <c r="F109" s="254" t="str">
        <f t="shared" si="19"/>
        <v>External</v>
      </c>
      <c r="G109" s="255"/>
      <c r="H109" s="256"/>
      <c r="I109" s="31"/>
    </row>
    <row r="110" spans="3:9" ht="12" customHeight="1" thickBot="1" x14ac:dyDescent="0.25">
      <c r="C110" s="125"/>
      <c r="D110" s="262">
        <v>11</v>
      </c>
      <c r="E110" s="250" t="str">
        <f>IF(OR(VLOOKUP(D110,'Services - WHC'!$D$10:$F$109,2,FALSE)="",VLOOKUP(D110,'Services - WHC'!$D$10:$F$109,2,FALSE)="[Enter service]"),"",VLOOKUP(D110,'Services - WHC'!$D$10:$F$109,2,FALSE))</f>
        <v>Rural Economic Development Opportunities</v>
      </c>
      <c r="F110" s="251" t="str">
        <f>IF(OR(VLOOKUP(D110,'Services - WHC'!$D$10:$F$109,3,FALSE)="",VLOOKUP(D110,'Services - WHC'!$D$10:$F$109,3,FALSE)="[Select]"),"",VLOOKUP(D110,'Services - WHC'!$D$10:$F$109,3,FALSE))</f>
        <v>External</v>
      </c>
      <c r="G110" s="252"/>
      <c r="H110" s="253"/>
      <c r="I110" s="126"/>
    </row>
    <row r="111" spans="3:9" ht="12" customHeight="1" x14ac:dyDescent="0.2">
      <c r="C111" s="13"/>
      <c r="D111" s="262"/>
      <c r="E111" s="254" t="str">
        <f t="shared" ref="E111:E119" si="20">E110</f>
        <v>Rural Economic Development Opportunities</v>
      </c>
      <c r="F111" s="254" t="str">
        <f t="shared" ref="F111:F119" si="21">F110</f>
        <v>External</v>
      </c>
      <c r="G111" s="255"/>
      <c r="H111" s="256"/>
      <c r="I111" s="31"/>
    </row>
    <row r="112" spans="3:9" ht="12" customHeight="1" x14ac:dyDescent="0.2">
      <c r="C112" s="13"/>
      <c r="D112" s="262"/>
      <c r="E112" s="254" t="str">
        <f t="shared" si="20"/>
        <v>Rural Economic Development Opportunities</v>
      </c>
      <c r="F112" s="254" t="str">
        <f t="shared" si="21"/>
        <v>External</v>
      </c>
      <c r="G112" s="255"/>
      <c r="H112" s="256"/>
      <c r="I112" s="31"/>
    </row>
    <row r="113" spans="3:9" ht="12" customHeight="1" x14ac:dyDescent="0.2">
      <c r="C113" s="13"/>
      <c r="D113" s="262"/>
      <c r="E113" s="254" t="str">
        <f t="shared" si="20"/>
        <v>Rural Economic Development Opportunities</v>
      </c>
      <c r="F113" s="254" t="str">
        <f t="shared" si="21"/>
        <v>External</v>
      </c>
      <c r="G113" s="255"/>
      <c r="H113" s="256"/>
      <c r="I113" s="31"/>
    </row>
    <row r="114" spans="3:9" ht="12" customHeight="1" x14ac:dyDescent="0.2">
      <c r="C114" s="13"/>
      <c r="D114" s="262"/>
      <c r="E114" s="254" t="str">
        <f t="shared" si="20"/>
        <v>Rural Economic Development Opportunities</v>
      </c>
      <c r="F114" s="254" t="str">
        <f t="shared" si="21"/>
        <v>External</v>
      </c>
      <c r="G114" s="255"/>
      <c r="H114" s="256"/>
      <c r="I114" s="31"/>
    </row>
    <row r="115" spans="3:9" ht="12" customHeight="1" x14ac:dyDescent="0.2">
      <c r="C115" s="13"/>
      <c r="D115" s="262"/>
      <c r="E115" s="254" t="str">
        <f t="shared" si="20"/>
        <v>Rural Economic Development Opportunities</v>
      </c>
      <c r="F115" s="254" t="str">
        <f t="shared" si="21"/>
        <v>External</v>
      </c>
      <c r="G115" s="255"/>
      <c r="H115" s="256"/>
      <c r="I115" s="31"/>
    </row>
    <row r="116" spans="3:9" ht="12" customHeight="1" x14ac:dyDescent="0.2">
      <c r="C116" s="13"/>
      <c r="D116" s="262"/>
      <c r="E116" s="254" t="str">
        <f t="shared" si="20"/>
        <v>Rural Economic Development Opportunities</v>
      </c>
      <c r="F116" s="254" t="str">
        <f t="shared" si="21"/>
        <v>External</v>
      </c>
      <c r="G116" s="255"/>
      <c r="H116" s="256"/>
      <c r="I116" s="31"/>
    </row>
    <row r="117" spans="3:9" ht="12" customHeight="1" x14ac:dyDescent="0.2">
      <c r="C117" s="13"/>
      <c r="D117" s="262"/>
      <c r="E117" s="254" t="str">
        <f t="shared" si="20"/>
        <v>Rural Economic Development Opportunities</v>
      </c>
      <c r="F117" s="254" t="str">
        <f t="shared" si="21"/>
        <v>External</v>
      </c>
      <c r="G117" s="255"/>
      <c r="H117" s="256"/>
      <c r="I117" s="31"/>
    </row>
    <row r="118" spans="3:9" ht="12" customHeight="1" x14ac:dyDescent="0.2">
      <c r="C118" s="13"/>
      <c r="D118" s="262"/>
      <c r="E118" s="254" t="str">
        <f t="shared" si="20"/>
        <v>Rural Economic Development Opportunities</v>
      </c>
      <c r="F118" s="254" t="str">
        <f t="shared" si="21"/>
        <v>External</v>
      </c>
      <c r="G118" s="255"/>
      <c r="H118" s="256"/>
      <c r="I118" s="31"/>
    </row>
    <row r="119" spans="3:9" ht="12" customHeight="1" x14ac:dyDescent="0.2">
      <c r="C119" s="13"/>
      <c r="D119" s="262"/>
      <c r="E119" s="254" t="str">
        <f t="shared" si="20"/>
        <v>Rural Economic Development Opportunities</v>
      </c>
      <c r="F119" s="254" t="str">
        <f t="shared" si="21"/>
        <v>External</v>
      </c>
      <c r="G119" s="255"/>
      <c r="H119" s="256"/>
      <c r="I119" s="31"/>
    </row>
    <row r="120" spans="3:9" ht="12" customHeight="1" x14ac:dyDescent="0.2">
      <c r="C120" s="13"/>
      <c r="D120" s="262">
        <v>12</v>
      </c>
      <c r="E120" s="250" t="str">
        <f>IF(OR(VLOOKUP(D120,'Services - WHC'!$D$10:$F$109,2,FALSE)="",VLOOKUP(D120,'Services - WHC'!$D$10:$F$109,2,FALSE)="[Enter service]"),"",VLOOKUP(D120,'Services - WHC'!$D$10:$F$109,2,FALSE))</f>
        <v>Finance and Procurement</v>
      </c>
      <c r="F120" s="251" t="str">
        <f>IF(OR(VLOOKUP(D120,'Services - WHC'!$D$10:$F$109,3,FALSE)="",VLOOKUP(D120,'Services - WHC'!$D$10:$F$109,3,FALSE)="[Select]"),"",VLOOKUP(D120,'Services - WHC'!$D$10:$F$109,3,FALSE))</f>
        <v>Internal</v>
      </c>
      <c r="G120" s="252"/>
      <c r="H120" s="253"/>
      <c r="I120" s="31"/>
    </row>
    <row r="121" spans="3:9" ht="12" customHeight="1" x14ac:dyDescent="0.2">
      <c r="C121" s="13"/>
      <c r="D121" s="262"/>
      <c r="E121" s="254" t="str">
        <f t="shared" ref="E121:E129" si="22">E120</f>
        <v>Finance and Procurement</v>
      </c>
      <c r="F121" s="254" t="str">
        <f t="shared" ref="F121:F129" si="23">F120</f>
        <v>Internal</v>
      </c>
      <c r="G121" s="255"/>
      <c r="H121" s="256"/>
      <c r="I121" s="31"/>
    </row>
    <row r="122" spans="3:9" ht="12" customHeight="1" x14ac:dyDescent="0.2">
      <c r="C122" s="13"/>
      <c r="D122" s="262"/>
      <c r="E122" s="254" t="str">
        <f t="shared" si="22"/>
        <v>Finance and Procurement</v>
      </c>
      <c r="F122" s="254" t="str">
        <f t="shared" si="23"/>
        <v>Internal</v>
      </c>
      <c r="G122" s="255"/>
      <c r="H122" s="256"/>
      <c r="I122" s="31"/>
    </row>
    <row r="123" spans="3:9" ht="12" customHeight="1" x14ac:dyDescent="0.2">
      <c r="C123" s="13"/>
      <c r="D123" s="262"/>
      <c r="E123" s="254" t="str">
        <f t="shared" si="22"/>
        <v>Finance and Procurement</v>
      </c>
      <c r="F123" s="254" t="str">
        <f t="shared" si="23"/>
        <v>Internal</v>
      </c>
      <c r="G123" s="255"/>
      <c r="H123" s="256"/>
      <c r="I123" s="31"/>
    </row>
    <row r="124" spans="3:9" ht="12" customHeight="1" x14ac:dyDescent="0.2">
      <c r="C124" s="13"/>
      <c r="D124" s="262"/>
      <c r="E124" s="254" t="str">
        <f t="shared" si="22"/>
        <v>Finance and Procurement</v>
      </c>
      <c r="F124" s="254" t="str">
        <f t="shared" si="23"/>
        <v>Internal</v>
      </c>
      <c r="G124" s="255"/>
      <c r="H124" s="256"/>
      <c r="I124" s="31"/>
    </row>
    <row r="125" spans="3:9" ht="12" customHeight="1" x14ac:dyDescent="0.2">
      <c r="C125" s="13"/>
      <c r="D125" s="262"/>
      <c r="E125" s="254" t="str">
        <f t="shared" si="22"/>
        <v>Finance and Procurement</v>
      </c>
      <c r="F125" s="254" t="str">
        <f t="shared" si="23"/>
        <v>Internal</v>
      </c>
      <c r="G125" s="255"/>
      <c r="H125" s="256"/>
      <c r="I125" s="31"/>
    </row>
    <row r="126" spans="3:9" ht="12" customHeight="1" x14ac:dyDescent="0.2">
      <c r="C126" s="13"/>
      <c r="D126" s="262"/>
      <c r="E126" s="254" t="str">
        <f t="shared" si="22"/>
        <v>Finance and Procurement</v>
      </c>
      <c r="F126" s="254" t="str">
        <f t="shared" si="23"/>
        <v>Internal</v>
      </c>
      <c r="G126" s="255"/>
      <c r="H126" s="256"/>
      <c r="I126" s="31"/>
    </row>
    <row r="127" spans="3:9" ht="12" customHeight="1" x14ac:dyDescent="0.2">
      <c r="C127" s="13"/>
      <c r="D127" s="262"/>
      <c r="E127" s="254" t="str">
        <f t="shared" si="22"/>
        <v>Finance and Procurement</v>
      </c>
      <c r="F127" s="254" t="str">
        <f t="shared" si="23"/>
        <v>Internal</v>
      </c>
      <c r="G127" s="255"/>
      <c r="H127" s="256"/>
      <c r="I127" s="31"/>
    </row>
    <row r="128" spans="3:9" ht="12" customHeight="1" x14ac:dyDescent="0.2">
      <c r="C128" s="13"/>
      <c r="D128" s="262"/>
      <c r="E128" s="254" t="str">
        <f t="shared" si="22"/>
        <v>Finance and Procurement</v>
      </c>
      <c r="F128" s="254" t="str">
        <f t="shared" si="23"/>
        <v>Internal</v>
      </c>
      <c r="G128" s="255"/>
      <c r="H128" s="256"/>
      <c r="I128" s="31"/>
    </row>
    <row r="129" spans="1:9" ht="12" customHeight="1" x14ac:dyDescent="0.2">
      <c r="C129" s="13"/>
      <c r="D129" s="262"/>
      <c r="E129" s="254" t="str">
        <f t="shared" si="22"/>
        <v>Finance and Procurement</v>
      </c>
      <c r="F129" s="254" t="str">
        <f t="shared" si="23"/>
        <v>Internal</v>
      </c>
      <c r="G129" s="255"/>
      <c r="H129" s="256"/>
      <c r="I129" s="31"/>
    </row>
    <row r="130" spans="1:9" s="54" customFormat="1" ht="12" customHeight="1" x14ac:dyDescent="0.2">
      <c r="A130" s="6"/>
      <c r="B130" s="6"/>
      <c r="C130" s="13"/>
      <c r="D130" s="262">
        <v>13</v>
      </c>
      <c r="E130" s="250" t="str">
        <f>IF(OR(VLOOKUP(D130,'Services - WHC'!$D$10:$F$109,2,FALSE)="",VLOOKUP(D130,'Services - WHC'!$D$10:$F$109,2,FALSE)="[Enter service]"),"",VLOOKUP(D130,'Services - WHC'!$D$10:$F$109,2,FALSE))</f>
        <v>Revenue Collection</v>
      </c>
      <c r="F130" s="251" t="str">
        <f>IF(OR(VLOOKUP(D130,'Services - WHC'!$D$10:$F$109,3,FALSE)="",VLOOKUP(D130,'Services - WHC'!$D$10:$F$109,3,FALSE)="[Select]"),"",VLOOKUP(D130,'Services - WHC'!$D$10:$F$109,3,FALSE))</f>
        <v>Mixed</v>
      </c>
      <c r="G130" s="252"/>
      <c r="H130" s="253"/>
      <c r="I130" s="31"/>
    </row>
    <row r="131" spans="1:9" s="54" customFormat="1" ht="12" customHeight="1" x14ac:dyDescent="0.2">
      <c r="A131" s="6"/>
      <c r="B131" s="6"/>
      <c r="C131" s="13"/>
      <c r="D131" s="262"/>
      <c r="E131" s="254" t="str">
        <f t="shared" ref="E131:E139" si="24">E130</f>
        <v>Revenue Collection</v>
      </c>
      <c r="F131" s="254" t="str">
        <f t="shared" ref="F131:F139" si="25">F130</f>
        <v>Mixed</v>
      </c>
      <c r="G131" s="255"/>
      <c r="H131" s="256"/>
      <c r="I131" s="31"/>
    </row>
    <row r="132" spans="1:9" s="54" customFormat="1" ht="12" customHeight="1" x14ac:dyDescent="0.2">
      <c r="A132" s="6"/>
      <c r="B132" s="6"/>
      <c r="C132" s="13"/>
      <c r="D132" s="262"/>
      <c r="E132" s="254" t="str">
        <f t="shared" si="24"/>
        <v>Revenue Collection</v>
      </c>
      <c r="F132" s="254" t="str">
        <f t="shared" si="25"/>
        <v>Mixed</v>
      </c>
      <c r="G132" s="255"/>
      <c r="H132" s="256"/>
      <c r="I132" s="31"/>
    </row>
    <row r="133" spans="1:9" ht="12" customHeight="1" x14ac:dyDescent="0.2">
      <c r="C133" s="13"/>
      <c r="D133" s="262"/>
      <c r="E133" s="254" t="str">
        <f t="shared" si="24"/>
        <v>Revenue Collection</v>
      </c>
      <c r="F133" s="254" t="str">
        <f t="shared" si="25"/>
        <v>Mixed</v>
      </c>
      <c r="G133" s="255"/>
      <c r="H133" s="256"/>
      <c r="I133" s="31"/>
    </row>
    <row r="134" spans="1:9" ht="12" customHeight="1" x14ac:dyDescent="0.2">
      <c r="C134" s="13"/>
      <c r="D134" s="262"/>
      <c r="E134" s="254" t="str">
        <f t="shared" si="24"/>
        <v>Revenue Collection</v>
      </c>
      <c r="F134" s="254" t="str">
        <f t="shared" si="25"/>
        <v>Mixed</v>
      </c>
      <c r="G134" s="255"/>
      <c r="H134" s="256"/>
      <c r="I134" s="31"/>
    </row>
    <row r="135" spans="1:9" ht="12" customHeight="1" x14ac:dyDescent="0.2">
      <c r="C135" s="13"/>
      <c r="D135" s="262"/>
      <c r="E135" s="254" t="str">
        <f t="shared" si="24"/>
        <v>Revenue Collection</v>
      </c>
      <c r="F135" s="254" t="str">
        <f t="shared" si="25"/>
        <v>Mixed</v>
      </c>
      <c r="G135" s="255"/>
      <c r="H135" s="256"/>
      <c r="I135" s="31"/>
    </row>
    <row r="136" spans="1:9" ht="12" customHeight="1" x14ac:dyDescent="0.2">
      <c r="C136" s="13"/>
      <c r="D136" s="262"/>
      <c r="E136" s="254" t="str">
        <f t="shared" si="24"/>
        <v>Revenue Collection</v>
      </c>
      <c r="F136" s="254" t="str">
        <f t="shared" si="25"/>
        <v>Mixed</v>
      </c>
      <c r="G136" s="255"/>
      <c r="H136" s="256"/>
      <c r="I136" s="31"/>
    </row>
    <row r="137" spans="1:9" ht="12" customHeight="1" x14ac:dyDescent="0.2">
      <c r="C137" s="13"/>
      <c r="D137" s="262"/>
      <c r="E137" s="254" t="str">
        <f t="shared" si="24"/>
        <v>Revenue Collection</v>
      </c>
      <c r="F137" s="254" t="str">
        <f t="shared" si="25"/>
        <v>Mixed</v>
      </c>
      <c r="G137" s="255"/>
      <c r="H137" s="256"/>
      <c r="I137" s="31"/>
    </row>
    <row r="138" spans="1:9" ht="12" customHeight="1" x14ac:dyDescent="0.2">
      <c r="C138" s="13"/>
      <c r="D138" s="262"/>
      <c r="E138" s="254" t="str">
        <f t="shared" si="24"/>
        <v>Revenue Collection</v>
      </c>
      <c r="F138" s="254" t="str">
        <f t="shared" si="25"/>
        <v>Mixed</v>
      </c>
      <c r="G138" s="255"/>
      <c r="H138" s="256"/>
      <c r="I138" s="31"/>
    </row>
    <row r="139" spans="1:9" ht="12" customHeight="1" x14ac:dyDescent="0.2">
      <c r="C139" s="13"/>
      <c r="D139" s="262"/>
      <c r="E139" s="254" t="str">
        <f t="shared" si="24"/>
        <v>Revenue Collection</v>
      </c>
      <c r="F139" s="254" t="str">
        <f t="shared" si="25"/>
        <v>Mixed</v>
      </c>
      <c r="G139" s="255"/>
      <c r="H139" s="256"/>
      <c r="I139" s="31"/>
    </row>
    <row r="140" spans="1:9" ht="12" customHeight="1" x14ac:dyDescent="0.2">
      <c r="C140" s="13"/>
      <c r="D140" s="262">
        <v>14</v>
      </c>
      <c r="E140" s="250" t="str">
        <f>IF(OR(VLOOKUP(D140,'Services - WHC'!$D$10:$F$109,2,FALSE)="",VLOOKUP(D140,'Services - WHC'!$D$10:$F$109,2,FALSE)="[Enter service]"),"",VLOOKUP(D140,'Services - WHC'!$D$10:$F$109,2,FALSE))</f>
        <v>Fire Services Levy</v>
      </c>
      <c r="F140" s="251" t="str">
        <f>IF(OR(VLOOKUP(D140,'Services - WHC'!$D$10:$F$109,3,FALSE)="",VLOOKUP(D140,'Services - WHC'!$D$10:$F$109,3,FALSE)="[Select]"),"",VLOOKUP(D140,'Services - WHC'!$D$10:$F$109,3,FALSE))</f>
        <v>Internal</v>
      </c>
      <c r="G140" s="252"/>
      <c r="H140" s="253"/>
      <c r="I140" s="31"/>
    </row>
    <row r="141" spans="1:9" ht="12" customHeight="1" x14ac:dyDescent="0.2">
      <c r="C141" s="13"/>
      <c r="D141" s="262"/>
      <c r="E141" s="254" t="str">
        <f t="shared" ref="E141:E149" si="26">E140</f>
        <v>Fire Services Levy</v>
      </c>
      <c r="F141" s="254" t="str">
        <f t="shared" ref="F141:F149" si="27">F140</f>
        <v>Internal</v>
      </c>
      <c r="G141" s="255"/>
      <c r="H141" s="256"/>
      <c r="I141" s="31"/>
    </row>
    <row r="142" spans="1:9" ht="12" customHeight="1" x14ac:dyDescent="0.2">
      <c r="C142" s="13"/>
      <c r="D142" s="262"/>
      <c r="E142" s="254" t="str">
        <f t="shared" si="26"/>
        <v>Fire Services Levy</v>
      </c>
      <c r="F142" s="254" t="str">
        <f t="shared" si="27"/>
        <v>Internal</v>
      </c>
      <c r="G142" s="255"/>
      <c r="H142" s="256"/>
      <c r="I142" s="31"/>
    </row>
    <row r="143" spans="1:9" ht="12" customHeight="1" x14ac:dyDescent="0.2">
      <c r="C143" s="13"/>
      <c r="D143" s="262"/>
      <c r="E143" s="254" t="str">
        <f t="shared" si="26"/>
        <v>Fire Services Levy</v>
      </c>
      <c r="F143" s="254" t="str">
        <f t="shared" si="27"/>
        <v>Internal</v>
      </c>
      <c r="G143" s="255"/>
      <c r="H143" s="256"/>
      <c r="I143" s="31"/>
    </row>
    <row r="144" spans="1:9" ht="12" customHeight="1" x14ac:dyDescent="0.2">
      <c r="C144" s="13"/>
      <c r="D144" s="262"/>
      <c r="E144" s="254" t="str">
        <f t="shared" si="26"/>
        <v>Fire Services Levy</v>
      </c>
      <c r="F144" s="254" t="str">
        <f t="shared" si="27"/>
        <v>Internal</v>
      </c>
      <c r="G144" s="255"/>
      <c r="H144" s="256"/>
      <c r="I144" s="31"/>
    </row>
    <row r="145" spans="3:9" ht="12" customHeight="1" x14ac:dyDescent="0.2">
      <c r="C145" s="13"/>
      <c r="D145" s="262"/>
      <c r="E145" s="254" t="str">
        <f t="shared" si="26"/>
        <v>Fire Services Levy</v>
      </c>
      <c r="F145" s="254" t="str">
        <f t="shared" si="27"/>
        <v>Internal</v>
      </c>
      <c r="G145" s="255"/>
      <c r="H145" s="256"/>
      <c r="I145" s="31"/>
    </row>
    <row r="146" spans="3:9" ht="12" customHeight="1" x14ac:dyDescent="0.2">
      <c r="C146" s="13"/>
      <c r="D146" s="262"/>
      <c r="E146" s="254" t="str">
        <f t="shared" si="26"/>
        <v>Fire Services Levy</v>
      </c>
      <c r="F146" s="254" t="str">
        <f t="shared" si="27"/>
        <v>Internal</v>
      </c>
      <c r="G146" s="255"/>
      <c r="H146" s="256"/>
      <c r="I146" s="31"/>
    </row>
    <row r="147" spans="3:9" ht="12" customHeight="1" x14ac:dyDescent="0.2">
      <c r="C147" s="13"/>
      <c r="D147" s="262"/>
      <c r="E147" s="254" t="str">
        <f t="shared" si="26"/>
        <v>Fire Services Levy</v>
      </c>
      <c r="F147" s="254" t="str">
        <f t="shared" si="27"/>
        <v>Internal</v>
      </c>
      <c r="G147" s="255"/>
      <c r="H147" s="256"/>
      <c r="I147" s="31"/>
    </row>
    <row r="148" spans="3:9" ht="12" customHeight="1" x14ac:dyDescent="0.2">
      <c r="C148" s="13"/>
      <c r="D148" s="262"/>
      <c r="E148" s="254" t="str">
        <f t="shared" si="26"/>
        <v>Fire Services Levy</v>
      </c>
      <c r="F148" s="254" t="str">
        <f t="shared" si="27"/>
        <v>Internal</v>
      </c>
      <c r="G148" s="255"/>
      <c r="H148" s="256"/>
      <c r="I148" s="31"/>
    </row>
    <row r="149" spans="3:9" ht="12" customHeight="1" x14ac:dyDescent="0.2">
      <c r="C149" s="13"/>
      <c r="D149" s="262"/>
      <c r="E149" s="254" t="str">
        <f t="shared" si="26"/>
        <v>Fire Services Levy</v>
      </c>
      <c r="F149" s="254" t="str">
        <f t="shared" si="27"/>
        <v>Internal</v>
      </c>
      <c r="G149" s="255"/>
      <c r="H149" s="256"/>
      <c r="I149" s="31"/>
    </row>
    <row r="150" spans="3:9" ht="12" customHeight="1" x14ac:dyDescent="0.2">
      <c r="C150" s="13"/>
      <c r="D150" s="262">
        <v>15</v>
      </c>
      <c r="E150" s="250" t="str">
        <f>IF(OR(VLOOKUP(D150,'Services - WHC'!$D$10:$F$109,2,FALSE)="",VLOOKUP(D150,'Services - WHC'!$D$10:$F$109,2,FALSE)="[Enter service]"),"",VLOOKUP(D150,'Services - WHC'!$D$10:$F$109,2,FALSE))</f>
        <v>Corporate Services</v>
      </c>
      <c r="F150" s="251" t="str">
        <f>IF(OR(VLOOKUP(D150,'Services - WHC'!$D$10:$F$109,3,FALSE)="",VLOOKUP(D150,'Services - WHC'!$D$10:$F$109,3,FALSE)="[Select]"),"",VLOOKUP(D150,'Services - WHC'!$D$10:$F$109,3,FALSE))</f>
        <v>Internal</v>
      </c>
      <c r="G150" s="252"/>
      <c r="H150" s="253"/>
      <c r="I150" s="31"/>
    </row>
    <row r="151" spans="3:9" ht="12" customHeight="1" x14ac:dyDescent="0.2">
      <c r="C151" s="13"/>
      <c r="D151" s="262"/>
      <c r="E151" s="254" t="str">
        <f t="shared" ref="E151:E159" si="28">E150</f>
        <v>Corporate Services</v>
      </c>
      <c r="F151" s="254" t="str">
        <f t="shared" ref="F151:F159" si="29">F150</f>
        <v>Internal</v>
      </c>
      <c r="G151" s="255"/>
      <c r="H151" s="256"/>
      <c r="I151" s="31"/>
    </row>
    <row r="152" spans="3:9" ht="12" customHeight="1" x14ac:dyDescent="0.2">
      <c r="C152" s="13"/>
      <c r="D152" s="262"/>
      <c r="E152" s="254" t="str">
        <f t="shared" si="28"/>
        <v>Corporate Services</v>
      </c>
      <c r="F152" s="254" t="str">
        <f t="shared" si="29"/>
        <v>Internal</v>
      </c>
      <c r="G152" s="255"/>
      <c r="H152" s="256"/>
      <c r="I152" s="31"/>
    </row>
    <row r="153" spans="3:9" ht="12" customHeight="1" x14ac:dyDescent="0.2">
      <c r="C153" s="13"/>
      <c r="D153" s="262"/>
      <c r="E153" s="254" t="str">
        <f t="shared" si="28"/>
        <v>Corporate Services</v>
      </c>
      <c r="F153" s="254" t="str">
        <f t="shared" si="29"/>
        <v>Internal</v>
      </c>
      <c r="G153" s="255"/>
      <c r="H153" s="256"/>
      <c r="I153" s="31"/>
    </row>
    <row r="154" spans="3:9" ht="12" customHeight="1" x14ac:dyDescent="0.2">
      <c r="C154" s="13"/>
      <c r="D154" s="262"/>
      <c r="E154" s="254" t="str">
        <f t="shared" si="28"/>
        <v>Corporate Services</v>
      </c>
      <c r="F154" s="254" t="str">
        <f t="shared" si="29"/>
        <v>Internal</v>
      </c>
      <c r="G154" s="255"/>
      <c r="H154" s="256"/>
      <c r="I154" s="31"/>
    </row>
    <row r="155" spans="3:9" ht="12" customHeight="1" x14ac:dyDescent="0.2">
      <c r="C155" s="13"/>
      <c r="D155" s="262"/>
      <c r="E155" s="254" t="str">
        <f t="shared" si="28"/>
        <v>Corporate Services</v>
      </c>
      <c r="F155" s="254" t="str">
        <f t="shared" si="29"/>
        <v>Internal</v>
      </c>
      <c r="G155" s="255"/>
      <c r="H155" s="256"/>
      <c r="I155" s="31"/>
    </row>
    <row r="156" spans="3:9" ht="12" customHeight="1" x14ac:dyDescent="0.2">
      <c r="C156" s="13"/>
      <c r="D156" s="262"/>
      <c r="E156" s="254" t="str">
        <f t="shared" si="28"/>
        <v>Corporate Services</v>
      </c>
      <c r="F156" s="254" t="str">
        <f t="shared" si="29"/>
        <v>Internal</v>
      </c>
      <c r="G156" s="255"/>
      <c r="H156" s="256"/>
      <c r="I156" s="31"/>
    </row>
    <row r="157" spans="3:9" ht="12" customHeight="1" x14ac:dyDescent="0.2">
      <c r="C157" s="13"/>
      <c r="D157" s="262"/>
      <c r="E157" s="254" t="str">
        <f t="shared" si="28"/>
        <v>Corporate Services</v>
      </c>
      <c r="F157" s="254" t="str">
        <f t="shared" si="29"/>
        <v>Internal</v>
      </c>
      <c r="G157" s="255"/>
      <c r="H157" s="256"/>
      <c r="I157" s="31"/>
    </row>
    <row r="158" spans="3:9" ht="12" customHeight="1" x14ac:dyDescent="0.2">
      <c r="C158" s="13"/>
      <c r="D158" s="262"/>
      <c r="E158" s="254" t="str">
        <f t="shared" si="28"/>
        <v>Corporate Services</v>
      </c>
      <c r="F158" s="254" t="str">
        <f t="shared" si="29"/>
        <v>Internal</v>
      </c>
      <c r="G158" s="255"/>
      <c r="H158" s="256"/>
      <c r="I158" s="31"/>
    </row>
    <row r="159" spans="3:9" ht="12" customHeight="1" x14ac:dyDescent="0.2">
      <c r="C159" s="13"/>
      <c r="D159" s="262"/>
      <c r="E159" s="254" t="str">
        <f t="shared" si="28"/>
        <v>Corporate Services</v>
      </c>
      <c r="F159" s="254" t="str">
        <f t="shared" si="29"/>
        <v>Internal</v>
      </c>
      <c r="G159" s="255"/>
      <c r="H159" s="256"/>
      <c r="I159" s="31"/>
    </row>
    <row r="160" spans="3:9" ht="12" customHeight="1" x14ac:dyDescent="0.2">
      <c r="C160" s="13"/>
      <c r="D160" s="262">
        <v>16</v>
      </c>
      <c r="E160" s="250" t="str">
        <f>IF(OR(VLOOKUP(D160,'Services - WHC'!$D$10:$F$109,2,FALSE)="",VLOOKUP(D160,'Services - WHC'!$D$10:$F$109,2,FALSE)="[Enter service]"),"",VLOOKUP(D160,'Services - WHC'!$D$10:$F$109,2,FALSE))</f>
        <v>Media and Communication</v>
      </c>
      <c r="F160" s="251" t="str">
        <f>IF(OR(VLOOKUP(D160,'Services - WHC'!$D$10:$F$109,3,FALSE)="",VLOOKUP(D160,'Services - WHC'!$D$10:$F$109,3,FALSE)="[Select]"),"",VLOOKUP(D160,'Services - WHC'!$D$10:$F$109,3,FALSE))</f>
        <v>Mixed</v>
      </c>
      <c r="G160" s="252"/>
      <c r="H160" s="253"/>
      <c r="I160" s="31"/>
    </row>
    <row r="161" spans="3:9" ht="12" customHeight="1" x14ac:dyDescent="0.2">
      <c r="C161" s="13"/>
      <c r="D161" s="262"/>
      <c r="E161" s="254" t="str">
        <f t="shared" ref="E161:E169" si="30">E160</f>
        <v>Media and Communication</v>
      </c>
      <c r="F161" s="254" t="str">
        <f t="shared" ref="F161:F169" si="31">F160</f>
        <v>Mixed</v>
      </c>
      <c r="G161" s="255"/>
      <c r="H161" s="256"/>
      <c r="I161" s="31"/>
    </row>
    <row r="162" spans="3:9" ht="12" customHeight="1" x14ac:dyDescent="0.2">
      <c r="C162" s="13"/>
      <c r="D162" s="262"/>
      <c r="E162" s="254" t="str">
        <f t="shared" si="30"/>
        <v>Media and Communication</v>
      </c>
      <c r="F162" s="254" t="str">
        <f t="shared" si="31"/>
        <v>Mixed</v>
      </c>
      <c r="G162" s="255"/>
      <c r="H162" s="256"/>
      <c r="I162" s="31"/>
    </row>
    <row r="163" spans="3:9" ht="12" customHeight="1" x14ac:dyDescent="0.2">
      <c r="C163" s="13"/>
      <c r="D163" s="262"/>
      <c r="E163" s="254" t="str">
        <f t="shared" si="30"/>
        <v>Media and Communication</v>
      </c>
      <c r="F163" s="254" t="str">
        <f t="shared" si="31"/>
        <v>Mixed</v>
      </c>
      <c r="G163" s="255"/>
      <c r="H163" s="256"/>
      <c r="I163" s="31"/>
    </row>
    <row r="164" spans="3:9" ht="12" customHeight="1" x14ac:dyDescent="0.2">
      <c r="C164" s="13"/>
      <c r="D164" s="262"/>
      <c r="E164" s="254" t="str">
        <f t="shared" si="30"/>
        <v>Media and Communication</v>
      </c>
      <c r="F164" s="254" t="str">
        <f t="shared" si="31"/>
        <v>Mixed</v>
      </c>
      <c r="G164" s="255"/>
      <c r="H164" s="256"/>
      <c r="I164" s="31"/>
    </row>
    <row r="165" spans="3:9" ht="12" customHeight="1" x14ac:dyDescent="0.2">
      <c r="C165" s="13"/>
      <c r="D165" s="262"/>
      <c r="E165" s="254" t="str">
        <f t="shared" si="30"/>
        <v>Media and Communication</v>
      </c>
      <c r="F165" s="254" t="str">
        <f t="shared" si="31"/>
        <v>Mixed</v>
      </c>
      <c r="G165" s="255"/>
      <c r="H165" s="256"/>
      <c r="I165" s="31"/>
    </row>
    <row r="166" spans="3:9" ht="12" customHeight="1" x14ac:dyDescent="0.2">
      <c r="C166" s="13"/>
      <c r="D166" s="262"/>
      <c r="E166" s="254" t="str">
        <f t="shared" si="30"/>
        <v>Media and Communication</v>
      </c>
      <c r="F166" s="254" t="str">
        <f t="shared" si="31"/>
        <v>Mixed</v>
      </c>
      <c r="G166" s="255"/>
      <c r="H166" s="256"/>
      <c r="I166" s="31"/>
    </row>
    <row r="167" spans="3:9" ht="12" customHeight="1" x14ac:dyDescent="0.2">
      <c r="C167" s="13"/>
      <c r="D167" s="262"/>
      <c r="E167" s="254" t="str">
        <f t="shared" si="30"/>
        <v>Media and Communication</v>
      </c>
      <c r="F167" s="254" t="str">
        <f t="shared" si="31"/>
        <v>Mixed</v>
      </c>
      <c r="G167" s="255"/>
      <c r="H167" s="256"/>
      <c r="I167" s="31"/>
    </row>
    <row r="168" spans="3:9" ht="12" customHeight="1" x14ac:dyDescent="0.2">
      <c r="C168" s="13"/>
      <c r="D168" s="262"/>
      <c r="E168" s="254" t="str">
        <f t="shared" si="30"/>
        <v>Media and Communication</v>
      </c>
      <c r="F168" s="254" t="str">
        <f t="shared" si="31"/>
        <v>Mixed</v>
      </c>
      <c r="G168" s="255"/>
      <c r="H168" s="256"/>
      <c r="I168" s="31"/>
    </row>
    <row r="169" spans="3:9" ht="12" customHeight="1" x14ac:dyDescent="0.2">
      <c r="C169" s="13"/>
      <c r="D169" s="262"/>
      <c r="E169" s="254" t="str">
        <f t="shared" si="30"/>
        <v>Media and Communication</v>
      </c>
      <c r="F169" s="254" t="str">
        <f t="shared" si="31"/>
        <v>Mixed</v>
      </c>
      <c r="G169" s="255"/>
      <c r="H169" s="256"/>
      <c r="I169" s="31"/>
    </row>
    <row r="170" spans="3:9" ht="12" customHeight="1" x14ac:dyDescent="0.2">
      <c r="C170" s="13"/>
      <c r="D170" s="262">
        <v>17</v>
      </c>
      <c r="E170" s="250" t="str">
        <f>IF(OR(VLOOKUP(D170,'Services - WHC'!$D$10:$F$109,2,FALSE)="",VLOOKUP(D170,'Services - WHC'!$D$10:$F$109,2,FALSE)="[Enter service]"),"",VLOOKUP(D170,'Services - WHC'!$D$10:$F$109,2,FALSE))</f>
        <v>Risk Management</v>
      </c>
      <c r="F170" s="251" t="str">
        <f>IF(OR(VLOOKUP(D170,'Services - WHC'!$D$10:$F$109,3,FALSE)="",VLOOKUP(D170,'Services - WHC'!$D$10:$F$109,3,FALSE)="[Select]"),"",VLOOKUP(D170,'Services - WHC'!$D$10:$F$109,3,FALSE))</f>
        <v>Mixed</v>
      </c>
      <c r="G170" s="252"/>
      <c r="H170" s="253"/>
      <c r="I170" s="31"/>
    </row>
    <row r="171" spans="3:9" ht="12" customHeight="1" x14ac:dyDescent="0.2">
      <c r="C171" s="13"/>
      <c r="D171" s="262"/>
      <c r="E171" s="254" t="str">
        <f t="shared" ref="E171:E179" si="32">E170</f>
        <v>Risk Management</v>
      </c>
      <c r="F171" s="254" t="str">
        <f t="shared" ref="F171:F179" si="33">F170</f>
        <v>Mixed</v>
      </c>
      <c r="G171" s="255"/>
      <c r="H171" s="256"/>
      <c r="I171" s="31"/>
    </row>
    <row r="172" spans="3:9" ht="12" customHeight="1" x14ac:dyDescent="0.2">
      <c r="C172" s="13"/>
      <c r="D172" s="262"/>
      <c r="E172" s="254" t="str">
        <f t="shared" si="32"/>
        <v>Risk Management</v>
      </c>
      <c r="F172" s="254" t="str">
        <f t="shared" si="33"/>
        <v>Mixed</v>
      </c>
      <c r="G172" s="255"/>
      <c r="H172" s="256"/>
      <c r="I172" s="31"/>
    </row>
    <row r="173" spans="3:9" ht="12" customHeight="1" x14ac:dyDescent="0.2">
      <c r="C173" s="13"/>
      <c r="D173" s="262"/>
      <c r="E173" s="254" t="str">
        <f t="shared" si="32"/>
        <v>Risk Management</v>
      </c>
      <c r="F173" s="254" t="str">
        <f t="shared" si="33"/>
        <v>Mixed</v>
      </c>
      <c r="G173" s="255"/>
      <c r="H173" s="256"/>
      <c r="I173" s="31"/>
    </row>
    <row r="174" spans="3:9" ht="12" customHeight="1" x14ac:dyDescent="0.2">
      <c r="C174" s="13"/>
      <c r="D174" s="262"/>
      <c r="E174" s="254" t="str">
        <f t="shared" si="32"/>
        <v>Risk Management</v>
      </c>
      <c r="F174" s="254" t="str">
        <f t="shared" si="33"/>
        <v>Mixed</v>
      </c>
      <c r="G174" s="255"/>
      <c r="H174" s="256"/>
      <c r="I174" s="31"/>
    </row>
    <row r="175" spans="3:9" ht="12" customHeight="1" x14ac:dyDescent="0.2">
      <c r="C175" s="13"/>
      <c r="D175" s="262"/>
      <c r="E175" s="254" t="str">
        <f t="shared" si="32"/>
        <v>Risk Management</v>
      </c>
      <c r="F175" s="254" t="str">
        <f t="shared" si="33"/>
        <v>Mixed</v>
      </c>
      <c r="G175" s="255"/>
      <c r="H175" s="256"/>
      <c r="I175" s="31"/>
    </row>
    <row r="176" spans="3:9" ht="12" customHeight="1" x14ac:dyDescent="0.2">
      <c r="C176" s="13"/>
      <c r="D176" s="262"/>
      <c r="E176" s="254" t="str">
        <f t="shared" si="32"/>
        <v>Risk Management</v>
      </c>
      <c r="F176" s="254" t="str">
        <f t="shared" si="33"/>
        <v>Mixed</v>
      </c>
      <c r="G176" s="255"/>
      <c r="H176" s="256"/>
      <c r="I176" s="31"/>
    </row>
    <row r="177" spans="3:9" ht="12" customHeight="1" x14ac:dyDescent="0.2">
      <c r="C177" s="13"/>
      <c r="D177" s="262"/>
      <c r="E177" s="254" t="str">
        <f t="shared" si="32"/>
        <v>Risk Management</v>
      </c>
      <c r="F177" s="254" t="str">
        <f t="shared" si="33"/>
        <v>Mixed</v>
      </c>
      <c r="G177" s="255"/>
      <c r="H177" s="256"/>
      <c r="I177" s="31"/>
    </row>
    <row r="178" spans="3:9" ht="12" customHeight="1" x14ac:dyDescent="0.2">
      <c r="C178" s="13"/>
      <c r="D178" s="262"/>
      <c r="E178" s="254" t="str">
        <f t="shared" si="32"/>
        <v>Risk Management</v>
      </c>
      <c r="F178" s="254" t="str">
        <f t="shared" si="33"/>
        <v>Mixed</v>
      </c>
      <c r="G178" s="255"/>
      <c r="H178" s="256"/>
      <c r="I178" s="31"/>
    </row>
    <row r="179" spans="3:9" ht="12" customHeight="1" x14ac:dyDescent="0.2">
      <c r="C179" s="13"/>
      <c r="D179" s="262"/>
      <c r="E179" s="254" t="str">
        <f t="shared" si="32"/>
        <v>Risk Management</v>
      </c>
      <c r="F179" s="254" t="str">
        <f t="shared" si="33"/>
        <v>Mixed</v>
      </c>
      <c r="G179" s="255"/>
      <c r="H179" s="256"/>
      <c r="I179" s="31"/>
    </row>
    <row r="180" spans="3:9" ht="12" customHeight="1" x14ac:dyDescent="0.2">
      <c r="C180" s="13"/>
      <c r="D180" s="262">
        <v>18</v>
      </c>
      <c r="E180" s="250" t="str">
        <f>IF(OR(VLOOKUP(D180,'Services - WHC'!$D$10:$F$109,2,FALSE)="",VLOOKUP(D180,'Services - WHC'!$D$10:$F$109,2,FALSE)="[Enter service]"),"",VLOOKUP(D180,'Services - WHC'!$D$10:$F$109,2,FALSE))</f>
        <v>Records Management</v>
      </c>
      <c r="F180" s="251" t="str">
        <f>IF(OR(VLOOKUP(D180,'Services - WHC'!$D$10:$F$109,3,FALSE)="",VLOOKUP(D180,'Services - WHC'!$D$10:$F$109,3,FALSE)="[Select]"),"",VLOOKUP(D180,'Services - WHC'!$D$10:$F$109,3,FALSE))</f>
        <v>Internal</v>
      </c>
      <c r="G180" s="252"/>
      <c r="H180" s="253"/>
      <c r="I180" s="31"/>
    </row>
    <row r="181" spans="3:9" ht="12" customHeight="1" x14ac:dyDescent="0.2">
      <c r="C181" s="13"/>
      <c r="D181" s="262"/>
      <c r="E181" s="254" t="str">
        <f t="shared" ref="E181:E189" si="34">E180</f>
        <v>Records Management</v>
      </c>
      <c r="F181" s="254" t="str">
        <f t="shared" ref="F181:F189" si="35">F180</f>
        <v>Internal</v>
      </c>
      <c r="G181" s="255"/>
      <c r="H181" s="256"/>
      <c r="I181" s="31"/>
    </row>
    <row r="182" spans="3:9" ht="12" customHeight="1" x14ac:dyDescent="0.2">
      <c r="C182" s="13"/>
      <c r="D182" s="262"/>
      <c r="E182" s="254" t="str">
        <f t="shared" si="34"/>
        <v>Records Management</v>
      </c>
      <c r="F182" s="254" t="str">
        <f t="shared" si="35"/>
        <v>Internal</v>
      </c>
      <c r="G182" s="255"/>
      <c r="H182" s="256"/>
      <c r="I182" s="31"/>
    </row>
    <row r="183" spans="3:9" ht="12" customHeight="1" x14ac:dyDescent="0.2">
      <c r="C183" s="13"/>
      <c r="D183" s="262"/>
      <c r="E183" s="254" t="str">
        <f t="shared" si="34"/>
        <v>Records Management</v>
      </c>
      <c r="F183" s="254" t="str">
        <f t="shared" si="35"/>
        <v>Internal</v>
      </c>
      <c r="G183" s="255"/>
      <c r="H183" s="256"/>
      <c r="I183" s="31"/>
    </row>
    <row r="184" spans="3:9" ht="12" customHeight="1" x14ac:dyDescent="0.2">
      <c r="C184" s="13"/>
      <c r="D184" s="262"/>
      <c r="E184" s="254" t="str">
        <f t="shared" si="34"/>
        <v>Records Management</v>
      </c>
      <c r="F184" s="254" t="str">
        <f t="shared" si="35"/>
        <v>Internal</v>
      </c>
      <c r="G184" s="255"/>
      <c r="H184" s="256"/>
      <c r="I184" s="31"/>
    </row>
    <row r="185" spans="3:9" ht="12" customHeight="1" x14ac:dyDescent="0.2">
      <c r="C185" s="13"/>
      <c r="D185" s="262"/>
      <c r="E185" s="254" t="str">
        <f t="shared" si="34"/>
        <v>Records Management</v>
      </c>
      <c r="F185" s="254" t="str">
        <f t="shared" si="35"/>
        <v>Internal</v>
      </c>
      <c r="G185" s="255"/>
      <c r="H185" s="256"/>
      <c r="I185" s="31"/>
    </row>
    <row r="186" spans="3:9" ht="12" customHeight="1" x14ac:dyDescent="0.2">
      <c r="C186" s="13"/>
      <c r="D186" s="262"/>
      <c r="E186" s="254" t="str">
        <f t="shared" si="34"/>
        <v>Records Management</v>
      </c>
      <c r="F186" s="254" t="str">
        <f t="shared" si="35"/>
        <v>Internal</v>
      </c>
      <c r="G186" s="255"/>
      <c r="H186" s="256"/>
      <c r="I186" s="31"/>
    </row>
    <row r="187" spans="3:9" ht="12" customHeight="1" x14ac:dyDescent="0.2">
      <c r="C187" s="13"/>
      <c r="D187" s="262"/>
      <c r="E187" s="254" t="str">
        <f t="shared" si="34"/>
        <v>Records Management</v>
      </c>
      <c r="F187" s="254" t="str">
        <f t="shared" si="35"/>
        <v>Internal</v>
      </c>
      <c r="G187" s="255"/>
      <c r="H187" s="256"/>
      <c r="I187" s="31"/>
    </row>
    <row r="188" spans="3:9" ht="12" customHeight="1" x14ac:dyDescent="0.2">
      <c r="C188" s="13"/>
      <c r="D188" s="262"/>
      <c r="E188" s="254" t="str">
        <f t="shared" si="34"/>
        <v>Records Management</v>
      </c>
      <c r="F188" s="254" t="str">
        <f t="shared" si="35"/>
        <v>Internal</v>
      </c>
      <c r="G188" s="255"/>
      <c r="H188" s="256"/>
      <c r="I188" s="31"/>
    </row>
    <row r="189" spans="3:9" ht="12" customHeight="1" x14ac:dyDescent="0.2">
      <c r="C189" s="13"/>
      <c r="D189" s="262"/>
      <c r="E189" s="254" t="str">
        <f t="shared" si="34"/>
        <v>Records Management</v>
      </c>
      <c r="F189" s="254" t="str">
        <f t="shared" si="35"/>
        <v>Internal</v>
      </c>
      <c r="G189" s="255"/>
      <c r="H189" s="256"/>
      <c r="I189" s="31"/>
    </row>
    <row r="190" spans="3:9" ht="12" customHeight="1" x14ac:dyDescent="0.2">
      <c r="C190" s="13"/>
      <c r="D190" s="262">
        <v>19</v>
      </c>
      <c r="E190" s="250" t="str">
        <f>IF(OR(VLOOKUP(D190,'Services - WHC'!$D$10:$F$109,2,FALSE)="",VLOOKUP(D190,'Services - WHC'!$D$10:$F$109,2,FALSE)="[Enter service]"),"",VLOOKUP(D190,'Services - WHC'!$D$10:$F$109,2,FALSE))</f>
        <v>Human Resources</v>
      </c>
      <c r="F190" s="251" t="str">
        <f>IF(OR(VLOOKUP(D190,'Services - WHC'!$D$10:$F$109,3,FALSE)="",VLOOKUP(D190,'Services - WHC'!$D$10:$F$109,3,FALSE)="[Select]"),"",VLOOKUP(D190,'Services - WHC'!$D$10:$F$109,3,FALSE))</f>
        <v>Internal</v>
      </c>
      <c r="G190" s="252"/>
      <c r="H190" s="253"/>
      <c r="I190" s="31"/>
    </row>
    <row r="191" spans="3:9" ht="12" customHeight="1" x14ac:dyDescent="0.2">
      <c r="C191" s="13"/>
      <c r="D191" s="262"/>
      <c r="E191" s="254" t="str">
        <f t="shared" ref="E191:E199" si="36">E190</f>
        <v>Human Resources</v>
      </c>
      <c r="F191" s="254" t="str">
        <f t="shared" ref="F191:F199" si="37">F190</f>
        <v>Internal</v>
      </c>
      <c r="G191" s="255"/>
      <c r="H191" s="256"/>
      <c r="I191" s="31"/>
    </row>
    <row r="192" spans="3:9" ht="12" customHeight="1" x14ac:dyDescent="0.2">
      <c r="C192" s="13"/>
      <c r="D192" s="262"/>
      <c r="E192" s="254" t="str">
        <f t="shared" si="36"/>
        <v>Human Resources</v>
      </c>
      <c r="F192" s="254" t="str">
        <f t="shared" si="37"/>
        <v>Internal</v>
      </c>
      <c r="G192" s="255"/>
      <c r="H192" s="256"/>
      <c r="I192" s="31"/>
    </row>
    <row r="193" spans="3:9" ht="12" customHeight="1" x14ac:dyDescent="0.2">
      <c r="C193" s="13"/>
      <c r="D193" s="262"/>
      <c r="E193" s="254" t="str">
        <f t="shared" si="36"/>
        <v>Human Resources</v>
      </c>
      <c r="F193" s="254" t="str">
        <f t="shared" si="37"/>
        <v>Internal</v>
      </c>
      <c r="G193" s="255"/>
      <c r="H193" s="256"/>
      <c r="I193" s="31"/>
    </row>
    <row r="194" spans="3:9" ht="12" customHeight="1" x14ac:dyDescent="0.2">
      <c r="C194" s="13"/>
      <c r="D194" s="262"/>
      <c r="E194" s="254" t="str">
        <f t="shared" si="36"/>
        <v>Human Resources</v>
      </c>
      <c r="F194" s="254" t="str">
        <f t="shared" si="37"/>
        <v>Internal</v>
      </c>
      <c r="G194" s="255"/>
      <c r="H194" s="256"/>
      <c r="I194" s="31"/>
    </row>
    <row r="195" spans="3:9" ht="12" customHeight="1" x14ac:dyDescent="0.2">
      <c r="C195" s="13"/>
      <c r="D195" s="262"/>
      <c r="E195" s="254" t="str">
        <f t="shared" si="36"/>
        <v>Human Resources</v>
      </c>
      <c r="F195" s="254" t="str">
        <f t="shared" si="37"/>
        <v>Internal</v>
      </c>
      <c r="G195" s="255"/>
      <c r="H195" s="256"/>
      <c r="I195" s="31"/>
    </row>
    <row r="196" spans="3:9" ht="12" customHeight="1" x14ac:dyDescent="0.2">
      <c r="C196" s="13"/>
      <c r="D196" s="262"/>
      <c r="E196" s="254" t="str">
        <f t="shared" si="36"/>
        <v>Human Resources</v>
      </c>
      <c r="F196" s="254" t="str">
        <f t="shared" si="37"/>
        <v>Internal</v>
      </c>
      <c r="G196" s="255"/>
      <c r="H196" s="256"/>
      <c r="I196" s="31"/>
    </row>
    <row r="197" spans="3:9" ht="12" customHeight="1" x14ac:dyDescent="0.2">
      <c r="C197" s="13"/>
      <c r="D197" s="262"/>
      <c r="E197" s="254" t="str">
        <f t="shared" si="36"/>
        <v>Human Resources</v>
      </c>
      <c r="F197" s="254" t="str">
        <f t="shared" si="37"/>
        <v>Internal</v>
      </c>
      <c r="G197" s="255"/>
      <c r="H197" s="256"/>
      <c r="I197" s="31"/>
    </row>
    <row r="198" spans="3:9" ht="12" customHeight="1" x14ac:dyDescent="0.2">
      <c r="C198" s="13"/>
      <c r="D198" s="262"/>
      <c r="E198" s="254" t="str">
        <f t="shared" si="36"/>
        <v>Human Resources</v>
      </c>
      <c r="F198" s="254" t="str">
        <f t="shared" si="37"/>
        <v>Internal</v>
      </c>
      <c r="G198" s="255"/>
      <c r="H198" s="256"/>
      <c r="I198" s="31"/>
    </row>
    <row r="199" spans="3:9" ht="12" customHeight="1" x14ac:dyDescent="0.2">
      <c r="C199" s="13"/>
      <c r="D199" s="262"/>
      <c r="E199" s="254" t="str">
        <f t="shared" si="36"/>
        <v>Human Resources</v>
      </c>
      <c r="F199" s="254" t="str">
        <f t="shared" si="37"/>
        <v>Internal</v>
      </c>
      <c r="G199" s="255"/>
      <c r="H199" s="256"/>
      <c r="I199" s="31"/>
    </row>
    <row r="200" spans="3:9" ht="12" customHeight="1" x14ac:dyDescent="0.2">
      <c r="C200" s="13"/>
      <c r="D200" s="262">
        <v>20</v>
      </c>
      <c r="E200" s="250" t="str">
        <f>IF(OR(VLOOKUP(D200,'Services - WHC'!$D$10:$F$109,2,FALSE)="",VLOOKUP(D200,'Services - WHC'!$D$10:$F$109,2,FALSE)="[Enter service]"),"",VLOOKUP(D200,'Services - WHC'!$D$10:$F$109,2,FALSE))</f>
        <v>Information Technology</v>
      </c>
      <c r="F200" s="251" t="str">
        <f>IF(OR(VLOOKUP(D200,'Services - WHC'!$D$10:$F$109,3,FALSE)="",VLOOKUP(D200,'Services - WHC'!$D$10:$F$109,3,FALSE)="[Select]"),"",VLOOKUP(D200,'Services - WHC'!$D$10:$F$109,3,FALSE))</f>
        <v>Internal</v>
      </c>
      <c r="G200" s="252"/>
      <c r="H200" s="253"/>
      <c r="I200" s="31"/>
    </row>
    <row r="201" spans="3:9" ht="12" customHeight="1" x14ac:dyDescent="0.2">
      <c r="C201" s="13"/>
      <c r="D201" s="262"/>
      <c r="E201" s="254" t="str">
        <f t="shared" ref="E201:E209" si="38">E200</f>
        <v>Information Technology</v>
      </c>
      <c r="F201" s="254" t="str">
        <f t="shared" ref="F201:F209" si="39">F200</f>
        <v>Internal</v>
      </c>
      <c r="G201" s="255"/>
      <c r="H201" s="256"/>
      <c r="I201" s="31"/>
    </row>
    <row r="202" spans="3:9" ht="12" customHeight="1" x14ac:dyDescent="0.2">
      <c r="C202" s="13"/>
      <c r="D202" s="262"/>
      <c r="E202" s="254" t="str">
        <f t="shared" si="38"/>
        <v>Information Technology</v>
      </c>
      <c r="F202" s="254" t="str">
        <f t="shared" si="39"/>
        <v>Internal</v>
      </c>
      <c r="G202" s="255"/>
      <c r="H202" s="256"/>
      <c r="I202" s="31"/>
    </row>
    <row r="203" spans="3:9" ht="12" customHeight="1" x14ac:dyDescent="0.2">
      <c r="C203" s="13"/>
      <c r="D203" s="262"/>
      <c r="E203" s="254" t="str">
        <f t="shared" si="38"/>
        <v>Information Technology</v>
      </c>
      <c r="F203" s="254" t="str">
        <f t="shared" si="39"/>
        <v>Internal</v>
      </c>
      <c r="G203" s="255"/>
      <c r="H203" s="256"/>
      <c r="I203" s="31"/>
    </row>
    <row r="204" spans="3:9" ht="12" customHeight="1" x14ac:dyDescent="0.2">
      <c r="C204" s="13"/>
      <c r="D204" s="262"/>
      <c r="E204" s="254" t="str">
        <f t="shared" si="38"/>
        <v>Information Technology</v>
      </c>
      <c r="F204" s="254" t="str">
        <f t="shared" si="39"/>
        <v>Internal</v>
      </c>
      <c r="G204" s="255"/>
      <c r="H204" s="256"/>
      <c r="I204" s="31"/>
    </row>
    <row r="205" spans="3:9" ht="12" customHeight="1" x14ac:dyDescent="0.2">
      <c r="C205" s="13"/>
      <c r="D205" s="262"/>
      <c r="E205" s="254" t="str">
        <f t="shared" si="38"/>
        <v>Information Technology</v>
      </c>
      <c r="F205" s="254" t="str">
        <f t="shared" si="39"/>
        <v>Internal</v>
      </c>
      <c r="G205" s="255"/>
      <c r="H205" s="256"/>
      <c r="I205" s="31"/>
    </row>
    <row r="206" spans="3:9" ht="12" customHeight="1" x14ac:dyDescent="0.2">
      <c r="C206" s="13"/>
      <c r="D206" s="262"/>
      <c r="E206" s="254" t="str">
        <f t="shared" si="38"/>
        <v>Information Technology</v>
      </c>
      <c r="F206" s="254" t="str">
        <f t="shared" si="39"/>
        <v>Internal</v>
      </c>
      <c r="G206" s="255"/>
      <c r="H206" s="256"/>
      <c r="I206" s="31"/>
    </row>
    <row r="207" spans="3:9" ht="12" customHeight="1" x14ac:dyDescent="0.2">
      <c r="C207" s="13"/>
      <c r="D207" s="262"/>
      <c r="E207" s="254" t="str">
        <f t="shared" si="38"/>
        <v>Information Technology</v>
      </c>
      <c r="F207" s="254" t="str">
        <f t="shared" si="39"/>
        <v>Internal</v>
      </c>
      <c r="G207" s="255"/>
      <c r="H207" s="256"/>
      <c r="I207" s="31"/>
    </row>
    <row r="208" spans="3:9" ht="12" customHeight="1" x14ac:dyDescent="0.2">
      <c r="C208" s="13"/>
      <c r="D208" s="262"/>
      <c r="E208" s="254" t="str">
        <f t="shared" si="38"/>
        <v>Information Technology</v>
      </c>
      <c r="F208" s="254" t="str">
        <f t="shared" si="39"/>
        <v>Internal</v>
      </c>
      <c r="G208" s="255"/>
      <c r="H208" s="256"/>
      <c r="I208" s="31"/>
    </row>
    <row r="209" spans="3:9" ht="12" customHeight="1" x14ac:dyDescent="0.2">
      <c r="C209" s="13"/>
      <c r="D209" s="262"/>
      <c r="E209" s="254" t="str">
        <f t="shared" si="38"/>
        <v>Information Technology</v>
      </c>
      <c r="F209" s="254" t="str">
        <f t="shared" si="39"/>
        <v>Internal</v>
      </c>
      <c r="G209" s="255"/>
      <c r="H209" s="256"/>
      <c r="I209" s="31"/>
    </row>
    <row r="210" spans="3:9" ht="12" customHeight="1" x14ac:dyDescent="0.2">
      <c r="C210" s="13"/>
      <c r="D210" s="262">
        <v>21</v>
      </c>
      <c r="E210" s="250" t="str">
        <f>IF(OR(VLOOKUP(D210,'Services - WHC'!$D$10:$F$109,2,FALSE)="",VLOOKUP(D210,'Services - WHC'!$D$10:$F$109,2,FALSE)="[Enter service]"),"",VLOOKUP(D210,'Services - WHC'!$D$10:$F$109,2,FALSE))</f>
        <v>Customer Service</v>
      </c>
      <c r="F210" s="251" t="str">
        <f>IF(OR(VLOOKUP(D210,'Services - WHC'!$D$10:$F$109,3,FALSE)="",VLOOKUP(D210,'Services - WHC'!$D$10:$F$109,3,FALSE)="[Select]"),"",VLOOKUP(D210,'Services - WHC'!$D$10:$F$109,3,FALSE))</f>
        <v>Mixed</v>
      </c>
      <c r="G210" s="252"/>
      <c r="H210" s="253"/>
      <c r="I210" s="31"/>
    </row>
    <row r="211" spans="3:9" ht="12" customHeight="1" x14ac:dyDescent="0.2">
      <c r="C211" s="13"/>
      <c r="D211" s="262"/>
      <c r="E211" s="254" t="str">
        <f t="shared" ref="E211:E219" si="40">E210</f>
        <v>Customer Service</v>
      </c>
      <c r="F211" s="254" t="str">
        <f t="shared" ref="F211:F219" si="41">F210</f>
        <v>Mixed</v>
      </c>
      <c r="G211" s="255"/>
      <c r="H211" s="256"/>
      <c r="I211" s="31"/>
    </row>
    <row r="212" spans="3:9" ht="12" customHeight="1" x14ac:dyDescent="0.2">
      <c r="C212" s="13"/>
      <c r="D212" s="262"/>
      <c r="E212" s="254" t="str">
        <f t="shared" si="40"/>
        <v>Customer Service</v>
      </c>
      <c r="F212" s="254" t="str">
        <f t="shared" si="41"/>
        <v>Mixed</v>
      </c>
      <c r="G212" s="255"/>
      <c r="H212" s="256"/>
      <c r="I212" s="31"/>
    </row>
    <row r="213" spans="3:9" ht="12" customHeight="1" x14ac:dyDescent="0.2">
      <c r="C213" s="13"/>
      <c r="D213" s="262"/>
      <c r="E213" s="254" t="str">
        <f t="shared" si="40"/>
        <v>Customer Service</v>
      </c>
      <c r="F213" s="254" t="str">
        <f t="shared" si="41"/>
        <v>Mixed</v>
      </c>
      <c r="G213" s="255"/>
      <c r="H213" s="256"/>
      <c r="I213" s="31"/>
    </row>
    <row r="214" spans="3:9" ht="12" customHeight="1" x14ac:dyDescent="0.2">
      <c r="C214" s="13"/>
      <c r="D214" s="262"/>
      <c r="E214" s="254" t="str">
        <f t="shared" si="40"/>
        <v>Customer Service</v>
      </c>
      <c r="F214" s="254" t="str">
        <f t="shared" si="41"/>
        <v>Mixed</v>
      </c>
      <c r="G214" s="255"/>
      <c r="H214" s="256"/>
      <c r="I214" s="31"/>
    </row>
    <row r="215" spans="3:9" ht="12" customHeight="1" x14ac:dyDescent="0.2">
      <c r="C215" s="13"/>
      <c r="D215" s="262"/>
      <c r="E215" s="254" t="str">
        <f t="shared" si="40"/>
        <v>Customer Service</v>
      </c>
      <c r="F215" s="254" t="str">
        <f t="shared" si="41"/>
        <v>Mixed</v>
      </c>
      <c r="G215" s="255"/>
      <c r="H215" s="256"/>
      <c r="I215" s="31"/>
    </row>
    <row r="216" spans="3:9" ht="12" customHeight="1" x14ac:dyDescent="0.2">
      <c r="C216" s="13"/>
      <c r="D216" s="262"/>
      <c r="E216" s="254" t="str">
        <f t="shared" si="40"/>
        <v>Customer Service</v>
      </c>
      <c r="F216" s="254" t="str">
        <f t="shared" si="41"/>
        <v>Mixed</v>
      </c>
      <c r="G216" s="255"/>
      <c r="H216" s="256"/>
      <c r="I216" s="31"/>
    </row>
    <row r="217" spans="3:9" ht="12" customHeight="1" x14ac:dyDescent="0.2">
      <c r="C217" s="13"/>
      <c r="D217" s="262"/>
      <c r="E217" s="254" t="str">
        <f t="shared" si="40"/>
        <v>Customer Service</v>
      </c>
      <c r="F217" s="254" t="str">
        <f t="shared" si="41"/>
        <v>Mixed</v>
      </c>
      <c r="G217" s="255"/>
      <c r="H217" s="256"/>
      <c r="I217" s="31"/>
    </row>
    <row r="218" spans="3:9" ht="12" customHeight="1" x14ac:dyDescent="0.2">
      <c r="C218" s="13"/>
      <c r="D218" s="262"/>
      <c r="E218" s="254" t="str">
        <f t="shared" si="40"/>
        <v>Customer Service</v>
      </c>
      <c r="F218" s="254" t="str">
        <f t="shared" si="41"/>
        <v>Mixed</v>
      </c>
      <c r="G218" s="255"/>
      <c r="H218" s="256"/>
      <c r="I218" s="31"/>
    </row>
    <row r="219" spans="3:9" ht="12" customHeight="1" x14ac:dyDescent="0.2">
      <c r="C219" s="13"/>
      <c r="D219" s="262"/>
      <c r="E219" s="254" t="str">
        <f t="shared" si="40"/>
        <v>Customer Service</v>
      </c>
      <c r="F219" s="254" t="str">
        <f t="shared" si="41"/>
        <v>Mixed</v>
      </c>
      <c r="G219" s="255"/>
      <c r="H219" s="256"/>
      <c r="I219" s="31"/>
    </row>
    <row r="220" spans="3:9" ht="12" customHeight="1" x14ac:dyDescent="0.2">
      <c r="C220" s="13"/>
      <c r="D220" s="262">
        <v>22</v>
      </c>
      <c r="E220" s="250" t="str">
        <f>IF(OR(VLOOKUP(D220,'Services - WHC'!$D$10:$F$109,2,FALSE)="",VLOOKUP(D220,'Services - WHC'!$D$10:$F$109,2,FALSE)="[Enter service]"),"",VLOOKUP(D220,'Services - WHC'!$D$10:$F$109,2,FALSE))</f>
        <v>School Crossings</v>
      </c>
      <c r="F220" s="251" t="str">
        <f>IF(OR(VLOOKUP(D220,'Services - WHC'!$D$10:$F$109,3,FALSE)="",VLOOKUP(D220,'Services - WHC'!$D$10:$F$109,3,FALSE)="[Select]"),"",VLOOKUP(D220,'Services - WHC'!$D$10:$F$109,3,FALSE))</f>
        <v>External</v>
      </c>
      <c r="G220" s="252"/>
      <c r="H220" s="253"/>
      <c r="I220" s="31"/>
    </row>
    <row r="221" spans="3:9" ht="12" customHeight="1" x14ac:dyDescent="0.2">
      <c r="C221" s="13"/>
      <c r="D221" s="262"/>
      <c r="E221" s="254" t="str">
        <f t="shared" ref="E221:E229" si="42">E220</f>
        <v>School Crossings</v>
      </c>
      <c r="F221" s="254" t="str">
        <f t="shared" ref="F221:F229" si="43">F220</f>
        <v>External</v>
      </c>
      <c r="G221" s="255"/>
      <c r="H221" s="256"/>
      <c r="I221" s="31"/>
    </row>
    <row r="222" spans="3:9" ht="12" customHeight="1" x14ac:dyDescent="0.2">
      <c r="C222" s="13"/>
      <c r="D222" s="262"/>
      <c r="E222" s="254" t="str">
        <f t="shared" si="42"/>
        <v>School Crossings</v>
      </c>
      <c r="F222" s="254" t="str">
        <f t="shared" si="43"/>
        <v>External</v>
      </c>
      <c r="G222" s="255"/>
      <c r="H222" s="256"/>
      <c r="I222" s="31"/>
    </row>
    <row r="223" spans="3:9" ht="12" customHeight="1" x14ac:dyDescent="0.2">
      <c r="C223" s="13"/>
      <c r="D223" s="262"/>
      <c r="E223" s="254" t="str">
        <f t="shared" si="42"/>
        <v>School Crossings</v>
      </c>
      <c r="F223" s="254" t="str">
        <f t="shared" si="43"/>
        <v>External</v>
      </c>
      <c r="G223" s="255"/>
      <c r="H223" s="256"/>
      <c r="I223" s="31"/>
    </row>
    <row r="224" spans="3:9" ht="12" customHeight="1" x14ac:dyDescent="0.2">
      <c r="C224" s="13"/>
      <c r="D224" s="262"/>
      <c r="E224" s="254" t="str">
        <f t="shared" si="42"/>
        <v>School Crossings</v>
      </c>
      <c r="F224" s="254" t="str">
        <f t="shared" si="43"/>
        <v>External</v>
      </c>
      <c r="G224" s="255"/>
      <c r="H224" s="256"/>
      <c r="I224" s="31"/>
    </row>
    <row r="225" spans="3:9" ht="12" customHeight="1" x14ac:dyDescent="0.2">
      <c r="C225" s="13"/>
      <c r="D225" s="262"/>
      <c r="E225" s="254" t="str">
        <f t="shared" si="42"/>
        <v>School Crossings</v>
      </c>
      <c r="F225" s="254" t="str">
        <f t="shared" si="43"/>
        <v>External</v>
      </c>
      <c r="G225" s="255"/>
      <c r="H225" s="256"/>
      <c r="I225" s="31"/>
    </row>
    <row r="226" spans="3:9" ht="12" customHeight="1" x14ac:dyDescent="0.2">
      <c r="C226" s="13"/>
      <c r="D226" s="262"/>
      <c r="E226" s="254" t="str">
        <f t="shared" si="42"/>
        <v>School Crossings</v>
      </c>
      <c r="F226" s="254" t="str">
        <f t="shared" si="43"/>
        <v>External</v>
      </c>
      <c r="G226" s="255"/>
      <c r="H226" s="256"/>
      <c r="I226" s="31"/>
    </row>
    <row r="227" spans="3:9" ht="12" customHeight="1" x14ac:dyDescent="0.2">
      <c r="C227" s="13"/>
      <c r="D227" s="262"/>
      <c r="E227" s="254" t="str">
        <f t="shared" si="42"/>
        <v>School Crossings</v>
      </c>
      <c r="F227" s="254" t="str">
        <f t="shared" si="43"/>
        <v>External</v>
      </c>
      <c r="G227" s="255"/>
      <c r="H227" s="256"/>
      <c r="I227" s="31"/>
    </row>
    <row r="228" spans="3:9" ht="12" customHeight="1" x14ac:dyDescent="0.2">
      <c r="C228" s="13"/>
      <c r="D228" s="262"/>
      <c r="E228" s="254" t="str">
        <f t="shared" si="42"/>
        <v>School Crossings</v>
      </c>
      <c r="F228" s="254" t="str">
        <f t="shared" si="43"/>
        <v>External</v>
      </c>
      <c r="G228" s="255"/>
      <c r="H228" s="256"/>
      <c r="I228" s="31"/>
    </row>
    <row r="229" spans="3:9" ht="12" customHeight="1" x14ac:dyDescent="0.2">
      <c r="C229" s="13"/>
      <c r="D229" s="262"/>
      <c r="E229" s="254" t="str">
        <f t="shared" si="42"/>
        <v>School Crossings</v>
      </c>
      <c r="F229" s="254" t="str">
        <f t="shared" si="43"/>
        <v>External</v>
      </c>
      <c r="G229" s="255"/>
      <c r="H229" s="256"/>
      <c r="I229" s="31"/>
    </row>
    <row r="230" spans="3:9" ht="12" customHeight="1" x14ac:dyDescent="0.2">
      <c r="C230" s="13"/>
      <c r="D230" s="262">
        <v>23</v>
      </c>
      <c r="E230" s="250" t="str">
        <f>IF(OR(VLOOKUP(D230,'Services - WHC'!$D$10:$F$109,2,FALSE)="",VLOOKUP(D230,'Services - WHC'!$D$10:$F$109,2,FALSE)="[Enter service]"),"",VLOOKUP(D230,'Services - WHC'!$D$10:$F$109,2,FALSE))</f>
        <v>Compliance</v>
      </c>
      <c r="F230" s="251" t="str">
        <f>IF(OR(VLOOKUP(D230,'Services - WHC'!$D$10:$F$109,3,FALSE)="",VLOOKUP(D230,'Services - WHC'!$D$10:$F$109,3,FALSE)="[Select]"),"",VLOOKUP(D230,'Services - WHC'!$D$10:$F$109,3,FALSE))</f>
        <v>External</v>
      </c>
      <c r="G230" s="252"/>
      <c r="H230" s="253"/>
      <c r="I230" s="31"/>
    </row>
    <row r="231" spans="3:9" ht="12" customHeight="1" x14ac:dyDescent="0.2">
      <c r="C231" s="13"/>
      <c r="D231" s="262"/>
      <c r="E231" s="254" t="str">
        <f t="shared" ref="E231:E239" si="44">E230</f>
        <v>Compliance</v>
      </c>
      <c r="F231" s="254" t="str">
        <f t="shared" ref="F231:F239" si="45">F230</f>
        <v>External</v>
      </c>
      <c r="G231" s="255"/>
      <c r="H231" s="256"/>
      <c r="I231" s="31"/>
    </row>
    <row r="232" spans="3:9" ht="12" customHeight="1" x14ac:dyDescent="0.2">
      <c r="C232" s="13"/>
      <c r="D232" s="262"/>
      <c r="E232" s="254" t="str">
        <f t="shared" si="44"/>
        <v>Compliance</v>
      </c>
      <c r="F232" s="254" t="str">
        <f t="shared" si="45"/>
        <v>External</v>
      </c>
      <c r="G232" s="255"/>
      <c r="H232" s="256"/>
      <c r="I232" s="31"/>
    </row>
    <row r="233" spans="3:9" ht="12" customHeight="1" x14ac:dyDescent="0.2">
      <c r="C233" s="13"/>
      <c r="D233" s="262"/>
      <c r="E233" s="254" t="str">
        <f t="shared" si="44"/>
        <v>Compliance</v>
      </c>
      <c r="F233" s="254" t="str">
        <f t="shared" si="45"/>
        <v>External</v>
      </c>
      <c r="G233" s="255"/>
      <c r="H233" s="256"/>
      <c r="I233" s="31"/>
    </row>
    <row r="234" spans="3:9" ht="12" customHeight="1" x14ac:dyDescent="0.2">
      <c r="C234" s="13"/>
      <c r="D234" s="262"/>
      <c r="E234" s="254" t="str">
        <f t="shared" si="44"/>
        <v>Compliance</v>
      </c>
      <c r="F234" s="254" t="str">
        <f t="shared" si="45"/>
        <v>External</v>
      </c>
      <c r="G234" s="255"/>
      <c r="H234" s="256"/>
      <c r="I234" s="31"/>
    </row>
    <row r="235" spans="3:9" ht="12" customHeight="1" x14ac:dyDescent="0.2">
      <c r="C235" s="13"/>
      <c r="D235" s="262"/>
      <c r="E235" s="254" t="str">
        <f t="shared" si="44"/>
        <v>Compliance</v>
      </c>
      <c r="F235" s="254" t="str">
        <f t="shared" si="45"/>
        <v>External</v>
      </c>
      <c r="G235" s="255"/>
      <c r="H235" s="256"/>
      <c r="I235" s="31"/>
    </row>
    <row r="236" spans="3:9" ht="12" customHeight="1" x14ac:dyDescent="0.2">
      <c r="C236" s="13"/>
      <c r="D236" s="262"/>
      <c r="E236" s="254" t="str">
        <f t="shared" si="44"/>
        <v>Compliance</v>
      </c>
      <c r="F236" s="254" t="str">
        <f t="shared" si="45"/>
        <v>External</v>
      </c>
      <c r="G236" s="255"/>
      <c r="H236" s="256"/>
      <c r="I236" s="31"/>
    </row>
    <row r="237" spans="3:9" ht="12" customHeight="1" x14ac:dyDescent="0.2">
      <c r="C237" s="13"/>
      <c r="D237" s="262"/>
      <c r="E237" s="254" t="str">
        <f t="shared" si="44"/>
        <v>Compliance</v>
      </c>
      <c r="F237" s="254" t="str">
        <f t="shared" si="45"/>
        <v>External</v>
      </c>
      <c r="G237" s="255"/>
      <c r="H237" s="256"/>
      <c r="I237" s="31"/>
    </row>
    <row r="238" spans="3:9" ht="12" customHeight="1" x14ac:dyDescent="0.2">
      <c r="C238" s="13"/>
      <c r="D238" s="262"/>
      <c r="E238" s="254" t="str">
        <f t="shared" si="44"/>
        <v>Compliance</v>
      </c>
      <c r="F238" s="254" t="str">
        <f t="shared" si="45"/>
        <v>External</v>
      </c>
      <c r="G238" s="255"/>
      <c r="H238" s="256"/>
      <c r="I238" s="31"/>
    </row>
    <row r="239" spans="3:9" ht="12" customHeight="1" x14ac:dyDescent="0.2">
      <c r="C239" s="13"/>
      <c r="D239" s="262"/>
      <c r="E239" s="254" t="str">
        <f t="shared" si="44"/>
        <v>Compliance</v>
      </c>
      <c r="F239" s="254" t="str">
        <f t="shared" si="45"/>
        <v>External</v>
      </c>
      <c r="G239" s="255"/>
      <c r="H239" s="256"/>
      <c r="I239" s="31"/>
    </row>
    <row r="240" spans="3:9" ht="12" customHeight="1" x14ac:dyDescent="0.2">
      <c r="C240" s="13"/>
      <c r="D240" s="262">
        <v>24</v>
      </c>
      <c r="E240" s="250" t="str">
        <f>IF(OR(VLOOKUP(D240,'Services - WHC'!$D$10:$F$109,2,FALSE)="",VLOOKUP(D240,'Services - WHC'!$D$10:$F$109,2,FALSE)="[Enter service]"),"",VLOOKUP(D240,'Services - WHC'!$D$10:$F$109,2,FALSE))</f>
        <v>Community Services Administration</v>
      </c>
      <c r="F240" s="251" t="str">
        <f>IF(OR(VLOOKUP(D240,'Services - WHC'!$D$10:$F$109,3,FALSE)="",VLOOKUP(D240,'Services - WHC'!$D$10:$F$109,3,FALSE)="[Select]"),"",VLOOKUP(D240,'Services - WHC'!$D$10:$F$109,3,FALSE))</f>
        <v>Internal</v>
      </c>
      <c r="G240" s="252"/>
      <c r="H240" s="253"/>
      <c r="I240" s="31"/>
    </row>
    <row r="241" spans="3:9" ht="12" customHeight="1" x14ac:dyDescent="0.2">
      <c r="C241" s="13"/>
      <c r="D241" s="262"/>
      <c r="E241" s="254" t="str">
        <f t="shared" ref="E241:E249" si="46">E240</f>
        <v>Community Services Administration</v>
      </c>
      <c r="F241" s="254" t="str">
        <f t="shared" ref="F241:F249" si="47">F240</f>
        <v>Internal</v>
      </c>
      <c r="G241" s="255"/>
      <c r="H241" s="256"/>
      <c r="I241" s="31"/>
    </row>
    <row r="242" spans="3:9" ht="12" customHeight="1" x14ac:dyDescent="0.2">
      <c r="C242" s="13"/>
      <c r="D242" s="262"/>
      <c r="E242" s="254" t="str">
        <f t="shared" si="46"/>
        <v>Community Services Administration</v>
      </c>
      <c r="F242" s="254" t="str">
        <f t="shared" si="47"/>
        <v>Internal</v>
      </c>
      <c r="G242" s="255"/>
      <c r="H242" s="256"/>
      <c r="I242" s="31"/>
    </row>
    <row r="243" spans="3:9" ht="12" customHeight="1" x14ac:dyDescent="0.2">
      <c r="C243" s="13"/>
      <c r="D243" s="262"/>
      <c r="E243" s="254" t="str">
        <f t="shared" si="46"/>
        <v>Community Services Administration</v>
      </c>
      <c r="F243" s="254" t="str">
        <f t="shared" si="47"/>
        <v>Internal</v>
      </c>
      <c r="G243" s="255"/>
      <c r="H243" s="256"/>
      <c r="I243" s="31"/>
    </row>
    <row r="244" spans="3:9" ht="12" customHeight="1" x14ac:dyDescent="0.2">
      <c r="C244" s="13"/>
      <c r="D244" s="262"/>
      <c r="E244" s="254" t="str">
        <f t="shared" si="46"/>
        <v>Community Services Administration</v>
      </c>
      <c r="F244" s="254" t="str">
        <f t="shared" si="47"/>
        <v>Internal</v>
      </c>
      <c r="G244" s="255"/>
      <c r="H244" s="256"/>
      <c r="I244" s="31"/>
    </row>
    <row r="245" spans="3:9" ht="12" customHeight="1" x14ac:dyDescent="0.2">
      <c r="C245" s="13"/>
      <c r="D245" s="262"/>
      <c r="E245" s="254" t="str">
        <f t="shared" si="46"/>
        <v>Community Services Administration</v>
      </c>
      <c r="F245" s="254" t="str">
        <f t="shared" si="47"/>
        <v>Internal</v>
      </c>
      <c r="G245" s="255"/>
      <c r="H245" s="256"/>
      <c r="I245" s="31"/>
    </row>
    <row r="246" spans="3:9" ht="12" customHeight="1" x14ac:dyDescent="0.2">
      <c r="C246" s="13"/>
      <c r="D246" s="262"/>
      <c r="E246" s="254" t="str">
        <f t="shared" si="46"/>
        <v>Community Services Administration</v>
      </c>
      <c r="F246" s="254" t="str">
        <f t="shared" si="47"/>
        <v>Internal</v>
      </c>
      <c r="G246" s="255"/>
      <c r="H246" s="256"/>
      <c r="I246" s="31"/>
    </row>
    <row r="247" spans="3:9" ht="12" customHeight="1" x14ac:dyDescent="0.2">
      <c r="C247" s="13"/>
      <c r="D247" s="262"/>
      <c r="E247" s="254" t="str">
        <f t="shared" si="46"/>
        <v>Community Services Administration</v>
      </c>
      <c r="F247" s="254" t="str">
        <f t="shared" si="47"/>
        <v>Internal</v>
      </c>
      <c r="G247" s="255"/>
      <c r="H247" s="256"/>
      <c r="I247" s="31"/>
    </row>
    <row r="248" spans="3:9" ht="12" customHeight="1" x14ac:dyDescent="0.2">
      <c r="C248" s="13"/>
      <c r="D248" s="262"/>
      <c r="E248" s="254" t="str">
        <f t="shared" si="46"/>
        <v>Community Services Administration</v>
      </c>
      <c r="F248" s="254" t="str">
        <f t="shared" si="47"/>
        <v>Internal</v>
      </c>
      <c r="G248" s="255"/>
      <c r="H248" s="256"/>
      <c r="I248" s="31"/>
    </row>
    <row r="249" spans="3:9" ht="12" customHeight="1" x14ac:dyDescent="0.2">
      <c r="C249" s="13"/>
      <c r="D249" s="262"/>
      <c r="E249" s="254" t="str">
        <f t="shared" si="46"/>
        <v>Community Services Administration</v>
      </c>
      <c r="F249" s="254" t="str">
        <f t="shared" si="47"/>
        <v>Internal</v>
      </c>
      <c r="G249" s="255"/>
      <c r="H249" s="256"/>
      <c r="I249" s="31"/>
    </row>
    <row r="250" spans="3:9" ht="12" customHeight="1" x14ac:dyDescent="0.2">
      <c r="C250" s="13"/>
      <c r="D250" s="262">
        <v>25</v>
      </c>
      <c r="E250" s="250" t="str">
        <f>IF(OR(VLOOKUP(D250,'Services - WHC'!$D$10:$F$109,2,FALSE)="",VLOOKUP(D250,'Services - WHC'!$D$10:$F$109,2,FALSE)="[Enter service]"),"",VLOOKUP(D250,'Services - WHC'!$D$10:$F$109,2,FALSE))</f>
        <v>Maternal &amp; Child Health</v>
      </c>
      <c r="F250" s="251" t="str">
        <f>IF(OR(VLOOKUP(D250,'Services - WHC'!$D$10:$F$109,3,FALSE)="",VLOOKUP(D250,'Services - WHC'!$D$10:$F$109,3,FALSE)="[Select]"),"",VLOOKUP(D250,'Services - WHC'!$D$10:$F$109,3,FALSE))</f>
        <v>External</v>
      </c>
      <c r="G250" s="252"/>
      <c r="H250" s="253"/>
      <c r="I250" s="31"/>
    </row>
    <row r="251" spans="3:9" ht="12" customHeight="1" x14ac:dyDescent="0.2">
      <c r="C251" s="13"/>
      <c r="D251" s="262"/>
      <c r="E251" s="254" t="str">
        <f t="shared" ref="E251:E259" si="48">E250</f>
        <v>Maternal &amp; Child Health</v>
      </c>
      <c r="F251" s="254" t="str">
        <f t="shared" ref="F251:F259" si="49">F250</f>
        <v>External</v>
      </c>
      <c r="G251" s="255"/>
      <c r="H251" s="256"/>
      <c r="I251" s="31"/>
    </row>
    <row r="252" spans="3:9" ht="12" customHeight="1" x14ac:dyDescent="0.2">
      <c r="C252" s="13"/>
      <c r="D252" s="262"/>
      <c r="E252" s="254" t="str">
        <f t="shared" si="48"/>
        <v>Maternal &amp; Child Health</v>
      </c>
      <c r="F252" s="254" t="str">
        <f t="shared" si="49"/>
        <v>External</v>
      </c>
      <c r="G252" s="255"/>
      <c r="H252" s="256"/>
      <c r="I252" s="31"/>
    </row>
    <row r="253" spans="3:9" ht="12" customHeight="1" x14ac:dyDescent="0.2">
      <c r="C253" s="13"/>
      <c r="D253" s="262"/>
      <c r="E253" s="254" t="str">
        <f t="shared" si="48"/>
        <v>Maternal &amp; Child Health</v>
      </c>
      <c r="F253" s="254" t="str">
        <f t="shared" si="49"/>
        <v>External</v>
      </c>
      <c r="G253" s="255"/>
      <c r="H253" s="256"/>
      <c r="I253" s="31"/>
    </row>
    <row r="254" spans="3:9" ht="12" customHeight="1" x14ac:dyDescent="0.2">
      <c r="C254" s="13"/>
      <c r="D254" s="262"/>
      <c r="E254" s="254" t="str">
        <f t="shared" si="48"/>
        <v>Maternal &amp; Child Health</v>
      </c>
      <c r="F254" s="254" t="str">
        <f t="shared" si="49"/>
        <v>External</v>
      </c>
      <c r="G254" s="255"/>
      <c r="H254" s="256"/>
      <c r="I254" s="31"/>
    </row>
    <row r="255" spans="3:9" ht="12" customHeight="1" x14ac:dyDescent="0.2">
      <c r="C255" s="13"/>
      <c r="D255" s="262"/>
      <c r="E255" s="254" t="str">
        <f t="shared" si="48"/>
        <v>Maternal &amp; Child Health</v>
      </c>
      <c r="F255" s="254" t="str">
        <f t="shared" si="49"/>
        <v>External</v>
      </c>
      <c r="G255" s="255"/>
      <c r="H255" s="256"/>
      <c r="I255" s="31"/>
    </row>
    <row r="256" spans="3:9" ht="12" customHeight="1" x14ac:dyDescent="0.2">
      <c r="C256" s="13"/>
      <c r="D256" s="262"/>
      <c r="E256" s="254" t="str">
        <f t="shared" si="48"/>
        <v>Maternal &amp; Child Health</v>
      </c>
      <c r="F256" s="254" t="str">
        <f t="shared" si="49"/>
        <v>External</v>
      </c>
      <c r="G256" s="255"/>
      <c r="H256" s="256"/>
      <c r="I256" s="31"/>
    </row>
    <row r="257" spans="3:9" ht="12" customHeight="1" x14ac:dyDescent="0.2">
      <c r="C257" s="13"/>
      <c r="D257" s="262"/>
      <c r="E257" s="254" t="str">
        <f t="shared" si="48"/>
        <v>Maternal &amp; Child Health</v>
      </c>
      <c r="F257" s="254" t="str">
        <f t="shared" si="49"/>
        <v>External</v>
      </c>
      <c r="G257" s="255"/>
      <c r="H257" s="256"/>
      <c r="I257" s="31"/>
    </row>
    <row r="258" spans="3:9" ht="12" customHeight="1" x14ac:dyDescent="0.2">
      <c r="C258" s="13"/>
      <c r="D258" s="262"/>
      <c r="E258" s="254" t="str">
        <f t="shared" si="48"/>
        <v>Maternal &amp; Child Health</v>
      </c>
      <c r="F258" s="254" t="str">
        <f t="shared" si="49"/>
        <v>External</v>
      </c>
      <c r="G258" s="255"/>
      <c r="H258" s="256"/>
      <c r="I258" s="31"/>
    </row>
    <row r="259" spans="3:9" ht="12" customHeight="1" x14ac:dyDescent="0.2">
      <c r="C259" s="13"/>
      <c r="D259" s="262"/>
      <c r="E259" s="254" t="str">
        <f t="shared" si="48"/>
        <v>Maternal &amp; Child Health</v>
      </c>
      <c r="F259" s="254" t="str">
        <f t="shared" si="49"/>
        <v>External</v>
      </c>
      <c r="G259" s="255"/>
      <c r="H259" s="256"/>
      <c r="I259" s="31"/>
    </row>
    <row r="260" spans="3:9" ht="12" customHeight="1" x14ac:dyDescent="0.2">
      <c r="C260" s="13"/>
      <c r="D260" s="262">
        <v>26</v>
      </c>
      <c r="E260" s="250" t="str">
        <f>IF(OR(VLOOKUP(D260,'Services - WHC'!$D$10:$F$109,2,FALSE)="",VLOOKUP(D260,'Services - WHC'!$D$10:$F$109,2,FALSE)="[Enter service]"),"",VLOOKUP(D260,'Services - WHC'!$D$10:$F$109,2,FALSE))</f>
        <v>Pre School Subsidised</v>
      </c>
      <c r="F260" s="251" t="str">
        <f>IF(OR(VLOOKUP(D260,'Services - WHC'!$D$10:$F$109,3,FALSE)="",VLOOKUP(D260,'Services - WHC'!$D$10:$F$109,3,FALSE)="[Select]"),"",VLOOKUP(D260,'Services - WHC'!$D$10:$F$109,3,FALSE))</f>
        <v>External</v>
      </c>
      <c r="G260" s="252"/>
      <c r="H260" s="253"/>
      <c r="I260" s="31"/>
    </row>
    <row r="261" spans="3:9" ht="12" customHeight="1" x14ac:dyDescent="0.2">
      <c r="C261" s="13"/>
      <c r="D261" s="262"/>
      <c r="E261" s="254" t="str">
        <f t="shared" ref="E261:E269" si="50">E260</f>
        <v>Pre School Subsidised</v>
      </c>
      <c r="F261" s="254" t="str">
        <f t="shared" ref="F261:F269" si="51">F260</f>
        <v>External</v>
      </c>
      <c r="G261" s="255"/>
      <c r="H261" s="256"/>
      <c r="I261" s="31"/>
    </row>
    <row r="262" spans="3:9" ht="12" customHeight="1" x14ac:dyDescent="0.2">
      <c r="C262" s="13"/>
      <c r="D262" s="262"/>
      <c r="E262" s="254" t="str">
        <f t="shared" si="50"/>
        <v>Pre School Subsidised</v>
      </c>
      <c r="F262" s="254" t="str">
        <f t="shared" si="51"/>
        <v>External</v>
      </c>
      <c r="G262" s="255"/>
      <c r="H262" s="256"/>
      <c r="I262" s="31"/>
    </row>
    <row r="263" spans="3:9" ht="12" customHeight="1" x14ac:dyDescent="0.2">
      <c r="C263" s="13"/>
      <c r="D263" s="262"/>
      <c r="E263" s="254" t="str">
        <f t="shared" si="50"/>
        <v>Pre School Subsidised</v>
      </c>
      <c r="F263" s="254" t="str">
        <f t="shared" si="51"/>
        <v>External</v>
      </c>
      <c r="G263" s="255"/>
      <c r="H263" s="256"/>
      <c r="I263" s="31"/>
    </row>
    <row r="264" spans="3:9" ht="12" customHeight="1" x14ac:dyDescent="0.2">
      <c r="C264" s="13"/>
      <c r="D264" s="262"/>
      <c r="E264" s="254" t="str">
        <f t="shared" si="50"/>
        <v>Pre School Subsidised</v>
      </c>
      <c r="F264" s="254" t="str">
        <f t="shared" si="51"/>
        <v>External</v>
      </c>
      <c r="G264" s="255"/>
      <c r="H264" s="256"/>
      <c r="I264" s="31"/>
    </row>
    <row r="265" spans="3:9" ht="12" customHeight="1" x14ac:dyDescent="0.2">
      <c r="C265" s="13"/>
      <c r="D265" s="262"/>
      <c r="E265" s="254" t="str">
        <f t="shared" si="50"/>
        <v>Pre School Subsidised</v>
      </c>
      <c r="F265" s="254" t="str">
        <f t="shared" si="51"/>
        <v>External</v>
      </c>
      <c r="G265" s="255"/>
      <c r="H265" s="256"/>
      <c r="I265" s="31"/>
    </row>
    <row r="266" spans="3:9" ht="12" customHeight="1" x14ac:dyDescent="0.2">
      <c r="C266" s="13"/>
      <c r="D266" s="262"/>
      <c r="E266" s="254" t="str">
        <f t="shared" si="50"/>
        <v>Pre School Subsidised</v>
      </c>
      <c r="F266" s="254" t="str">
        <f t="shared" si="51"/>
        <v>External</v>
      </c>
      <c r="G266" s="255"/>
      <c r="H266" s="256"/>
      <c r="I266" s="31"/>
    </row>
    <row r="267" spans="3:9" ht="12" customHeight="1" x14ac:dyDescent="0.2">
      <c r="C267" s="13"/>
      <c r="D267" s="262"/>
      <c r="E267" s="254" t="str">
        <f t="shared" si="50"/>
        <v>Pre School Subsidised</v>
      </c>
      <c r="F267" s="254" t="str">
        <f t="shared" si="51"/>
        <v>External</v>
      </c>
      <c r="G267" s="255"/>
      <c r="H267" s="256"/>
      <c r="I267" s="31"/>
    </row>
    <row r="268" spans="3:9" ht="12" customHeight="1" x14ac:dyDescent="0.2">
      <c r="C268" s="13"/>
      <c r="D268" s="262"/>
      <c r="E268" s="254" t="str">
        <f t="shared" si="50"/>
        <v>Pre School Subsidised</v>
      </c>
      <c r="F268" s="254" t="str">
        <f t="shared" si="51"/>
        <v>External</v>
      </c>
      <c r="G268" s="255"/>
      <c r="H268" s="256"/>
      <c r="I268" s="31"/>
    </row>
    <row r="269" spans="3:9" ht="12" customHeight="1" x14ac:dyDescent="0.2">
      <c r="C269" s="13"/>
      <c r="D269" s="262"/>
      <c r="E269" s="254" t="str">
        <f t="shared" si="50"/>
        <v>Pre School Subsidised</v>
      </c>
      <c r="F269" s="254" t="str">
        <f t="shared" si="51"/>
        <v>External</v>
      </c>
      <c r="G269" s="255"/>
      <c r="H269" s="256"/>
      <c r="I269" s="31"/>
    </row>
    <row r="270" spans="3:9" ht="12" customHeight="1" x14ac:dyDescent="0.2">
      <c r="C270" s="13"/>
      <c r="D270" s="262">
        <v>27</v>
      </c>
      <c r="E270" s="250" t="str">
        <f>IF(OR(VLOOKUP(D270,'Services - WHC'!$D$10:$F$109,2,FALSE)="",VLOOKUP(D270,'Services - WHC'!$D$10:$F$109,2,FALSE)="[Enter service]"),"",VLOOKUP(D270,'Services - WHC'!$D$10:$F$109,2,FALSE))</f>
        <v>Senior Citizens Centre</v>
      </c>
      <c r="F270" s="251" t="str">
        <f>IF(OR(VLOOKUP(D270,'Services - WHC'!$D$10:$F$109,3,FALSE)="",VLOOKUP(D270,'Services - WHC'!$D$10:$F$109,3,FALSE)="[Select]"),"",VLOOKUP(D270,'Services - WHC'!$D$10:$F$109,3,FALSE))</f>
        <v>External</v>
      </c>
      <c r="G270" s="252"/>
      <c r="H270" s="253"/>
      <c r="I270" s="31"/>
    </row>
    <row r="271" spans="3:9" ht="12" customHeight="1" x14ac:dyDescent="0.2">
      <c r="C271" s="13"/>
      <c r="D271" s="262"/>
      <c r="E271" s="254" t="str">
        <f t="shared" ref="E271:E279" si="52">E270</f>
        <v>Senior Citizens Centre</v>
      </c>
      <c r="F271" s="254" t="str">
        <f t="shared" ref="F271:F279" si="53">F270</f>
        <v>External</v>
      </c>
      <c r="G271" s="255"/>
      <c r="H271" s="256"/>
      <c r="I271" s="31"/>
    </row>
    <row r="272" spans="3:9" ht="12" customHeight="1" x14ac:dyDescent="0.2">
      <c r="C272" s="13"/>
      <c r="D272" s="262"/>
      <c r="E272" s="254" t="str">
        <f t="shared" si="52"/>
        <v>Senior Citizens Centre</v>
      </c>
      <c r="F272" s="254" t="str">
        <f t="shared" si="53"/>
        <v>External</v>
      </c>
      <c r="G272" s="255"/>
      <c r="H272" s="256"/>
      <c r="I272" s="31"/>
    </row>
    <row r="273" spans="3:9" ht="12" customHeight="1" x14ac:dyDescent="0.2">
      <c r="C273" s="13"/>
      <c r="D273" s="262"/>
      <c r="E273" s="254" t="str">
        <f t="shared" si="52"/>
        <v>Senior Citizens Centre</v>
      </c>
      <c r="F273" s="254" t="str">
        <f t="shared" si="53"/>
        <v>External</v>
      </c>
      <c r="G273" s="255"/>
      <c r="H273" s="256"/>
      <c r="I273" s="31"/>
    </row>
    <row r="274" spans="3:9" ht="12" customHeight="1" x14ac:dyDescent="0.2">
      <c r="C274" s="13"/>
      <c r="D274" s="262"/>
      <c r="E274" s="254" t="str">
        <f t="shared" si="52"/>
        <v>Senior Citizens Centre</v>
      </c>
      <c r="F274" s="254" t="str">
        <f t="shared" si="53"/>
        <v>External</v>
      </c>
      <c r="G274" s="255"/>
      <c r="H274" s="256"/>
      <c r="I274" s="31"/>
    </row>
    <row r="275" spans="3:9" ht="12" customHeight="1" x14ac:dyDescent="0.2">
      <c r="C275" s="13"/>
      <c r="D275" s="262"/>
      <c r="E275" s="254" t="str">
        <f t="shared" si="52"/>
        <v>Senior Citizens Centre</v>
      </c>
      <c r="F275" s="254" t="str">
        <f t="shared" si="53"/>
        <v>External</v>
      </c>
      <c r="G275" s="255"/>
      <c r="H275" s="256"/>
      <c r="I275" s="31"/>
    </row>
    <row r="276" spans="3:9" ht="12" customHeight="1" x14ac:dyDescent="0.2">
      <c r="C276" s="13"/>
      <c r="D276" s="262"/>
      <c r="E276" s="254" t="str">
        <f t="shared" si="52"/>
        <v>Senior Citizens Centre</v>
      </c>
      <c r="F276" s="254" t="str">
        <f t="shared" si="53"/>
        <v>External</v>
      </c>
      <c r="G276" s="255"/>
      <c r="H276" s="256"/>
      <c r="I276" s="31"/>
    </row>
    <row r="277" spans="3:9" ht="12" customHeight="1" x14ac:dyDescent="0.2">
      <c r="C277" s="13"/>
      <c r="D277" s="262"/>
      <c r="E277" s="254" t="str">
        <f t="shared" si="52"/>
        <v>Senior Citizens Centre</v>
      </c>
      <c r="F277" s="254" t="str">
        <f t="shared" si="53"/>
        <v>External</v>
      </c>
      <c r="G277" s="255"/>
      <c r="H277" s="256"/>
      <c r="I277" s="31"/>
    </row>
    <row r="278" spans="3:9" ht="12" customHeight="1" x14ac:dyDescent="0.2">
      <c r="C278" s="13"/>
      <c r="D278" s="262"/>
      <c r="E278" s="254" t="str">
        <f t="shared" si="52"/>
        <v>Senior Citizens Centre</v>
      </c>
      <c r="F278" s="254" t="str">
        <f t="shared" si="53"/>
        <v>External</v>
      </c>
      <c r="G278" s="255"/>
      <c r="H278" s="256"/>
      <c r="I278" s="31"/>
    </row>
    <row r="279" spans="3:9" ht="12" customHeight="1" x14ac:dyDescent="0.2">
      <c r="C279" s="13"/>
      <c r="D279" s="262"/>
      <c r="E279" s="254" t="str">
        <f t="shared" si="52"/>
        <v>Senior Citizens Centre</v>
      </c>
      <c r="F279" s="254" t="str">
        <f t="shared" si="53"/>
        <v>External</v>
      </c>
      <c r="G279" s="255"/>
      <c r="H279" s="256"/>
      <c r="I279" s="31"/>
    </row>
    <row r="280" spans="3:9" ht="12" customHeight="1" x14ac:dyDescent="0.2">
      <c r="C280" s="13"/>
      <c r="D280" s="262">
        <v>28</v>
      </c>
      <c r="E280" s="250" t="str">
        <f>IF(OR(VLOOKUP(D280,'Services - WHC'!$D$10:$F$109,2,FALSE)="",VLOOKUP(D280,'Services - WHC'!$D$10:$F$109,2,FALSE)="[Enter service]"),"",VLOOKUP(D280,'Services - WHC'!$D$10:$F$109,2,FALSE))</f>
        <v>Aged Accommodation</v>
      </c>
      <c r="F280" s="251" t="str">
        <f>IF(OR(VLOOKUP(D280,'Services - WHC'!$D$10:$F$109,3,FALSE)="",VLOOKUP(D280,'Services - WHC'!$D$10:$F$109,3,FALSE)="[Select]"),"",VLOOKUP(D280,'Services - WHC'!$D$10:$F$109,3,FALSE))</f>
        <v>External</v>
      </c>
      <c r="G280" s="252"/>
      <c r="H280" s="253"/>
      <c r="I280" s="31"/>
    </row>
    <row r="281" spans="3:9" ht="12" customHeight="1" x14ac:dyDescent="0.2">
      <c r="C281" s="13"/>
      <c r="D281" s="262"/>
      <c r="E281" s="254" t="str">
        <f t="shared" ref="E281:E289" si="54">E280</f>
        <v>Aged Accommodation</v>
      </c>
      <c r="F281" s="254" t="str">
        <f t="shared" ref="F281:F289" si="55">F280</f>
        <v>External</v>
      </c>
      <c r="G281" s="255"/>
      <c r="H281" s="256"/>
      <c r="I281" s="31"/>
    </row>
    <row r="282" spans="3:9" ht="12" customHeight="1" x14ac:dyDescent="0.2">
      <c r="C282" s="13"/>
      <c r="D282" s="262"/>
      <c r="E282" s="254" t="str">
        <f t="shared" si="54"/>
        <v>Aged Accommodation</v>
      </c>
      <c r="F282" s="254" t="str">
        <f t="shared" si="55"/>
        <v>External</v>
      </c>
      <c r="G282" s="255"/>
      <c r="H282" s="256"/>
      <c r="I282" s="31"/>
    </row>
    <row r="283" spans="3:9" ht="12" customHeight="1" x14ac:dyDescent="0.2">
      <c r="C283" s="13"/>
      <c r="D283" s="262"/>
      <c r="E283" s="254" t="str">
        <f t="shared" si="54"/>
        <v>Aged Accommodation</v>
      </c>
      <c r="F283" s="254" t="str">
        <f t="shared" si="55"/>
        <v>External</v>
      </c>
      <c r="G283" s="255"/>
      <c r="H283" s="256"/>
      <c r="I283" s="31"/>
    </row>
    <row r="284" spans="3:9" ht="12" customHeight="1" x14ac:dyDescent="0.2">
      <c r="C284" s="13"/>
      <c r="D284" s="262"/>
      <c r="E284" s="254" t="str">
        <f t="shared" si="54"/>
        <v>Aged Accommodation</v>
      </c>
      <c r="F284" s="254" t="str">
        <f t="shared" si="55"/>
        <v>External</v>
      </c>
      <c r="G284" s="255"/>
      <c r="H284" s="256"/>
      <c r="I284" s="31"/>
    </row>
    <row r="285" spans="3:9" ht="12" customHeight="1" x14ac:dyDescent="0.2">
      <c r="C285" s="13"/>
      <c r="D285" s="262"/>
      <c r="E285" s="254" t="str">
        <f t="shared" si="54"/>
        <v>Aged Accommodation</v>
      </c>
      <c r="F285" s="254" t="str">
        <f t="shared" si="55"/>
        <v>External</v>
      </c>
      <c r="G285" s="255"/>
      <c r="H285" s="256"/>
      <c r="I285" s="31"/>
    </row>
    <row r="286" spans="3:9" ht="12" customHeight="1" x14ac:dyDescent="0.2">
      <c r="C286" s="13"/>
      <c r="D286" s="262"/>
      <c r="E286" s="254" t="str">
        <f t="shared" si="54"/>
        <v>Aged Accommodation</v>
      </c>
      <c r="F286" s="254" t="str">
        <f t="shared" si="55"/>
        <v>External</v>
      </c>
      <c r="G286" s="255"/>
      <c r="H286" s="256"/>
      <c r="I286" s="31"/>
    </row>
    <row r="287" spans="3:9" ht="12" customHeight="1" x14ac:dyDescent="0.2">
      <c r="C287" s="13"/>
      <c r="D287" s="262"/>
      <c r="E287" s="254" t="str">
        <f t="shared" si="54"/>
        <v>Aged Accommodation</v>
      </c>
      <c r="F287" s="254" t="str">
        <f t="shared" si="55"/>
        <v>External</v>
      </c>
      <c r="G287" s="255"/>
      <c r="H287" s="256"/>
      <c r="I287" s="31"/>
    </row>
    <row r="288" spans="3:9" ht="12" customHeight="1" x14ac:dyDescent="0.2">
      <c r="C288" s="13"/>
      <c r="D288" s="262"/>
      <c r="E288" s="254" t="str">
        <f t="shared" si="54"/>
        <v>Aged Accommodation</v>
      </c>
      <c r="F288" s="254" t="str">
        <f t="shared" si="55"/>
        <v>External</v>
      </c>
      <c r="G288" s="255"/>
      <c r="H288" s="256"/>
      <c r="I288" s="31"/>
    </row>
    <row r="289" spans="3:9" ht="12" customHeight="1" x14ac:dyDescent="0.2">
      <c r="C289" s="13"/>
      <c r="D289" s="262"/>
      <c r="E289" s="254" t="str">
        <f t="shared" si="54"/>
        <v>Aged Accommodation</v>
      </c>
      <c r="F289" s="254" t="str">
        <f t="shared" si="55"/>
        <v>External</v>
      </c>
      <c r="G289" s="255"/>
      <c r="H289" s="256"/>
      <c r="I289" s="31"/>
    </row>
    <row r="290" spans="3:9" ht="12" customHeight="1" x14ac:dyDescent="0.2">
      <c r="C290" s="13"/>
      <c r="D290" s="262">
        <v>29</v>
      </c>
      <c r="E290" s="250" t="str">
        <f>IF(OR(VLOOKUP(D290,'Services - WHC'!$D$10:$F$109,2,FALSE)="",VLOOKUP(D290,'Services - WHC'!$D$10:$F$109,2,FALSE)="[Enter service]"),"",VLOOKUP(D290,'Services - WHC'!$D$10:$F$109,2,FALSE))</f>
        <v>Assessment &amp; Care Management</v>
      </c>
      <c r="F290" s="251" t="str">
        <f>IF(OR(VLOOKUP(D290,'Services - WHC'!$D$10:$F$109,3,FALSE)="",VLOOKUP(D290,'Services - WHC'!$D$10:$F$109,3,FALSE)="[Select]"),"",VLOOKUP(D290,'Services - WHC'!$D$10:$F$109,3,FALSE))</f>
        <v>External</v>
      </c>
      <c r="G290" s="252"/>
      <c r="H290" s="253"/>
      <c r="I290" s="31"/>
    </row>
    <row r="291" spans="3:9" ht="12" customHeight="1" x14ac:dyDescent="0.2">
      <c r="C291" s="13"/>
      <c r="D291" s="262"/>
      <c r="E291" s="254" t="str">
        <f t="shared" ref="E291:E299" si="56">E290</f>
        <v>Assessment &amp; Care Management</v>
      </c>
      <c r="F291" s="254" t="str">
        <f t="shared" ref="F291:F299" si="57">F290</f>
        <v>External</v>
      </c>
      <c r="G291" s="255"/>
      <c r="H291" s="256"/>
      <c r="I291" s="31"/>
    </row>
    <row r="292" spans="3:9" ht="12" customHeight="1" x14ac:dyDescent="0.2">
      <c r="C292" s="13"/>
      <c r="D292" s="262"/>
      <c r="E292" s="254" t="str">
        <f t="shared" si="56"/>
        <v>Assessment &amp; Care Management</v>
      </c>
      <c r="F292" s="254" t="str">
        <f t="shared" si="57"/>
        <v>External</v>
      </c>
      <c r="G292" s="255"/>
      <c r="H292" s="256"/>
      <c r="I292" s="31"/>
    </row>
    <row r="293" spans="3:9" ht="12" customHeight="1" x14ac:dyDescent="0.2">
      <c r="C293" s="13"/>
      <c r="D293" s="262"/>
      <c r="E293" s="254" t="str">
        <f t="shared" si="56"/>
        <v>Assessment &amp; Care Management</v>
      </c>
      <c r="F293" s="254" t="str">
        <f t="shared" si="57"/>
        <v>External</v>
      </c>
      <c r="G293" s="255"/>
      <c r="H293" s="256"/>
      <c r="I293" s="31"/>
    </row>
    <row r="294" spans="3:9" ht="12" customHeight="1" x14ac:dyDescent="0.2">
      <c r="C294" s="13"/>
      <c r="D294" s="262"/>
      <c r="E294" s="254" t="str">
        <f t="shared" si="56"/>
        <v>Assessment &amp; Care Management</v>
      </c>
      <c r="F294" s="254" t="str">
        <f t="shared" si="57"/>
        <v>External</v>
      </c>
      <c r="G294" s="255"/>
      <c r="H294" s="256"/>
      <c r="I294" s="31"/>
    </row>
    <row r="295" spans="3:9" ht="12" customHeight="1" x14ac:dyDescent="0.2">
      <c r="C295" s="13"/>
      <c r="D295" s="262"/>
      <c r="E295" s="254" t="str">
        <f t="shared" si="56"/>
        <v>Assessment &amp; Care Management</v>
      </c>
      <c r="F295" s="254" t="str">
        <f t="shared" si="57"/>
        <v>External</v>
      </c>
      <c r="G295" s="255"/>
      <c r="H295" s="256"/>
      <c r="I295" s="31"/>
    </row>
    <row r="296" spans="3:9" ht="12" customHeight="1" x14ac:dyDescent="0.2">
      <c r="C296" s="13"/>
      <c r="D296" s="262"/>
      <c r="E296" s="254" t="str">
        <f t="shared" si="56"/>
        <v>Assessment &amp; Care Management</v>
      </c>
      <c r="F296" s="254" t="str">
        <f t="shared" si="57"/>
        <v>External</v>
      </c>
      <c r="G296" s="255"/>
      <c r="H296" s="256"/>
      <c r="I296" s="31"/>
    </row>
    <row r="297" spans="3:9" ht="12" customHeight="1" x14ac:dyDescent="0.2">
      <c r="C297" s="13"/>
      <c r="D297" s="262"/>
      <c r="E297" s="254" t="str">
        <f t="shared" si="56"/>
        <v>Assessment &amp; Care Management</v>
      </c>
      <c r="F297" s="254" t="str">
        <f t="shared" si="57"/>
        <v>External</v>
      </c>
      <c r="G297" s="255"/>
      <c r="H297" s="256"/>
      <c r="I297" s="31"/>
    </row>
    <row r="298" spans="3:9" ht="12" customHeight="1" x14ac:dyDescent="0.2">
      <c r="C298" s="13"/>
      <c r="D298" s="262"/>
      <c r="E298" s="254" t="str">
        <f t="shared" si="56"/>
        <v>Assessment &amp; Care Management</v>
      </c>
      <c r="F298" s="254" t="str">
        <f t="shared" si="57"/>
        <v>External</v>
      </c>
      <c r="G298" s="255"/>
      <c r="H298" s="256"/>
      <c r="I298" s="31"/>
    </row>
    <row r="299" spans="3:9" ht="12" customHeight="1" x14ac:dyDescent="0.2">
      <c r="C299" s="13"/>
      <c r="D299" s="262"/>
      <c r="E299" s="254" t="str">
        <f t="shared" si="56"/>
        <v>Assessment &amp; Care Management</v>
      </c>
      <c r="F299" s="254" t="str">
        <f t="shared" si="57"/>
        <v>External</v>
      </c>
      <c r="G299" s="255"/>
      <c r="H299" s="256"/>
      <c r="I299" s="31"/>
    </row>
    <row r="300" spans="3:9" ht="12" customHeight="1" x14ac:dyDescent="0.2">
      <c r="C300" s="13"/>
      <c r="D300" s="262">
        <v>30</v>
      </c>
      <c r="E300" s="250" t="str">
        <f>IF(OR(VLOOKUP(D300,'Services - WHC'!$D$10:$F$109,2,FALSE)="",VLOOKUP(D300,'Services - WHC'!$D$10:$F$109,2,FALSE)="[Enter service]"),"",VLOOKUP(D300,'Services - WHC'!$D$10:$F$109,2,FALSE))</f>
        <v>Hospital to Home</v>
      </c>
      <c r="F300" s="251" t="str">
        <f>IF(OR(VLOOKUP(D300,'Services - WHC'!$D$10:$F$109,3,FALSE)="",VLOOKUP(D300,'Services - WHC'!$D$10:$F$109,3,FALSE)="[Select]"),"",VLOOKUP(D300,'Services - WHC'!$D$10:$F$109,3,FALSE))</f>
        <v>External</v>
      </c>
      <c r="G300" s="252"/>
      <c r="H300" s="253"/>
      <c r="I300" s="31"/>
    </row>
    <row r="301" spans="3:9" ht="12" customHeight="1" x14ac:dyDescent="0.2">
      <c r="C301" s="13"/>
      <c r="D301" s="262"/>
      <c r="E301" s="254" t="str">
        <f t="shared" ref="E301:E309" si="58">E300</f>
        <v>Hospital to Home</v>
      </c>
      <c r="F301" s="254" t="str">
        <f t="shared" ref="F301:F309" si="59">F300</f>
        <v>External</v>
      </c>
      <c r="G301" s="255"/>
      <c r="H301" s="256"/>
      <c r="I301" s="31"/>
    </row>
    <row r="302" spans="3:9" ht="12" customHeight="1" x14ac:dyDescent="0.2">
      <c r="C302" s="13"/>
      <c r="D302" s="262"/>
      <c r="E302" s="254" t="str">
        <f t="shared" si="58"/>
        <v>Hospital to Home</v>
      </c>
      <c r="F302" s="254" t="str">
        <f t="shared" si="59"/>
        <v>External</v>
      </c>
      <c r="G302" s="255"/>
      <c r="H302" s="256"/>
      <c r="I302" s="31"/>
    </row>
    <row r="303" spans="3:9" ht="12" customHeight="1" x14ac:dyDescent="0.2">
      <c r="C303" s="13"/>
      <c r="D303" s="262"/>
      <c r="E303" s="254" t="str">
        <f t="shared" si="58"/>
        <v>Hospital to Home</v>
      </c>
      <c r="F303" s="254" t="str">
        <f t="shared" si="59"/>
        <v>External</v>
      </c>
      <c r="G303" s="255"/>
      <c r="H303" s="256"/>
      <c r="I303" s="31"/>
    </row>
    <row r="304" spans="3:9" ht="12" customHeight="1" x14ac:dyDescent="0.2">
      <c r="C304" s="13"/>
      <c r="D304" s="262"/>
      <c r="E304" s="254" t="str">
        <f t="shared" si="58"/>
        <v>Hospital to Home</v>
      </c>
      <c r="F304" s="254" t="str">
        <f t="shared" si="59"/>
        <v>External</v>
      </c>
      <c r="G304" s="255"/>
      <c r="H304" s="256"/>
      <c r="I304" s="31"/>
    </row>
    <row r="305" spans="3:9" ht="12" customHeight="1" x14ac:dyDescent="0.2">
      <c r="C305" s="13"/>
      <c r="D305" s="262"/>
      <c r="E305" s="254" t="str">
        <f t="shared" si="58"/>
        <v>Hospital to Home</v>
      </c>
      <c r="F305" s="254" t="str">
        <f t="shared" si="59"/>
        <v>External</v>
      </c>
      <c r="G305" s="255"/>
      <c r="H305" s="256"/>
      <c r="I305" s="31"/>
    </row>
    <row r="306" spans="3:9" ht="12" customHeight="1" x14ac:dyDescent="0.2">
      <c r="C306" s="13"/>
      <c r="D306" s="262"/>
      <c r="E306" s="254" t="str">
        <f t="shared" si="58"/>
        <v>Hospital to Home</v>
      </c>
      <c r="F306" s="254" t="str">
        <f t="shared" si="59"/>
        <v>External</v>
      </c>
      <c r="G306" s="255"/>
      <c r="H306" s="256"/>
      <c r="I306" s="31"/>
    </row>
    <row r="307" spans="3:9" ht="12" customHeight="1" x14ac:dyDescent="0.2">
      <c r="C307" s="13"/>
      <c r="D307" s="262"/>
      <c r="E307" s="254" t="str">
        <f t="shared" si="58"/>
        <v>Hospital to Home</v>
      </c>
      <c r="F307" s="254" t="str">
        <f t="shared" si="59"/>
        <v>External</v>
      </c>
      <c r="G307" s="255"/>
      <c r="H307" s="256"/>
      <c r="I307" s="31"/>
    </row>
    <row r="308" spans="3:9" ht="12" customHeight="1" x14ac:dyDescent="0.2">
      <c r="C308" s="13"/>
      <c r="D308" s="262"/>
      <c r="E308" s="254" t="str">
        <f t="shared" si="58"/>
        <v>Hospital to Home</v>
      </c>
      <c r="F308" s="254" t="str">
        <f t="shared" si="59"/>
        <v>External</v>
      </c>
      <c r="G308" s="255"/>
      <c r="H308" s="256"/>
      <c r="I308" s="31"/>
    </row>
    <row r="309" spans="3:9" ht="12" customHeight="1" x14ac:dyDescent="0.2">
      <c r="C309" s="13"/>
      <c r="D309" s="262"/>
      <c r="E309" s="254" t="str">
        <f t="shared" si="58"/>
        <v>Hospital to Home</v>
      </c>
      <c r="F309" s="254" t="str">
        <f t="shared" si="59"/>
        <v>External</v>
      </c>
      <c r="G309" s="255"/>
      <c r="H309" s="256"/>
      <c r="I309" s="31"/>
    </row>
    <row r="310" spans="3:9" ht="12" customHeight="1" x14ac:dyDescent="0.2">
      <c r="C310" s="13"/>
      <c r="D310" s="262">
        <v>31</v>
      </c>
      <c r="E310" s="250" t="str">
        <f>IF(OR(VLOOKUP(D310,'Services - WHC'!$D$10:$F$109,2,FALSE)="",VLOOKUP(D310,'Services - WHC'!$D$10:$F$109,2,FALSE)="[Enter service]"),"",VLOOKUP(D310,'Services - WHC'!$D$10:$F$109,2,FALSE))</f>
        <v>Home Help General</v>
      </c>
      <c r="F310" s="251" t="str">
        <f>IF(OR(VLOOKUP(D310,'Services - WHC'!$D$10:$F$109,3,FALSE)="",VLOOKUP(D310,'Services - WHC'!$D$10:$F$109,3,FALSE)="[Select]"),"",VLOOKUP(D310,'Services - WHC'!$D$10:$F$109,3,FALSE))</f>
        <v>External</v>
      </c>
      <c r="G310" s="252"/>
      <c r="H310" s="253"/>
      <c r="I310" s="31"/>
    </row>
    <row r="311" spans="3:9" ht="12" customHeight="1" x14ac:dyDescent="0.2">
      <c r="C311" s="13"/>
      <c r="D311" s="262"/>
      <c r="E311" s="254" t="str">
        <f t="shared" ref="E311:E319" si="60">E310</f>
        <v>Home Help General</v>
      </c>
      <c r="F311" s="254" t="str">
        <f t="shared" ref="F311:F319" si="61">F310</f>
        <v>External</v>
      </c>
      <c r="G311" s="255"/>
      <c r="H311" s="256"/>
      <c r="I311" s="31"/>
    </row>
    <row r="312" spans="3:9" ht="12" customHeight="1" x14ac:dyDescent="0.2">
      <c r="C312" s="13"/>
      <c r="D312" s="262"/>
      <c r="E312" s="254" t="str">
        <f t="shared" si="60"/>
        <v>Home Help General</v>
      </c>
      <c r="F312" s="254" t="str">
        <f t="shared" si="61"/>
        <v>External</v>
      </c>
      <c r="G312" s="255"/>
      <c r="H312" s="256"/>
      <c r="I312" s="31"/>
    </row>
    <row r="313" spans="3:9" ht="12" customHeight="1" x14ac:dyDescent="0.2">
      <c r="C313" s="13"/>
      <c r="D313" s="262"/>
      <c r="E313" s="254" t="str">
        <f t="shared" si="60"/>
        <v>Home Help General</v>
      </c>
      <c r="F313" s="254" t="str">
        <f t="shared" si="61"/>
        <v>External</v>
      </c>
      <c r="G313" s="255"/>
      <c r="H313" s="256"/>
      <c r="I313" s="31"/>
    </row>
    <row r="314" spans="3:9" ht="12" customHeight="1" x14ac:dyDescent="0.2">
      <c r="C314" s="13"/>
      <c r="D314" s="262"/>
      <c r="E314" s="254" t="str">
        <f t="shared" si="60"/>
        <v>Home Help General</v>
      </c>
      <c r="F314" s="254" t="str">
        <f t="shared" si="61"/>
        <v>External</v>
      </c>
      <c r="G314" s="255"/>
      <c r="H314" s="256"/>
      <c r="I314" s="31"/>
    </row>
    <row r="315" spans="3:9" ht="12" customHeight="1" x14ac:dyDescent="0.2">
      <c r="C315" s="13"/>
      <c r="D315" s="262"/>
      <c r="E315" s="254" t="str">
        <f t="shared" si="60"/>
        <v>Home Help General</v>
      </c>
      <c r="F315" s="254" t="str">
        <f t="shared" si="61"/>
        <v>External</v>
      </c>
      <c r="G315" s="255"/>
      <c r="H315" s="256"/>
      <c r="I315" s="31"/>
    </row>
    <row r="316" spans="3:9" ht="12" customHeight="1" x14ac:dyDescent="0.2">
      <c r="C316" s="13"/>
      <c r="D316" s="262"/>
      <c r="E316" s="254" t="str">
        <f t="shared" si="60"/>
        <v>Home Help General</v>
      </c>
      <c r="F316" s="254" t="str">
        <f t="shared" si="61"/>
        <v>External</v>
      </c>
      <c r="G316" s="255"/>
      <c r="H316" s="256"/>
      <c r="I316" s="31"/>
    </row>
    <row r="317" spans="3:9" ht="12" customHeight="1" x14ac:dyDescent="0.2">
      <c r="C317" s="13"/>
      <c r="D317" s="262"/>
      <c r="E317" s="254" t="str">
        <f t="shared" si="60"/>
        <v>Home Help General</v>
      </c>
      <c r="F317" s="254" t="str">
        <f t="shared" si="61"/>
        <v>External</v>
      </c>
      <c r="G317" s="255"/>
      <c r="H317" s="256"/>
      <c r="I317" s="31"/>
    </row>
    <row r="318" spans="3:9" ht="12" customHeight="1" x14ac:dyDescent="0.2">
      <c r="C318" s="13"/>
      <c r="D318" s="262"/>
      <c r="E318" s="254" t="str">
        <f t="shared" si="60"/>
        <v>Home Help General</v>
      </c>
      <c r="F318" s="254" t="str">
        <f t="shared" si="61"/>
        <v>External</v>
      </c>
      <c r="G318" s="255"/>
      <c r="H318" s="256"/>
      <c r="I318" s="31"/>
    </row>
    <row r="319" spans="3:9" ht="12" customHeight="1" x14ac:dyDescent="0.2">
      <c r="C319" s="13"/>
      <c r="D319" s="262"/>
      <c r="E319" s="254" t="str">
        <f t="shared" si="60"/>
        <v>Home Help General</v>
      </c>
      <c r="F319" s="254" t="str">
        <f t="shared" si="61"/>
        <v>External</v>
      </c>
      <c r="G319" s="255"/>
      <c r="H319" s="256"/>
      <c r="I319" s="31"/>
    </row>
    <row r="320" spans="3:9" ht="12" customHeight="1" x14ac:dyDescent="0.2">
      <c r="C320" s="13"/>
      <c r="D320" s="262">
        <v>32</v>
      </c>
      <c r="E320" s="250" t="str">
        <f>IF(OR(VLOOKUP(D320,'Services - WHC'!$D$10:$F$109,2,FALSE)="",VLOOKUP(D320,'Services - WHC'!$D$10:$F$109,2,FALSE)="[Enter service]"),"",VLOOKUP(D320,'Services - WHC'!$D$10:$F$109,2,FALSE))</f>
        <v>Home Help Personal</v>
      </c>
      <c r="F320" s="251" t="str">
        <f>IF(OR(VLOOKUP(D320,'Services - WHC'!$D$10:$F$109,3,FALSE)="",VLOOKUP(D320,'Services - WHC'!$D$10:$F$109,3,FALSE)="[Select]"),"",VLOOKUP(D320,'Services - WHC'!$D$10:$F$109,3,FALSE))</f>
        <v>External</v>
      </c>
      <c r="G320" s="252"/>
      <c r="H320" s="253"/>
      <c r="I320" s="31"/>
    </row>
    <row r="321" spans="3:9" ht="12" customHeight="1" x14ac:dyDescent="0.2">
      <c r="C321" s="13"/>
      <c r="D321" s="262"/>
      <c r="E321" s="254" t="str">
        <f t="shared" ref="E321:E329" si="62">E320</f>
        <v>Home Help Personal</v>
      </c>
      <c r="F321" s="254" t="str">
        <f t="shared" ref="F321:F329" si="63">F320</f>
        <v>External</v>
      </c>
      <c r="G321" s="255"/>
      <c r="H321" s="256"/>
      <c r="I321" s="31"/>
    </row>
    <row r="322" spans="3:9" ht="12" customHeight="1" x14ac:dyDescent="0.2">
      <c r="C322" s="13"/>
      <c r="D322" s="262"/>
      <c r="E322" s="254" t="str">
        <f t="shared" si="62"/>
        <v>Home Help Personal</v>
      </c>
      <c r="F322" s="254" t="str">
        <f t="shared" si="63"/>
        <v>External</v>
      </c>
      <c r="G322" s="255"/>
      <c r="H322" s="256"/>
      <c r="I322" s="31"/>
    </row>
    <row r="323" spans="3:9" ht="12" customHeight="1" x14ac:dyDescent="0.2">
      <c r="C323" s="13"/>
      <c r="D323" s="262"/>
      <c r="E323" s="254" t="str">
        <f t="shared" si="62"/>
        <v>Home Help Personal</v>
      </c>
      <c r="F323" s="254" t="str">
        <f t="shared" si="63"/>
        <v>External</v>
      </c>
      <c r="G323" s="255"/>
      <c r="H323" s="256"/>
      <c r="I323" s="31"/>
    </row>
    <row r="324" spans="3:9" ht="12" customHeight="1" x14ac:dyDescent="0.2">
      <c r="C324" s="13"/>
      <c r="D324" s="262"/>
      <c r="E324" s="254" t="str">
        <f t="shared" si="62"/>
        <v>Home Help Personal</v>
      </c>
      <c r="F324" s="254" t="str">
        <f t="shared" si="63"/>
        <v>External</v>
      </c>
      <c r="G324" s="255"/>
      <c r="H324" s="256"/>
      <c r="I324" s="31"/>
    </row>
    <row r="325" spans="3:9" ht="12" customHeight="1" x14ac:dyDescent="0.2">
      <c r="C325" s="13"/>
      <c r="D325" s="262"/>
      <c r="E325" s="254" t="str">
        <f t="shared" si="62"/>
        <v>Home Help Personal</v>
      </c>
      <c r="F325" s="254" t="str">
        <f t="shared" si="63"/>
        <v>External</v>
      </c>
      <c r="G325" s="255"/>
      <c r="H325" s="256"/>
      <c r="I325" s="31"/>
    </row>
    <row r="326" spans="3:9" ht="12" customHeight="1" x14ac:dyDescent="0.2">
      <c r="C326" s="13"/>
      <c r="D326" s="262"/>
      <c r="E326" s="254" t="str">
        <f t="shared" si="62"/>
        <v>Home Help Personal</v>
      </c>
      <c r="F326" s="254" t="str">
        <f t="shared" si="63"/>
        <v>External</v>
      </c>
      <c r="G326" s="255"/>
      <c r="H326" s="256"/>
      <c r="I326" s="31"/>
    </row>
    <row r="327" spans="3:9" ht="12" customHeight="1" x14ac:dyDescent="0.2">
      <c r="C327" s="13"/>
      <c r="D327" s="262"/>
      <c r="E327" s="254" t="str">
        <f t="shared" si="62"/>
        <v>Home Help Personal</v>
      </c>
      <c r="F327" s="254" t="str">
        <f t="shared" si="63"/>
        <v>External</v>
      </c>
      <c r="G327" s="255"/>
      <c r="H327" s="256"/>
      <c r="I327" s="31"/>
    </row>
    <row r="328" spans="3:9" ht="12" customHeight="1" x14ac:dyDescent="0.2">
      <c r="C328" s="13"/>
      <c r="D328" s="262"/>
      <c r="E328" s="254" t="str">
        <f t="shared" si="62"/>
        <v>Home Help Personal</v>
      </c>
      <c r="F328" s="254" t="str">
        <f t="shared" si="63"/>
        <v>External</v>
      </c>
      <c r="G328" s="255"/>
      <c r="H328" s="256"/>
      <c r="I328" s="31"/>
    </row>
    <row r="329" spans="3:9" ht="12" customHeight="1" x14ac:dyDescent="0.2">
      <c r="C329" s="13"/>
      <c r="D329" s="262"/>
      <c r="E329" s="254" t="str">
        <f t="shared" si="62"/>
        <v>Home Help Personal</v>
      </c>
      <c r="F329" s="254" t="str">
        <f t="shared" si="63"/>
        <v>External</v>
      </c>
      <c r="G329" s="255"/>
      <c r="H329" s="256"/>
      <c r="I329" s="31"/>
    </row>
    <row r="330" spans="3:9" ht="12" customHeight="1" x14ac:dyDescent="0.2">
      <c r="C330" s="13"/>
      <c r="D330" s="262">
        <v>33</v>
      </c>
      <c r="E330" s="250" t="str">
        <f>IF(OR(VLOOKUP(D330,'Services - WHC'!$D$10:$F$109,2,FALSE)="",VLOOKUP(D330,'Services - WHC'!$D$10:$F$109,2,FALSE)="[Enter service]"),"",VLOOKUP(D330,'Services - WHC'!$D$10:$F$109,2,FALSE))</f>
        <v>Home Help Respite</v>
      </c>
      <c r="F330" s="251" t="str">
        <f>IF(OR(VLOOKUP(D330,'Services - WHC'!$D$10:$F$109,3,FALSE)="",VLOOKUP(D330,'Services - WHC'!$D$10:$F$109,3,FALSE)="[Select]"),"",VLOOKUP(D330,'Services - WHC'!$D$10:$F$109,3,FALSE))</f>
        <v>External</v>
      </c>
      <c r="G330" s="252"/>
      <c r="H330" s="253"/>
      <c r="I330" s="31"/>
    </row>
    <row r="331" spans="3:9" ht="12" customHeight="1" x14ac:dyDescent="0.2">
      <c r="C331" s="13"/>
      <c r="D331" s="262"/>
      <c r="E331" s="254" t="str">
        <f t="shared" ref="E331:E339" si="64">E330</f>
        <v>Home Help Respite</v>
      </c>
      <c r="F331" s="254" t="str">
        <f t="shared" ref="F331:F339" si="65">F330</f>
        <v>External</v>
      </c>
      <c r="G331" s="255"/>
      <c r="H331" s="256"/>
      <c r="I331" s="31"/>
    </row>
    <row r="332" spans="3:9" ht="12" customHeight="1" x14ac:dyDescent="0.2">
      <c r="C332" s="13"/>
      <c r="D332" s="262"/>
      <c r="E332" s="254" t="str">
        <f t="shared" si="64"/>
        <v>Home Help Respite</v>
      </c>
      <c r="F332" s="254" t="str">
        <f t="shared" si="65"/>
        <v>External</v>
      </c>
      <c r="G332" s="255"/>
      <c r="H332" s="256"/>
      <c r="I332" s="31"/>
    </row>
    <row r="333" spans="3:9" ht="12" customHeight="1" x14ac:dyDescent="0.2">
      <c r="C333" s="13"/>
      <c r="D333" s="262"/>
      <c r="E333" s="254" t="str">
        <f t="shared" si="64"/>
        <v>Home Help Respite</v>
      </c>
      <c r="F333" s="254" t="str">
        <f t="shared" si="65"/>
        <v>External</v>
      </c>
      <c r="G333" s="255"/>
      <c r="H333" s="256"/>
      <c r="I333" s="31"/>
    </row>
    <row r="334" spans="3:9" ht="12" customHeight="1" x14ac:dyDescent="0.2">
      <c r="C334" s="13"/>
      <c r="D334" s="262"/>
      <c r="E334" s="254" t="str">
        <f t="shared" si="64"/>
        <v>Home Help Respite</v>
      </c>
      <c r="F334" s="254" t="str">
        <f t="shared" si="65"/>
        <v>External</v>
      </c>
      <c r="G334" s="255"/>
      <c r="H334" s="256"/>
      <c r="I334" s="31"/>
    </row>
    <row r="335" spans="3:9" ht="12" customHeight="1" x14ac:dyDescent="0.2">
      <c r="C335" s="13"/>
      <c r="D335" s="262"/>
      <c r="E335" s="254" t="str">
        <f t="shared" si="64"/>
        <v>Home Help Respite</v>
      </c>
      <c r="F335" s="254" t="str">
        <f t="shared" si="65"/>
        <v>External</v>
      </c>
      <c r="G335" s="255"/>
      <c r="H335" s="256"/>
      <c r="I335" s="31"/>
    </row>
    <row r="336" spans="3:9" ht="12" customHeight="1" x14ac:dyDescent="0.2">
      <c r="C336" s="13"/>
      <c r="D336" s="262"/>
      <c r="E336" s="254" t="str">
        <f t="shared" si="64"/>
        <v>Home Help Respite</v>
      </c>
      <c r="F336" s="254" t="str">
        <f t="shared" si="65"/>
        <v>External</v>
      </c>
      <c r="G336" s="255"/>
      <c r="H336" s="256"/>
      <c r="I336" s="31"/>
    </row>
    <row r="337" spans="3:9" ht="12" customHeight="1" x14ac:dyDescent="0.2">
      <c r="C337" s="13"/>
      <c r="D337" s="262"/>
      <c r="E337" s="254" t="str">
        <f t="shared" si="64"/>
        <v>Home Help Respite</v>
      </c>
      <c r="F337" s="254" t="str">
        <f t="shared" si="65"/>
        <v>External</v>
      </c>
      <c r="G337" s="255"/>
      <c r="H337" s="256"/>
      <c r="I337" s="31"/>
    </row>
    <row r="338" spans="3:9" ht="12" customHeight="1" x14ac:dyDescent="0.2">
      <c r="C338" s="13"/>
      <c r="D338" s="262"/>
      <c r="E338" s="254" t="str">
        <f t="shared" si="64"/>
        <v>Home Help Respite</v>
      </c>
      <c r="F338" s="254" t="str">
        <f t="shared" si="65"/>
        <v>External</v>
      </c>
      <c r="G338" s="255"/>
      <c r="H338" s="256"/>
      <c r="I338" s="31"/>
    </row>
    <row r="339" spans="3:9" ht="12" customHeight="1" x14ac:dyDescent="0.2">
      <c r="C339" s="13"/>
      <c r="D339" s="262"/>
      <c r="E339" s="254" t="str">
        <f t="shared" si="64"/>
        <v>Home Help Respite</v>
      </c>
      <c r="F339" s="254" t="str">
        <f t="shared" si="65"/>
        <v>External</v>
      </c>
      <c r="G339" s="255"/>
      <c r="H339" s="256"/>
      <c r="I339" s="31"/>
    </row>
    <row r="340" spans="3:9" ht="12" customHeight="1" x14ac:dyDescent="0.2">
      <c r="C340" s="13"/>
      <c r="D340" s="262">
        <v>34</v>
      </c>
      <c r="E340" s="250" t="str">
        <f>IF(OR(VLOOKUP(D340,'Services - WHC'!$D$10:$F$109,2,FALSE)="",VLOOKUP(D340,'Services - WHC'!$D$10:$F$109,2,FALSE)="[Enter service]"),"",VLOOKUP(D340,'Services - WHC'!$D$10:$F$109,2,FALSE))</f>
        <v>Home Maintenance</v>
      </c>
      <c r="F340" s="251" t="str">
        <f>IF(OR(VLOOKUP(D340,'Services - WHC'!$D$10:$F$109,3,FALSE)="",VLOOKUP(D340,'Services - WHC'!$D$10:$F$109,3,FALSE)="[Select]"),"",VLOOKUP(D340,'Services - WHC'!$D$10:$F$109,3,FALSE))</f>
        <v>External</v>
      </c>
      <c r="G340" s="252"/>
      <c r="H340" s="253"/>
      <c r="I340" s="31"/>
    </row>
    <row r="341" spans="3:9" ht="12" customHeight="1" x14ac:dyDescent="0.2">
      <c r="C341" s="13"/>
      <c r="D341" s="262"/>
      <c r="E341" s="254" t="str">
        <f t="shared" ref="E341:E349" si="66">E340</f>
        <v>Home Maintenance</v>
      </c>
      <c r="F341" s="254" t="str">
        <f t="shared" ref="F341:F349" si="67">F340</f>
        <v>External</v>
      </c>
      <c r="G341" s="255"/>
      <c r="H341" s="256"/>
      <c r="I341" s="31"/>
    </row>
    <row r="342" spans="3:9" ht="12" customHeight="1" x14ac:dyDescent="0.2">
      <c r="C342" s="13"/>
      <c r="D342" s="262"/>
      <c r="E342" s="254" t="str">
        <f t="shared" si="66"/>
        <v>Home Maintenance</v>
      </c>
      <c r="F342" s="254" t="str">
        <f t="shared" si="67"/>
        <v>External</v>
      </c>
      <c r="G342" s="255"/>
      <c r="H342" s="256"/>
      <c r="I342" s="31"/>
    </row>
    <row r="343" spans="3:9" ht="12" customHeight="1" x14ac:dyDescent="0.2">
      <c r="C343" s="13"/>
      <c r="D343" s="262"/>
      <c r="E343" s="254" t="str">
        <f t="shared" si="66"/>
        <v>Home Maintenance</v>
      </c>
      <c r="F343" s="254" t="str">
        <f t="shared" si="67"/>
        <v>External</v>
      </c>
      <c r="G343" s="255"/>
      <c r="H343" s="256"/>
      <c r="I343" s="31"/>
    </row>
    <row r="344" spans="3:9" ht="12" customHeight="1" x14ac:dyDescent="0.2">
      <c r="C344" s="13"/>
      <c r="D344" s="262"/>
      <c r="E344" s="254" t="str">
        <f t="shared" si="66"/>
        <v>Home Maintenance</v>
      </c>
      <c r="F344" s="254" t="str">
        <f t="shared" si="67"/>
        <v>External</v>
      </c>
      <c r="G344" s="255"/>
      <c r="H344" s="256"/>
      <c r="I344" s="31"/>
    </row>
    <row r="345" spans="3:9" ht="12" customHeight="1" x14ac:dyDescent="0.2">
      <c r="C345" s="13"/>
      <c r="D345" s="262"/>
      <c r="E345" s="254" t="str">
        <f t="shared" si="66"/>
        <v>Home Maintenance</v>
      </c>
      <c r="F345" s="254" t="str">
        <f t="shared" si="67"/>
        <v>External</v>
      </c>
      <c r="G345" s="255"/>
      <c r="H345" s="256"/>
      <c r="I345" s="31"/>
    </row>
    <row r="346" spans="3:9" ht="12" customHeight="1" x14ac:dyDescent="0.2">
      <c r="C346" s="13"/>
      <c r="D346" s="262"/>
      <c r="E346" s="254" t="str">
        <f t="shared" si="66"/>
        <v>Home Maintenance</v>
      </c>
      <c r="F346" s="254" t="str">
        <f t="shared" si="67"/>
        <v>External</v>
      </c>
      <c r="G346" s="255"/>
      <c r="H346" s="256"/>
      <c r="I346" s="31"/>
    </row>
    <row r="347" spans="3:9" ht="12" customHeight="1" x14ac:dyDescent="0.2">
      <c r="C347" s="13"/>
      <c r="D347" s="262"/>
      <c r="E347" s="254" t="str">
        <f t="shared" si="66"/>
        <v>Home Maintenance</v>
      </c>
      <c r="F347" s="254" t="str">
        <f t="shared" si="67"/>
        <v>External</v>
      </c>
      <c r="G347" s="255"/>
      <c r="H347" s="256"/>
      <c r="I347" s="31"/>
    </row>
    <row r="348" spans="3:9" ht="12" customHeight="1" x14ac:dyDescent="0.2">
      <c r="C348" s="13"/>
      <c r="D348" s="262"/>
      <c r="E348" s="254" t="str">
        <f t="shared" si="66"/>
        <v>Home Maintenance</v>
      </c>
      <c r="F348" s="254" t="str">
        <f t="shared" si="67"/>
        <v>External</v>
      </c>
      <c r="G348" s="255"/>
      <c r="H348" s="256"/>
      <c r="I348" s="31"/>
    </row>
    <row r="349" spans="3:9" ht="12" customHeight="1" x14ac:dyDescent="0.2">
      <c r="C349" s="13"/>
      <c r="D349" s="262"/>
      <c r="E349" s="254" t="str">
        <f t="shared" si="66"/>
        <v>Home Maintenance</v>
      </c>
      <c r="F349" s="254" t="str">
        <f t="shared" si="67"/>
        <v>External</v>
      </c>
      <c r="G349" s="255"/>
      <c r="H349" s="256"/>
      <c r="I349" s="31"/>
    </row>
    <row r="350" spans="3:9" ht="12" customHeight="1" x14ac:dyDescent="0.2">
      <c r="C350" s="13"/>
      <c r="D350" s="262">
        <v>35</v>
      </c>
      <c r="E350" s="250" t="str">
        <f>IF(OR(VLOOKUP(D350,'Services - WHC'!$D$10:$F$109,2,FALSE)="",VLOOKUP(D350,'Services - WHC'!$D$10:$F$109,2,FALSE)="[Enter service]"),"",VLOOKUP(D350,'Services - WHC'!$D$10:$F$109,2,FALSE))</f>
        <v>Meals on Wheels</v>
      </c>
      <c r="F350" s="251" t="str">
        <f>IF(OR(VLOOKUP(D350,'Services - WHC'!$D$10:$F$109,3,FALSE)="",VLOOKUP(D350,'Services - WHC'!$D$10:$F$109,3,FALSE)="[Select]"),"",VLOOKUP(D350,'Services - WHC'!$D$10:$F$109,3,FALSE))</f>
        <v>External</v>
      </c>
      <c r="G350" s="252"/>
      <c r="H350" s="253"/>
      <c r="I350" s="31"/>
    </row>
    <row r="351" spans="3:9" ht="12" customHeight="1" x14ac:dyDescent="0.2">
      <c r="C351" s="13"/>
      <c r="D351" s="262"/>
      <c r="E351" s="254" t="str">
        <f t="shared" ref="E351:E359" si="68">E350</f>
        <v>Meals on Wheels</v>
      </c>
      <c r="F351" s="254" t="str">
        <f t="shared" ref="F351:F359" si="69">F350</f>
        <v>External</v>
      </c>
      <c r="G351" s="255"/>
      <c r="H351" s="256"/>
      <c r="I351" s="31"/>
    </row>
    <row r="352" spans="3:9" ht="12" customHeight="1" x14ac:dyDescent="0.2">
      <c r="C352" s="13"/>
      <c r="D352" s="262"/>
      <c r="E352" s="254" t="str">
        <f t="shared" si="68"/>
        <v>Meals on Wheels</v>
      </c>
      <c r="F352" s="254" t="str">
        <f t="shared" si="69"/>
        <v>External</v>
      </c>
      <c r="G352" s="255"/>
      <c r="H352" s="256"/>
      <c r="I352" s="31"/>
    </row>
    <row r="353" spans="3:9" ht="12" customHeight="1" x14ac:dyDescent="0.2">
      <c r="C353" s="13"/>
      <c r="D353" s="262"/>
      <c r="E353" s="254" t="str">
        <f t="shared" si="68"/>
        <v>Meals on Wheels</v>
      </c>
      <c r="F353" s="254" t="str">
        <f t="shared" si="69"/>
        <v>External</v>
      </c>
      <c r="G353" s="255"/>
      <c r="H353" s="256"/>
      <c r="I353" s="31"/>
    </row>
    <row r="354" spans="3:9" ht="12" customHeight="1" x14ac:dyDescent="0.2">
      <c r="C354" s="13"/>
      <c r="D354" s="262"/>
      <c r="E354" s="254" t="str">
        <f t="shared" si="68"/>
        <v>Meals on Wheels</v>
      </c>
      <c r="F354" s="254" t="str">
        <f t="shared" si="69"/>
        <v>External</v>
      </c>
      <c r="G354" s="255"/>
      <c r="H354" s="256"/>
      <c r="I354" s="31"/>
    </row>
    <row r="355" spans="3:9" ht="12" customHeight="1" x14ac:dyDescent="0.2">
      <c r="C355" s="13"/>
      <c r="D355" s="262"/>
      <c r="E355" s="254" t="str">
        <f t="shared" si="68"/>
        <v>Meals on Wheels</v>
      </c>
      <c r="F355" s="254" t="str">
        <f t="shared" si="69"/>
        <v>External</v>
      </c>
      <c r="G355" s="255"/>
      <c r="H355" s="256"/>
      <c r="I355" s="31"/>
    </row>
    <row r="356" spans="3:9" ht="12" customHeight="1" x14ac:dyDescent="0.2">
      <c r="C356" s="13"/>
      <c r="D356" s="262"/>
      <c r="E356" s="254" t="str">
        <f t="shared" si="68"/>
        <v>Meals on Wheels</v>
      </c>
      <c r="F356" s="254" t="str">
        <f t="shared" si="69"/>
        <v>External</v>
      </c>
      <c r="G356" s="255"/>
      <c r="H356" s="256"/>
      <c r="I356" s="31"/>
    </row>
    <row r="357" spans="3:9" ht="12" customHeight="1" x14ac:dyDescent="0.2">
      <c r="C357" s="13"/>
      <c r="D357" s="262"/>
      <c r="E357" s="254" t="str">
        <f t="shared" si="68"/>
        <v>Meals on Wheels</v>
      </c>
      <c r="F357" s="254" t="str">
        <f t="shared" si="69"/>
        <v>External</v>
      </c>
      <c r="G357" s="255"/>
      <c r="H357" s="256"/>
      <c r="I357" s="31"/>
    </row>
    <row r="358" spans="3:9" ht="12" customHeight="1" x14ac:dyDescent="0.2">
      <c r="C358" s="13"/>
      <c r="D358" s="262"/>
      <c r="E358" s="254" t="str">
        <f t="shared" si="68"/>
        <v>Meals on Wheels</v>
      </c>
      <c r="F358" s="254" t="str">
        <f t="shared" si="69"/>
        <v>External</v>
      </c>
      <c r="G358" s="255"/>
      <c r="H358" s="256"/>
      <c r="I358" s="31"/>
    </row>
    <row r="359" spans="3:9" ht="12" customHeight="1" x14ac:dyDescent="0.2">
      <c r="C359" s="13"/>
      <c r="D359" s="262"/>
      <c r="E359" s="254" t="str">
        <f t="shared" si="68"/>
        <v>Meals on Wheels</v>
      </c>
      <c r="F359" s="254" t="str">
        <f t="shared" si="69"/>
        <v>External</v>
      </c>
      <c r="G359" s="255"/>
      <c r="H359" s="256"/>
      <c r="I359" s="31"/>
    </row>
    <row r="360" spans="3:9" ht="12" customHeight="1" x14ac:dyDescent="0.2">
      <c r="C360" s="13"/>
      <c r="D360" s="262">
        <v>36</v>
      </c>
      <c r="E360" s="250" t="str">
        <f>IF(OR(VLOOKUP(D360,'Services - WHC'!$D$10:$F$109,2,FALSE)="",VLOOKUP(D360,'Services - WHC'!$D$10:$F$109,2,FALSE)="[Enter service]"),"",VLOOKUP(D360,'Services - WHC'!$D$10:$F$109,2,FALSE))</f>
        <v>Volunteer Co Ordination</v>
      </c>
      <c r="F360" s="251" t="str">
        <f>IF(OR(VLOOKUP(D360,'Services - WHC'!$D$10:$F$109,3,FALSE)="",VLOOKUP(D360,'Services - WHC'!$D$10:$F$109,3,FALSE)="[Select]"),"",VLOOKUP(D360,'Services - WHC'!$D$10:$F$109,3,FALSE))</f>
        <v>External</v>
      </c>
      <c r="G360" s="252"/>
      <c r="H360" s="253"/>
      <c r="I360" s="31"/>
    </row>
    <row r="361" spans="3:9" ht="12" customHeight="1" x14ac:dyDescent="0.2">
      <c r="C361" s="13"/>
      <c r="D361" s="262"/>
      <c r="E361" s="254" t="str">
        <f t="shared" ref="E361:E369" si="70">E360</f>
        <v>Volunteer Co Ordination</v>
      </c>
      <c r="F361" s="254" t="str">
        <f t="shared" ref="F361:F369" si="71">F360</f>
        <v>External</v>
      </c>
      <c r="G361" s="255"/>
      <c r="H361" s="256"/>
      <c r="I361" s="31"/>
    </row>
    <row r="362" spans="3:9" ht="12" customHeight="1" x14ac:dyDescent="0.2">
      <c r="C362" s="13"/>
      <c r="D362" s="262"/>
      <c r="E362" s="254" t="str">
        <f t="shared" si="70"/>
        <v>Volunteer Co Ordination</v>
      </c>
      <c r="F362" s="254" t="str">
        <f t="shared" si="71"/>
        <v>External</v>
      </c>
      <c r="G362" s="255"/>
      <c r="H362" s="256"/>
      <c r="I362" s="31"/>
    </row>
    <row r="363" spans="3:9" ht="12" customHeight="1" x14ac:dyDescent="0.2">
      <c r="C363" s="13"/>
      <c r="D363" s="262"/>
      <c r="E363" s="254" t="str">
        <f t="shared" si="70"/>
        <v>Volunteer Co Ordination</v>
      </c>
      <c r="F363" s="254" t="str">
        <f t="shared" si="71"/>
        <v>External</v>
      </c>
      <c r="G363" s="255"/>
      <c r="H363" s="256"/>
      <c r="I363" s="31"/>
    </row>
    <row r="364" spans="3:9" ht="12" customHeight="1" x14ac:dyDescent="0.2">
      <c r="C364" s="13"/>
      <c r="D364" s="262"/>
      <c r="E364" s="254" t="str">
        <f t="shared" si="70"/>
        <v>Volunteer Co Ordination</v>
      </c>
      <c r="F364" s="254" t="str">
        <f t="shared" si="71"/>
        <v>External</v>
      </c>
      <c r="G364" s="255"/>
      <c r="H364" s="256"/>
      <c r="I364" s="31"/>
    </row>
    <row r="365" spans="3:9" ht="12" customHeight="1" x14ac:dyDescent="0.2">
      <c r="C365" s="13"/>
      <c r="D365" s="262"/>
      <c r="E365" s="254" t="str">
        <f t="shared" si="70"/>
        <v>Volunteer Co Ordination</v>
      </c>
      <c r="F365" s="254" t="str">
        <f t="shared" si="71"/>
        <v>External</v>
      </c>
      <c r="G365" s="255"/>
      <c r="H365" s="256"/>
      <c r="I365" s="31"/>
    </row>
    <row r="366" spans="3:9" ht="12" customHeight="1" x14ac:dyDescent="0.2">
      <c r="C366" s="13"/>
      <c r="D366" s="262"/>
      <c r="E366" s="254" t="str">
        <f t="shared" si="70"/>
        <v>Volunteer Co Ordination</v>
      </c>
      <c r="F366" s="254" t="str">
        <f t="shared" si="71"/>
        <v>External</v>
      </c>
      <c r="G366" s="255"/>
      <c r="H366" s="256"/>
      <c r="I366" s="31"/>
    </row>
    <row r="367" spans="3:9" ht="12" customHeight="1" x14ac:dyDescent="0.2">
      <c r="C367" s="13"/>
      <c r="D367" s="262"/>
      <c r="E367" s="254" t="str">
        <f t="shared" si="70"/>
        <v>Volunteer Co Ordination</v>
      </c>
      <c r="F367" s="254" t="str">
        <f t="shared" si="71"/>
        <v>External</v>
      </c>
      <c r="G367" s="255"/>
      <c r="H367" s="256"/>
      <c r="I367" s="31"/>
    </row>
    <row r="368" spans="3:9" ht="12" customHeight="1" x14ac:dyDescent="0.2">
      <c r="C368" s="13"/>
      <c r="D368" s="262"/>
      <c r="E368" s="254" t="str">
        <f t="shared" si="70"/>
        <v>Volunteer Co Ordination</v>
      </c>
      <c r="F368" s="254" t="str">
        <f t="shared" si="71"/>
        <v>External</v>
      </c>
      <c r="G368" s="255"/>
      <c r="H368" s="256"/>
      <c r="I368" s="31"/>
    </row>
    <row r="369" spans="3:9" ht="12" customHeight="1" x14ac:dyDescent="0.2">
      <c r="C369" s="13"/>
      <c r="D369" s="262"/>
      <c r="E369" s="254" t="str">
        <f t="shared" si="70"/>
        <v>Volunteer Co Ordination</v>
      </c>
      <c r="F369" s="254" t="str">
        <f t="shared" si="71"/>
        <v>External</v>
      </c>
      <c r="G369" s="255"/>
      <c r="H369" s="256"/>
      <c r="I369" s="31"/>
    </row>
    <row r="370" spans="3:9" ht="12" customHeight="1" x14ac:dyDescent="0.2">
      <c r="C370" s="13"/>
      <c r="D370" s="262">
        <v>37</v>
      </c>
      <c r="E370" s="250" t="str">
        <f>IF(OR(VLOOKUP(D370,'Services - WHC'!$D$10:$F$109,2,FALSE)="",VLOOKUP(D370,'Services - WHC'!$D$10:$F$109,2,FALSE)="[Enter service]"),"",VLOOKUP(D370,'Services - WHC'!$D$10:$F$109,2,FALSE))</f>
        <v>HACC - BROKERED PROGRAMS</v>
      </c>
      <c r="F370" s="251" t="str">
        <f>IF(OR(VLOOKUP(D370,'Services - WHC'!$D$10:$F$109,3,FALSE)="",VLOOKUP(D370,'Services - WHC'!$D$10:$F$109,3,FALSE)="[Select]"),"",VLOOKUP(D370,'Services - WHC'!$D$10:$F$109,3,FALSE))</f>
        <v>External</v>
      </c>
      <c r="G370" s="252"/>
      <c r="H370" s="253"/>
      <c r="I370" s="31"/>
    </row>
    <row r="371" spans="3:9" ht="12" customHeight="1" x14ac:dyDescent="0.2">
      <c r="C371" s="13"/>
      <c r="D371" s="262"/>
      <c r="E371" s="254" t="str">
        <f t="shared" ref="E371:E379" si="72">E370</f>
        <v>HACC - BROKERED PROGRAMS</v>
      </c>
      <c r="F371" s="254" t="str">
        <f t="shared" ref="F371:F379" si="73">F370</f>
        <v>External</v>
      </c>
      <c r="G371" s="255"/>
      <c r="H371" s="256"/>
      <c r="I371" s="31"/>
    </row>
    <row r="372" spans="3:9" ht="12" customHeight="1" x14ac:dyDescent="0.2">
      <c r="C372" s="13"/>
      <c r="D372" s="262"/>
      <c r="E372" s="254" t="str">
        <f t="shared" si="72"/>
        <v>HACC - BROKERED PROGRAMS</v>
      </c>
      <c r="F372" s="254" t="str">
        <f t="shared" si="73"/>
        <v>External</v>
      </c>
      <c r="G372" s="255"/>
      <c r="H372" s="256"/>
      <c r="I372" s="31"/>
    </row>
    <row r="373" spans="3:9" ht="12" customHeight="1" x14ac:dyDescent="0.2">
      <c r="C373" s="13"/>
      <c r="D373" s="262"/>
      <c r="E373" s="254" t="str">
        <f t="shared" si="72"/>
        <v>HACC - BROKERED PROGRAMS</v>
      </c>
      <c r="F373" s="254" t="str">
        <f t="shared" si="73"/>
        <v>External</v>
      </c>
      <c r="G373" s="255"/>
      <c r="H373" s="256"/>
      <c r="I373" s="31"/>
    </row>
    <row r="374" spans="3:9" ht="12" customHeight="1" x14ac:dyDescent="0.2">
      <c r="C374" s="13"/>
      <c r="D374" s="262"/>
      <c r="E374" s="254" t="str">
        <f t="shared" si="72"/>
        <v>HACC - BROKERED PROGRAMS</v>
      </c>
      <c r="F374" s="254" t="str">
        <f t="shared" si="73"/>
        <v>External</v>
      </c>
      <c r="G374" s="255"/>
      <c r="H374" s="256"/>
      <c r="I374" s="31"/>
    </row>
    <row r="375" spans="3:9" ht="12" customHeight="1" x14ac:dyDescent="0.2">
      <c r="C375" s="13"/>
      <c r="D375" s="262"/>
      <c r="E375" s="254" t="str">
        <f t="shared" si="72"/>
        <v>HACC - BROKERED PROGRAMS</v>
      </c>
      <c r="F375" s="254" t="str">
        <f t="shared" si="73"/>
        <v>External</v>
      </c>
      <c r="G375" s="255"/>
      <c r="H375" s="256"/>
      <c r="I375" s="31"/>
    </row>
    <row r="376" spans="3:9" ht="12" customHeight="1" x14ac:dyDescent="0.2">
      <c r="C376" s="13"/>
      <c r="D376" s="262"/>
      <c r="E376" s="254" t="str">
        <f t="shared" si="72"/>
        <v>HACC - BROKERED PROGRAMS</v>
      </c>
      <c r="F376" s="254" t="str">
        <f t="shared" si="73"/>
        <v>External</v>
      </c>
      <c r="G376" s="255"/>
      <c r="H376" s="256"/>
      <c r="I376" s="31"/>
    </row>
    <row r="377" spans="3:9" ht="12" customHeight="1" x14ac:dyDescent="0.2">
      <c r="C377" s="13"/>
      <c r="D377" s="262"/>
      <c r="E377" s="254" t="str">
        <f t="shared" si="72"/>
        <v>HACC - BROKERED PROGRAMS</v>
      </c>
      <c r="F377" s="254" t="str">
        <f t="shared" si="73"/>
        <v>External</v>
      </c>
      <c r="G377" s="255"/>
      <c r="H377" s="256"/>
      <c r="I377" s="31"/>
    </row>
    <row r="378" spans="3:9" ht="12" customHeight="1" x14ac:dyDescent="0.2">
      <c r="C378" s="13"/>
      <c r="D378" s="262"/>
      <c r="E378" s="254" t="str">
        <f t="shared" si="72"/>
        <v>HACC - BROKERED PROGRAMS</v>
      </c>
      <c r="F378" s="254" t="str">
        <f t="shared" si="73"/>
        <v>External</v>
      </c>
      <c r="G378" s="255"/>
      <c r="H378" s="256"/>
      <c r="I378" s="31"/>
    </row>
    <row r="379" spans="3:9" ht="12" customHeight="1" x14ac:dyDescent="0.2">
      <c r="C379" s="13"/>
      <c r="D379" s="262"/>
      <c r="E379" s="254" t="str">
        <f t="shared" si="72"/>
        <v>HACC - BROKERED PROGRAMS</v>
      </c>
      <c r="F379" s="254" t="str">
        <f t="shared" si="73"/>
        <v>External</v>
      </c>
      <c r="G379" s="255"/>
      <c r="H379" s="256"/>
      <c r="I379" s="31"/>
    </row>
    <row r="380" spans="3:9" ht="12" customHeight="1" x14ac:dyDescent="0.2">
      <c r="C380" s="13"/>
      <c r="D380" s="262">
        <v>38</v>
      </c>
      <c r="E380" s="250" t="str">
        <f>IF(OR(VLOOKUP(D380,'Services - WHC'!$D$10:$F$109,2,FALSE)="",VLOOKUP(D380,'Services - WHC'!$D$10:$F$109,2,FALSE)="[Enter service]"),"",VLOOKUP(D380,'Services - WHC'!$D$10:$F$109,2,FALSE))</f>
        <v>Youth Development</v>
      </c>
      <c r="F380" s="251" t="str">
        <f>IF(OR(VLOOKUP(D380,'Services - WHC'!$D$10:$F$109,3,FALSE)="",VLOOKUP(D380,'Services - WHC'!$D$10:$F$109,3,FALSE)="[Select]"),"",VLOOKUP(D380,'Services - WHC'!$D$10:$F$109,3,FALSE))</f>
        <v>External</v>
      </c>
      <c r="G380" s="252"/>
      <c r="H380" s="253"/>
      <c r="I380" s="31"/>
    </row>
    <row r="381" spans="3:9" ht="12" customHeight="1" x14ac:dyDescent="0.2">
      <c r="C381" s="13"/>
      <c r="D381" s="262"/>
      <c r="E381" s="254" t="str">
        <f t="shared" ref="E381:E389" si="74">E380</f>
        <v>Youth Development</v>
      </c>
      <c r="F381" s="254" t="str">
        <f t="shared" ref="F381:F389" si="75">F380</f>
        <v>External</v>
      </c>
      <c r="G381" s="255"/>
      <c r="H381" s="256"/>
      <c r="I381" s="31"/>
    </row>
    <row r="382" spans="3:9" ht="12" customHeight="1" x14ac:dyDescent="0.2">
      <c r="C382" s="13"/>
      <c r="D382" s="262"/>
      <c r="E382" s="254" t="str">
        <f t="shared" si="74"/>
        <v>Youth Development</v>
      </c>
      <c r="F382" s="254" t="str">
        <f t="shared" si="75"/>
        <v>External</v>
      </c>
      <c r="G382" s="255"/>
      <c r="H382" s="256"/>
      <c r="I382" s="31"/>
    </row>
    <row r="383" spans="3:9" ht="12" customHeight="1" x14ac:dyDescent="0.2">
      <c r="C383" s="13"/>
      <c r="D383" s="262"/>
      <c r="E383" s="254" t="str">
        <f t="shared" si="74"/>
        <v>Youth Development</v>
      </c>
      <c r="F383" s="254" t="str">
        <f t="shared" si="75"/>
        <v>External</v>
      </c>
      <c r="G383" s="255"/>
      <c r="H383" s="256"/>
      <c r="I383" s="31"/>
    </row>
    <row r="384" spans="3:9" ht="12" customHeight="1" x14ac:dyDescent="0.2">
      <c r="C384" s="13"/>
      <c r="D384" s="262"/>
      <c r="E384" s="254" t="str">
        <f t="shared" si="74"/>
        <v>Youth Development</v>
      </c>
      <c r="F384" s="254" t="str">
        <f t="shared" si="75"/>
        <v>External</v>
      </c>
      <c r="G384" s="255"/>
      <c r="H384" s="256"/>
      <c r="I384" s="31"/>
    </row>
    <row r="385" spans="3:9" ht="12" customHeight="1" x14ac:dyDescent="0.2">
      <c r="C385" s="13"/>
      <c r="D385" s="262"/>
      <c r="E385" s="254" t="str">
        <f t="shared" si="74"/>
        <v>Youth Development</v>
      </c>
      <c r="F385" s="254" t="str">
        <f t="shared" si="75"/>
        <v>External</v>
      </c>
      <c r="G385" s="255"/>
      <c r="H385" s="256"/>
      <c r="I385" s="31"/>
    </row>
    <row r="386" spans="3:9" ht="12" customHeight="1" x14ac:dyDescent="0.2">
      <c r="C386" s="13"/>
      <c r="D386" s="262"/>
      <c r="E386" s="254" t="str">
        <f t="shared" si="74"/>
        <v>Youth Development</v>
      </c>
      <c r="F386" s="254" t="str">
        <f t="shared" si="75"/>
        <v>External</v>
      </c>
      <c r="G386" s="255"/>
      <c r="H386" s="256"/>
      <c r="I386" s="31"/>
    </row>
    <row r="387" spans="3:9" ht="12" customHeight="1" x14ac:dyDescent="0.2">
      <c r="C387" s="13"/>
      <c r="D387" s="262"/>
      <c r="E387" s="254" t="str">
        <f t="shared" si="74"/>
        <v>Youth Development</v>
      </c>
      <c r="F387" s="254" t="str">
        <f t="shared" si="75"/>
        <v>External</v>
      </c>
      <c r="G387" s="255"/>
      <c r="H387" s="256"/>
      <c r="I387" s="31"/>
    </row>
    <row r="388" spans="3:9" ht="12" customHeight="1" x14ac:dyDescent="0.2">
      <c r="C388" s="13"/>
      <c r="D388" s="262"/>
      <c r="E388" s="254" t="str">
        <f t="shared" si="74"/>
        <v>Youth Development</v>
      </c>
      <c r="F388" s="254" t="str">
        <f t="shared" si="75"/>
        <v>External</v>
      </c>
      <c r="G388" s="255"/>
      <c r="H388" s="256"/>
      <c r="I388" s="31"/>
    </row>
    <row r="389" spans="3:9" ht="12" customHeight="1" x14ac:dyDescent="0.2">
      <c r="C389" s="13"/>
      <c r="D389" s="262"/>
      <c r="E389" s="254" t="str">
        <f t="shared" si="74"/>
        <v>Youth Development</v>
      </c>
      <c r="F389" s="254" t="str">
        <f t="shared" si="75"/>
        <v>External</v>
      </c>
      <c r="G389" s="255"/>
      <c r="H389" s="256"/>
      <c r="I389" s="31"/>
    </row>
    <row r="390" spans="3:9" ht="12" customHeight="1" x14ac:dyDescent="0.2">
      <c r="C390" s="13"/>
      <c r="D390" s="262">
        <v>39</v>
      </c>
      <c r="E390" s="250" t="str">
        <f>IF(OR(VLOOKUP(D390,'Services - WHC'!$D$10:$F$109,2,FALSE)="",VLOOKUP(D390,'Services - WHC'!$D$10:$F$109,2,FALSE)="[Enter service]"),"",VLOOKUP(D390,'Services - WHC'!$D$10:$F$109,2,FALSE))</f>
        <v>Youth Development Freeza</v>
      </c>
      <c r="F390" s="251" t="str">
        <f>IF(OR(VLOOKUP(D390,'Services - WHC'!$D$10:$F$109,3,FALSE)="",VLOOKUP(D390,'Services - WHC'!$D$10:$F$109,3,FALSE)="[Select]"),"",VLOOKUP(D390,'Services - WHC'!$D$10:$F$109,3,FALSE))</f>
        <v>External</v>
      </c>
      <c r="G390" s="252"/>
      <c r="H390" s="253"/>
      <c r="I390" s="31"/>
    </row>
    <row r="391" spans="3:9" ht="12" customHeight="1" x14ac:dyDescent="0.2">
      <c r="C391" s="13"/>
      <c r="D391" s="262"/>
      <c r="E391" s="254" t="str">
        <f t="shared" ref="E391:E399" si="76">E390</f>
        <v>Youth Development Freeza</v>
      </c>
      <c r="F391" s="254" t="str">
        <f t="shared" ref="F391:F399" si="77">F390</f>
        <v>External</v>
      </c>
      <c r="G391" s="255"/>
      <c r="H391" s="256"/>
      <c r="I391" s="31"/>
    </row>
    <row r="392" spans="3:9" ht="12" customHeight="1" x14ac:dyDescent="0.2">
      <c r="C392" s="13"/>
      <c r="D392" s="262"/>
      <c r="E392" s="254" t="str">
        <f t="shared" si="76"/>
        <v>Youth Development Freeza</v>
      </c>
      <c r="F392" s="254" t="str">
        <f t="shared" si="77"/>
        <v>External</v>
      </c>
      <c r="G392" s="255"/>
      <c r="H392" s="256"/>
      <c r="I392" s="31"/>
    </row>
    <row r="393" spans="3:9" ht="12" customHeight="1" x14ac:dyDescent="0.2">
      <c r="C393" s="13"/>
      <c r="D393" s="262"/>
      <c r="E393" s="254" t="str">
        <f t="shared" si="76"/>
        <v>Youth Development Freeza</v>
      </c>
      <c r="F393" s="254" t="str">
        <f t="shared" si="77"/>
        <v>External</v>
      </c>
      <c r="G393" s="255"/>
      <c r="H393" s="256"/>
      <c r="I393" s="31"/>
    </row>
    <row r="394" spans="3:9" ht="12" customHeight="1" x14ac:dyDescent="0.2">
      <c r="C394" s="13"/>
      <c r="D394" s="262"/>
      <c r="E394" s="254" t="str">
        <f t="shared" si="76"/>
        <v>Youth Development Freeza</v>
      </c>
      <c r="F394" s="254" t="str">
        <f t="shared" si="77"/>
        <v>External</v>
      </c>
      <c r="G394" s="255"/>
      <c r="H394" s="256"/>
      <c r="I394" s="31"/>
    </row>
    <row r="395" spans="3:9" ht="12" customHeight="1" x14ac:dyDescent="0.2">
      <c r="C395" s="13"/>
      <c r="D395" s="262"/>
      <c r="E395" s="254" t="str">
        <f t="shared" si="76"/>
        <v>Youth Development Freeza</v>
      </c>
      <c r="F395" s="254" t="str">
        <f t="shared" si="77"/>
        <v>External</v>
      </c>
      <c r="G395" s="255"/>
      <c r="H395" s="256"/>
      <c r="I395" s="31"/>
    </row>
    <row r="396" spans="3:9" ht="12" customHeight="1" x14ac:dyDescent="0.2">
      <c r="C396" s="13"/>
      <c r="D396" s="262"/>
      <c r="E396" s="254" t="str">
        <f t="shared" si="76"/>
        <v>Youth Development Freeza</v>
      </c>
      <c r="F396" s="254" t="str">
        <f t="shared" si="77"/>
        <v>External</v>
      </c>
      <c r="G396" s="255"/>
      <c r="H396" s="256"/>
      <c r="I396" s="31"/>
    </row>
    <row r="397" spans="3:9" ht="12" customHeight="1" x14ac:dyDescent="0.2">
      <c r="C397" s="13"/>
      <c r="D397" s="262"/>
      <c r="E397" s="254" t="str">
        <f t="shared" si="76"/>
        <v>Youth Development Freeza</v>
      </c>
      <c r="F397" s="254" t="str">
        <f t="shared" si="77"/>
        <v>External</v>
      </c>
      <c r="G397" s="255"/>
      <c r="H397" s="256"/>
      <c r="I397" s="31"/>
    </row>
    <row r="398" spans="3:9" ht="12" customHeight="1" x14ac:dyDescent="0.2">
      <c r="C398" s="13"/>
      <c r="D398" s="262"/>
      <c r="E398" s="254" t="str">
        <f t="shared" si="76"/>
        <v>Youth Development Freeza</v>
      </c>
      <c r="F398" s="254" t="str">
        <f t="shared" si="77"/>
        <v>External</v>
      </c>
      <c r="G398" s="255"/>
      <c r="H398" s="256"/>
      <c r="I398" s="31"/>
    </row>
    <row r="399" spans="3:9" ht="12" customHeight="1" x14ac:dyDescent="0.2">
      <c r="C399" s="13"/>
      <c r="D399" s="262"/>
      <c r="E399" s="254" t="str">
        <f t="shared" si="76"/>
        <v>Youth Development Freeza</v>
      </c>
      <c r="F399" s="254" t="str">
        <f t="shared" si="77"/>
        <v>External</v>
      </c>
      <c r="G399" s="255"/>
      <c r="H399" s="256"/>
      <c r="I399" s="31"/>
    </row>
    <row r="400" spans="3:9" ht="12" customHeight="1" x14ac:dyDescent="0.2">
      <c r="C400" s="13"/>
      <c r="D400" s="262">
        <v>40</v>
      </c>
      <c r="E400" s="250" t="str">
        <f>IF(OR(VLOOKUP(D400,'Services - WHC'!$D$10:$F$109,2,FALSE)="",VLOOKUP(D400,'Services - WHC'!$D$10:$F$109,2,FALSE)="[Enter service]"),"",VLOOKUP(D400,'Services - WHC'!$D$10:$F$109,2,FALSE))</f>
        <v>Library Services</v>
      </c>
      <c r="F400" s="251" t="str">
        <f>IF(OR(VLOOKUP(D400,'Services - WHC'!$D$10:$F$109,3,FALSE)="",VLOOKUP(D400,'Services - WHC'!$D$10:$F$109,3,FALSE)="[Select]"),"",VLOOKUP(D400,'Services - WHC'!$D$10:$F$109,3,FALSE))</f>
        <v>External</v>
      </c>
      <c r="G400" s="252"/>
      <c r="H400" s="253"/>
      <c r="I400" s="31"/>
    </row>
    <row r="401" spans="3:9" ht="12" customHeight="1" x14ac:dyDescent="0.2">
      <c r="C401" s="13"/>
      <c r="D401" s="262"/>
      <c r="E401" s="254" t="str">
        <f t="shared" ref="E401:E409" si="78">E400</f>
        <v>Library Services</v>
      </c>
      <c r="F401" s="254" t="str">
        <f t="shared" ref="F401:F409" si="79">F400</f>
        <v>External</v>
      </c>
      <c r="G401" s="255"/>
      <c r="H401" s="256"/>
      <c r="I401" s="31"/>
    </row>
    <row r="402" spans="3:9" ht="12" customHeight="1" x14ac:dyDescent="0.2">
      <c r="C402" s="13"/>
      <c r="D402" s="262"/>
      <c r="E402" s="254" t="str">
        <f t="shared" si="78"/>
        <v>Library Services</v>
      </c>
      <c r="F402" s="254" t="str">
        <f t="shared" si="79"/>
        <v>External</v>
      </c>
      <c r="G402" s="255"/>
      <c r="H402" s="256"/>
      <c r="I402" s="31"/>
    </row>
    <row r="403" spans="3:9" ht="12" customHeight="1" x14ac:dyDescent="0.2">
      <c r="C403" s="13"/>
      <c r="D403" s="262"/>
      <c r="E403" s="254" t="str">
        <f t="shared" si="78"/>
        <v>Library Services</v>
      </c>
      <c r="F403" s="254" t="str">
        <f t="shared" si="79"/>
        <v>External</v>
      </c>
      <c r="G403" s="255"/>
      <c r="H403" s="256"/>
      <c r="I403" s="31"/>
    </row>
    <row r="404" spans="3:9" ht="12" customHeight="1" x14ac:dyDescent="0.2">
      <c r="C404" s="13"/>
      <c r="D404" s="262"/>
      <c r="E404" s="254" t="str">
        <f t="shared" si="78"/>
        <v>Library Services</v>
      </c>
      <c r="F404" s="254" t="str">
        <f t="shared" si="79"/>
        <v>External</v>
      </c>
      <c r="G404" s="255"/>
      <c r="H404" s="256"/>
      <c r="I404" s="31"/>
    </row>
    <row r="405" spans="3:9" ht="12" customHeight="1" x14ac:dyDescent="0.2">
      <c r="C405" s="13"/>
      <c r="D405" s="262"/>
      <c r="E405" s="254" t="str">
        <f t="shared" si="78"/>
        <v>Library Services</v>
      </c>
      <c r="F405" s="254" t="str">
        <f t="shared" si="79"/>
        <v>External</v>
      </c>
      <c r="G405" s="255"/>
      <c r="H405" s="256"/>
      <c r="I405" s="31"/>
    </row>
    <row r="406" spans="3:9" ht="12" customHeight="1" x14ac:dyDescent="0.2">
      <c r="C406" s="13"/>
      <c r="D406" s="262"/>
      <c r="E406" s="254" t="str">
        <f t="shared" si="78"/>
        <v>Library Services</v>
      </c>
      <c r="F406" s="254" t="str">
        <f t="shared" si="79"/>
        <v>External</v>
      </c>
      <c r="G406" s="255"/>
      <c r="H406" s="256"/>
      <c r="I406" s="31"/>
    </row>
    <row r="407" spans="3:9" ht="12" customHeight="1" x14ac:dyDescent="0.2">
      <c r="C407" s="13"/>
      <c r="D407" s="262"/>
      <c r="E407" s="254" t="str">
        <f t="shared" si="78"/>
        <v>Library Services</v>
      </c>
      <c r="F407" s="254" t="str">
        <f t="shared" si="79"/>
        <v>External</v>
      </c>
      <c r="G407" s="255"/>
      <c r="H407" s="256"/>
      <c r="I407" s="31"/>
    </row>
    <row r="408" spans="3:9" ht="12" customHeight="1" x14ac:dyDescent="0.2">
      <c r="C408" s="13"/>
      <c r="D408" s="262"/>
      <c r="E408" s="254" t="str">
        <f t="shared" si="78"/>
        <v>Library Services</v>
      </c>
      <c r="F408" s="254" t="str">
        <f t="shared" si="79"/>
        <v>External</v>
      </c>
      <c r="G408" s="255"/>
      <c r="H408" s="256"/>
      <c r="I408" s="31"/>
    </row>
    <row r="409" spans="3:9" ht="12" customHeight="1" x14ac:dyDescent="0.2">
      <c r="C409" s="13"/>
      <c r="D409" s="262"/>
      <c r="E409" s="254" t="str">
        <f t="shared" si="78"/>
        <v>Library Services</v>
      </c>
      <c r="F409" s="254" t="str">
        <f t="shared" si="79"/>
        <v>External</v>
      </c>
      <c r="G409" s="255"/>
      <c r="H409" s="256"/>
      <c r="I409" s="31"/>
    </row>
    <row r="410" spans="3:9" ht="12" customHeight="1" x14ac:dyDescent="0.2">
      <c r="C410" s="13"/>
      <c r="D410" s="262">
        <v>41</v>
      </c>
      <c r="E410" s="250" t="str">
        <f>IF(OR(VLOOKUP(D410,'Services - WHC'!$D$10:$F$109,2,FALSE)="",VLOOKUP(D410,'Services - WHC'!$D$10:$F$109,2,FALSE)="[Enter service]"),"",VLOOKUP(D410,'Services - WHC'!$D$10:$F$109,2,FALSE))</f>
        <v>L To P Learner Driver Mentor Program</v>
      </c>
      <c r="F410" s="251" t="str">
        <f>IF(OR(VLOOKUP(D410,'Services - WHC'!$D$10:$F$109,3,FALSE)="",VLOOKUP(D410,'Services - WHC'!$D$10:$F$109,3,FALSE)="[Select]"),"",VLOOKUP(D410,'Services - WHC'!$D$10:$F$109,3,FALSE))</f>
        <v>External</v>
      </c>
      <c r="G410" s="252"/>
      <c r="H410" s="253"/>
      <c r="I410" s="31"/>
    </row>
    <row r="411" spans="3:9" ht="12" customHeight="1" x14ac:dyDescent="0.2">
      <c r="C411" s="13"/>
      <c r="D411" s="262"/>
      <c r="E411" s="254" t="str">
        <f t="shared" ref="E411:E419" si="80">E410</f>
        <v>L To P Learner Driver Mentor Program</v>
      </c>
      <c r="F411" s="254" t="str">
        <f t="shared" ref="F411:F419" si="81">F410</f>
        <v>External</v>
      </c>
      <c r="G411" s="255"/>
      <c r="H411" s="256"/>
      <c r="I411" s="31"/>
    </row>
    <row r="412" spans="3:9" ht="12" customHeight="1" x14ac:dyDescent="0.2">
      <c r="C412" s="13"/>
      <c r="D412" s="262"/>
      <c r="E412" s="254" t="str">
        <f t="shared" si="80"/>
        <v>L To P Learner Driver Mentor Program</v>
      </c>
      <c r="F412" s="254" t="str">
        <f t="shared" si="81"/>
        <v>External</v>
      </c>
      <c r="G412" s="255"/>
      <c r="H412" s="256"/>
      <c r="I412" s="31"/>
    </row>
    <row r="413" spans="3:9" ht="12" customHeight="1" x14ac:dyDescent="0.2">
      <c r="C413" s="13"/>
      <c r="D413" s="262"/>
      <c r="E413" s="254" t="str">
        <f t="shared" si="80"/>
        <v>L To P Learner Driver Mentor Program</v>
      </c>
      <c r="F413" s="254" t="str">
        <f t="shared" si="81"/>
        <v>External</v>
      </c>
      <c r="G413" s="255"/>
      <c r="H413" s="256"/>
      <c r="I413" s="31"/>
    </row>
    <row r="414" spans="3:9" ht="12" customHeight="1" x14ac:dyDescent="0.2">
      <c r="C414" s="13"/>
      <c r="D414" s="262"/>
      <c r="E414" s="254" t="str">
        <f t="shared" si="80"/>
        <v>L To P Learner Driver Mentor Program</v>
      </c>
      <c r="F414" s="254" t="str">
        <f t="shared" si="81"/>
        <v>External</v>
      </c>
      <c r="G414" s="255"/>
      <c r="H414" s="256"/>
      <c r="I414" s="31"/>
    </row>
    <row r="415" spans="3:9" ht="12" customHeight="1" x14ac:dyDescent="0.2">
      <c r="C415" s="13"/>
      <c r="D415" s="262"/>
      <c r="E415" s="254" t="str">
        <f t="shared" si="80"/>
        <v>L To P Learner Driver Mentor Program</v>
      </c>
      <c r="F415" s="254" t="str">
        <f t="shared" si="81"/>
        <v>External</v>
      </c>
      <c r="G415" s="255"/>
      <c r="H415" s="256"/>
      <c r="I415" s="31"/>
    </row>
    <row r="416" spans="3:9" ht="12" customHeight="1" x14ac:dyDescent="0.2">
      <c r="C416" s="13"/>
      <c r="D416" s="262"/>
      <c r="E416" s="254" t="str">
        <f t="shared" si="80"/>
        <v>L To P Learner Driver Mentor Program</v>
      </c>
      <c r="F416" s="254" t="str">
        <f t="shared" si="81"/>
        <v>External</v>
      </c>
      <c r="G416" s="255"/>
      <c r="H416" s="256"/>
      <c r="I416" s="31"/>
    </row>
    <row r="417" spans="3:9" ht="12" customHeight="1" x14ac:dyDescent="0.2">
      <c r="C417" s="13"/>
      <c r="D417" s="262"/>
      <c r="E417" s="254" t="str">
        <f t="shared" si="80"/>
        <v>L To P Learner Driver Mentor Program</v>
      </c>
      <c r="F417" s="254" t="str">
        <f t="shared" si="81"/>
        <v>External</v>
      </c>
      <c r="G417" s="255"/>
      <c r="H417" s="256"/>
      <c r="I417" s="31"/>
    </row>
    <row r="418" spans="3:9" ht="12" customHeight="1" x14ac:dyDescent="0.2">
      <c r="C418" s="13"/>
      <c r="D418" s="262"/>
      <c r="E418" s="254" t="str">
        <f t="shared" si="80"/>
        <v>L To P Learner Driver Mentor Program</v>
      </c>
      <c r="F418" s="254" t="str">
        <f t="shared" si="81"/>
        <v>External</v>
      </c>
      <c r="G418" s="255"/>
      <c r="H418" s="256"/>
      <c r="I418" s="31"/>
    </row>
    <row r="419" spans="3:9" ht="12" customHeight="1" x14ac:dyDescent="0.2">
      <c r="C419" s="13"/>
      <c r="D419" s="262"/>
      <c r="E419" s="254" t="str">
        <f t="shared" si="80"/>
        <v>L To P Learner Driver Mentor Program</v>
      </c>
      <c r="F419" s="254" t="str">
        <f t="shared" si="81"/>
        <v>External</v>
      </c>
      <c r="G419" s="255"/>
      <c r="H419" s="256"/>
      <c r="I419" s="31"/>
    </row>
    <row r="420" spans="3:9" ht="12" customHeight="1" x14ac:dyDescent="0.2">
      <c r="C420" s="13"/>
      <c r="D420" s="262">
        <v>42</v>
      </c>
      <c r="E420" s="250" t="str">
        <f>IF(OR(VLOOKUP(D420,'Services - WHC'!$D$10:$F$109,2,FALSE)="",VLOOKUP(D420,'Services - WHC'!$D$10:$F$109,2,FALSE)="[Enter service]"),"",VLOOKUP(D420,'Services - WHC'!$D$10:$F$109,2,FALSE))</f>
        <v>Vulnerable Persons Register</v>
      </c>
      <c r="F420" s="251" t="str">
        <f>IF(OR(VLOOKUP(D420,'Services - WHC'!$D$10:$F$109,3,FALSE)="",VLOOKUP(D420,'Services - WHC'!$D$10:$F$109,3,FALSE)="[Select]"),"",VLOOKUP(D420,'Services - WHC'!$D$10:$F$109,3,FALSE))</f>
        <v>External</v>
      </c>
      <c r="G420" s="252"/>
      <c r="H420" s="253"/>
      <c r="I420" s="31"/>
    </row>
    <row r="421" spans="3:9" ht="12" customHeight="1" x14ac:dyDescent="0.2">
      <c r="C421" s="13"/>
      <c r="D421" s="262"/>
      <c r="E421" s="254" t="str">
        <f t="shared" ref="E421:E429" si="82">E420</f>
        <v>Vulnerable Persons Register</v>
      </c>
      <c r="F421" s="254" t="str">
        <f t="shared" ref="F421:F429" si="83">F420</f>
        <v>External</v>
      </c>
      <c r="G421" s="255"/>
      <c r="H421" s="256"/>
      <c r="I421" s="31"/>
    </row>
    <row r="422" spans="3:9" ht="12" customHeight="1" x14ac:dyDescent="0.2">
      <c r="C422" s="13"/>
      <c r="D422" s="262"/>
      <c r="E422" s="254" t="str">
        <f t="shared" si="82"/>
        <v>Vulnerable Persons Register</v>
      </c>
      <c r="F422" s="254" t="str">
        <f t="shared" si="83"/>
        <v>External</v>
      </c>
      <c r="G422" s="255"/>
      <c r="H422" s="256"/>
      <c r="I422" s="31"/>
    </row>
    <row r="423" spans="3:9" ht="12" customHeight="1" x14ac:dyDescent="0.2">
      <c r="C423" s="13"/>
      <c r="D423" s="262"/>
      <c r="E423" s="254" t="str">
        <f t="shared" si="82"/>
        <v>Vulnerable Persons Register</v>
      </c>
      <c r="F423" s="254" t="str">
        <f t="shared" si="83"/>
        <v>External</v>
      </c>
      <c r="G423" s="255"/>
      <c r="H423" s="256"/>
      <c r="I423" s="31"/>
    </row>
    <row r="424" spans="3:9" ht="12" customHeight="1" x14ac:dyDescent="0.2">
      <c r="C424" s="13"/>
      <c r="D424" s="262"/>
      <c r="E424" s="254" t="str">
        <f t="shared" si="82"/>
        <v>Vulnerable Persons Register</v>
      </c>
      <c r="F424" s="254" t="str">
        <f t="shared" si="83"/>
        <v>External</v>
      </c>
      <c r="G424" s="255"/>
      <c r="H424" s="256"/>
      <c r="I424" s="31"/>
    </row>
    <row r="425" spans="3:9" ht="12" customHeight="1" x14ac:dyDescent="0.2">
      <c r="C425" s="13"/>
      <c r="D425" s="262"/>
      <c r="E425" s="254" t="str">
        <f t="shared" si="82"/>
        <v>Vulnerable Persons Register</v>
      </c>
      <c r="F425" s="254" t="str">
        <f t="shared" si="83"/>
        <v>External</v>
      </c>
      <c r="G425" s="255"/>
      <c r="H425" s="256"/>
      <c r="I425" s="31"/>
    </row>
    <row r="426" spans="3:9" ht="12" customHeight="1" x14ac:dyDescent="0.2">
      <c r="C426" s="13"/>
      <c r="D426" s="262"/>
      <c r="E426" s="254" t="str">
        <f t="shared" si="82"/>
        <v>Vulnerable Persons Register</v>
      </c>
      <c r="F426" s="254" t="str">
        <f t="shared" si="83"/>
        <v>External</v>
      </c>
      <c r="G426" s="255"/>
      <c r="H426" s="256"/>
      <c r="I426" s="31"/>
    </row>
    <row r="427" spans="3:9" ht="12" customHeight="1" x14ac:dyDescent="0.2">
      <c r="C427" s="13"/>
      <c r="D427" s="262"/>
      <c r="E427" s="254" t="str">
        <f t="shared" si="82"/>
        <v>Vulnerable Persons Register</v>
      </c>
      <c r="F427" s="254" t="str">
        <f t="shared" si="83"/>
        <v>External</v>
      </c>
      <c r="G427" s="255"/>
      <c r="H427" s="256"/>
      <c r="I427" s="31"/>
    </row>
    <row r="428" spans="3:9" ht="12" customHeight="1" x14ac:dyDescent="0.2">
      <c r="C428" s="13"/>
      <c r="D428" s="262"/>
      <c r="E428" s="254" t="str">
        <f t="shared" si="82"/>
        <v>Vulnerable Persons Register</v>
      </c>
      <c r="F428" s="254" t="str">
        <f t="shared" si="83"/>
        <v>External</v>
      </c>
      <c r="G428" s="255"/>
      <c r="H428" s="256"/>
      <c r="I428" s="31"/>
    </row>
    <row r="429" spans="3:9" ht="12" customHeight="1" x14ac:dyDescent="0.2">
      <c r="C429" s="13"/>
      <c r="D429" s="262"/>
      <c r="E429" s="254" t="str">
        <f t="shared" si="82"/>
        <v>Vulnerable Persons Register</v>
      </c>
      <c r="F429" s="254" t="str">
        <f t="shared" si="83"/>
        <v>External</v>
      </c>
      <c r="G429" s="255"/>
      <c r="H429" s="256"/>
      <c r="I429" s="31"/>
    </row>
    <row r="430" spans="3:9" ht="12" customHeight="1" x14ac:dyDescent="0.2">
      <c r="C430" s="13"/>
      <c r="D430" s="262">
        <v>43</v>
      </c>
      <c r="E430" s="250" t="str">
        <f>IF(OR(VLOOKUP(D430,'Services - WHC'!$D$10:$F$109,2,FALSE)="",VLOOKUP(D430,'Services - WHC'!$D$10:$F$109,2,FALSE)="[Enter service]"),"",VLOOKUP(D430,'Services - WHC'!$D$10:$F$109,2,FALSE))</f>
        <v>Walk To School Program</v>
      </c>
      <c r="F430" s="251" t="str">
        <f>IF(OR(VLOOKUP(D430,'Services - WHC'!$D$10:$F$109,3,FALSE)="",VLOOKUP(D430,'Services - WHC'!$D$10:$F$109,3,FALSE)="[Select]"),"",VLOOKUP(D430,'Services - WHC'!$D$10:$F$109,3,FALSE))</f>
        <v>External</v>
      </c>
      <c r="G430" s="252"/>
      <c r="H430" s="253"/>
      <c r="I430" s="31"/>
    </row>
    <row r="431" spans="3:9" ht="12" customHeight="1" x14ac:dyDescent="0.2">
      <c r="C431" s="13"/>
      <c r="D431" s="262"/>
      <c r="E431" s="254" t="str">
        <f t="shared" ref="E431:E439" si="84">E430</f>
        <v>Walk To School Program</v>
      </c>
      <c r="F431" s="254" t="str">
        <f t="shared" ref="F431:F439" si="85">F430</f>
        <v>External</v>
      </c>
      <c r="G431" s="255"/>
      <c r="H431" s="256"/>
      <c r="I431" s="31"/>
    </row>
    <row r="432" spans="3:9" ht="12" customHeight="1" x14ac:dyDescent="0.2">
      <c r="C432" s="13"/>
      <c r="D432" s="262"/>
      <c r="E432" s="254" t="str">
        <f t="shared" si="84"/>
        <v>Walk To School Program</v>
      </c>
      <c r="F432" s="254" t="str">
        <f t="shared" si="85"/>
        <v>External</v>
      </c>
      <c r="G432" s="255"/>
      <c r="H432" s="256"/>
      <c r="I432" s="31"/>
    </row>
    <row r="433" spans="3:9" ht="12" customHeight="1" x14ac:dyDescent="0.2">
      <c r="C433" s="13"/>
      <c r="D433" s="262"/>
      <c r="E433" s="254" t="str">
        <f t="shared" si="84"/>
        <v>Walk To School Program</v>
      </c>
      <c r="F433" s="254" t="str">
        <f t="shared" si="85"/>
        <v>External</v>
      </c>
      <c r="G433" s="255"/>
      <c r="H433" s="256"/>
      <c r="I433" s="31"/>
    </row>
    <row r="434" spans="3:9" ht="12" customHeight="1" x14ac:dyDescent="0.2">
      <c r="C434" s="13"/>
      <c r="D434" s="262"/>
      <c r="E434" s="254" t="str">
        <f t="shared" si="84"/>
        <v>Walk To School Program</v>
      </c>
      <c r="F434" s="254" t="str">
        <f t="shared" si="85"/>
        <v>External</v>
      </c>
      <c r="G434" s="255"/>
      <c r="H434" s="256"/>
      <c r="I434" s="31"/>
    </row>
    <row r="435" spans="3:9" ht="12" customHeight="1" x14ac:dyDescent="0.2">
      <c r="C435" s="13"/>
      <c r="D435" s="262"/>
      <c r="E435" s="254" t="str">
        <f t="shared" si="84"/>
        <v>Walk To School Program</v>
      </c>
      <c r="F435" s="254" t="str">
        <f t="shared" si="85"/>
        <v>External</v>
      </c>
      <c r="G435" s="255"/>
      <c r="H435" s="256"/>
      <c r="I435" s="31"/>
    </row>
    <row r="436" spans="3:9" ht="12" customHeight="1" x14ac:dyDescent="0.2">
      <c r="C436" s="13"/>
      <c r="D436" s="262"/>
      <c r="E436" s="254" t="str">
        <f t="shared" si="84"/>
        <v>Walk To School Program</v>
      </c>
      <c r="F436" s="254" t="str">
        <f t="shared" si="85"/>
        <v>External</v>
      </c>
      <c r="G436" s="255"/>
      <c r="H436" s="256"/>
      <c r="I436" s="31"/>
    </row>
    <row r="437" spans="3:9" ht="12" customHeight="1" x14ac:dyDescent="0.2">
      <c r="C437" s="13"/>
      <c r="D437" s="262"/>
      <c r="E437" s="254" t="str">
        <f t="shared" si="84"/>
        <v>Walk To School Program</v>
      </c>
      <c r="F437" s="254" t="str">
        <f t="shared" si="85"/>
        <v>External</v>
      </c>
      <c r="G437" s="255"/>
      <c r="H437" s="256"/>
      <c r="I437" s="31"/>
    </row>
    <row r="438" spans="3:9" ht="12" customHeight="1" x14ac:dyDescent="0.2">
      <c r="C438" s="13"/>
      <c r="D438" s="262"/>
      <c r="E438" s="254" t="str">
        <f t="shared" si="84"/>
        <v>Walk To School Program</v>
      </c>
      <c r="F438" s="254" t="str">
        <f t="shared" si="85"/>
        <v>External</v>
      </c>
      <c r="G438" s="255"/>
      <c r="H438" s="256"/>
      <c r="I438" s="31"/>
    </row>
    <row r="439" spans="3:9" ht="12" customHeight="1" x14ac:dyDescent="0.2">
      <c r="C439" s="13"/>
      <c r="D439" s="262"/>
      <c r="E439" s="254" t="str">
        <f t="shared" si="84"/>
        <v>Walk To School Program</v>
      </c>
      <c r="F439" s="254" t="str">
        <f t="shared" si="85"/>
        <v>External</v>
      </c>
      <c r="G439" s="255"/>
      <c r="H439" s="256"/>
      <c r="I439" s="31"/>
    </row>
    <row r="440" spans="3:9" ht="12" customHeight="1" x14ac:dyDescent="0.2">
      <c r="C440" s="13"/>
      <c r="D440" s="262">
        <v>44</v>
      </c>
      <c r="E440" s="250" t="str">
        <f>IF(OR(VLOOKUP(D440,'Services - WHC'!$D$10:$F$109,2,FALSE)="",VLOOKUP(D440,'Services - WHC'!$D$10:$F$109,2,FALSE)="[Enter service]"),"",VLOOKUP(D440,'Services - WHC'!$D$10:$F$109,2,FALSE))</f>
        <v>Assets &amp; Infrastructure   Admin and Design</v>
      </c>
      <c r="F440" s="251" t="str">
        <f>IF(OR(VLOOKUP(D440,'Services - WHC'!$D$10:$F$109,3,FALSE)="",VLOOKUP(D440,'Services - WHC'!$D$10:$F$109,3,FALSE)="[Select]"),"",VLOOKUP(D440,'Services - WHC'!$D$10:$F$109,3,FALSE))</f>
        <v>Mixed</v>
      </c>
      <c r="G440" s="252"/>
      <c r="H440" s="253"/>
      <c r="I440" s="31"/>
    </row>
    <row r="441" spans="3:9" ht="12" customHeight="1" x14ac:dyDescent="0.2">
      <c r="C441" s="13"/>
      <c r="D441" s="262"/>
      <c r="E441" s="254" t="str">
        <f t="shared" ref="E441:E449" si="86">E440</f>
        <v>Assets &amp; Infrastructure   Admin and Design</v>
      </c>
      <c r="F441" s="254" t="str">
        <f t="shared" ref="F441:F449" si="87">F440</f>
        <v>Mixed</v>
      </c>
      <c r="G441" s="255"/>
      <c r="H441" s="256"/>
      <c r="I441" s="31"/>
    </row>
    <row r="442" spans="3:9" ht="12" customHeight="1" x14ac:dyDescent="0.2">
      <c r="C442" s="13"/>
      <c r="D442" s="262"/>
      <c r="E442" s="254" t="str">
        <f t="shared" si="86"/>
        <v>Assets &amp; Infrastructure   Admin and Design</v>
      </c>
      <c r="F442" s="254" t="str">
        <f t="shared" si="87"/>
        <v>Mixed</v>
      </c>
      <c r="G442" s="255"/>
      <c r="H442" s="256"/>
      <c r="I442" s="31"/>
    </row>
    <row r="443" spans="3:9" ht="12" customHeight="1" x14ac:dyDescent="0.2">
      <c r="C443" s="13"/>
      <c r="D443" s="262"/>
      <c r="E443" s="254" t="str">
        <f t="shared" si="86"/>
        <v>Assets &amp; Infrastructure   Admin and Design</v>
      </c>
      <c r="F443" s="254" t="str">
        <f t="shared" si="87"/>
        <v>Mixed</v>
      </c>
      <c r="G443" s="255"/>
      <c r="H443" s="256"/>
      <c r="I443" s="31"/>
    </row>
    <row r="444" spans="3:9" ht="12" customHeight="1" x14ac:dyDescent="0.2">
      <c r="C444" s="13"/>
      <c r="D444" s="262"/>
      <c r="E444" s="254" t="str">
        <f t="shared" si="86"/>
        <v>Assets &amp; Infrastructure   Admin and Design</v>
      </c>
      <c r="F444" s="254" t="str">
        <f t="shared" si="87"/>
        <v>Mixed</v>
      </c>
      <c r="G444" s="255"/>
      <c r="H444" s="256"/>
      <c r="I444" s="31"/>
    </row>
    <row r="445" spans="3:9" ht="12" customHeight="1" x14ac:dyDescent="0.2">
      <c r="C445" s="13"/>
      <c r="D445" s="262"/>
      <c r="E445" s="254" t="str">
        <f t="shared" si="86"/>
        <v>Assets &amp; Infrastructure   Admin and Design</v>
      </c>
      <c r="F445" s="254" t="str">
        <f t="shared" si="87"/>
        <v>Mixed</v>
      </c>
      <c r="G445" s="255"/>
      <c r="H445" s="256"/>
      <c r="I445" s="31"/>
    </row>
    <row r="446" spans="3:9" ht="12" customHeight="1" x14ac:dyDescent="0.2">
      <c r="C446" s="13"/>
      <c r="D446" s="262"/>
      <c r="E446" s="254" t="str">
        <f t="shared" si="86"/>
        <v>Assets &amp; Infrastructure   Admin and Design</v>
      </c>
      <c r="F446" s="254" t="str">
        <f t="shared" si="87"/>
        <v>Mixed</v>
      </c>
      <c r="G446" s="255"/>
      <c r="H446" s="256"/>
      <c r="I446" s="31"/>
    </row>
    <row r="447" spans="3:9" ht="12" customHeight="1" x14ac:dyDescent="0.2">
      <c r="C447" s="13"/>
      <c r="D447" s="262"/>
      <c r="E447" s="254" t="str">
        <f t="shared" si="86"/>
        <v>Assets &amp; Infrastructure   Admin and Design</v>
      </c>
      <c r="F447" s="254" t="str">
        <f t="shared" si="87"/>
        <v>Mixed</v>
      </c>
      <c r="G447" s="255"/>
      <c r="H447" s="256"/>
      <c r="I447" s="31"/>
    </row>
    <row r="448" spans="3:9" ht="12" customHeight="1" x14ac:dyDescent="0.2">
      <c r="C448" s="13"/>
      <c r="D448" s="262"/>
      <c r="E448" s="254" t="str">
        <f t="shared" si="86"/>
        <v>Assets &amp; Infrastructure   Admin and Design</v>
      </c>
      <c r="F448" s="254" t="str">
        <f t="shared" si="87"/>
        <v>Mixed</v>
      </c>
      <c r="G448" s="255"/>
      <c r="H448" s="256"/>
      <c r="I448" s="31"/>
    </row>
    <row r="449" spans="3:9" ht="12" customHeight="1" x14ac:dyDescent="0.2">
      <c r="C449" s="13"/>
      <c r="D449" s="262"/>
      <c r="E449" s="254" t="str">
        <f t="shared" si="86"/>
        <v>Assets &amp; Infrastructure   Admin and Design</v>
      </c>
      <c r="F449" s="254" t="str">
        <f t="shared" si="87"/>
        <v>Mixed</v>
      </c>
      <c r="G449" s="255"/>
      <c r="H449" s="256"/>
      <c r="I449" s="31"/>
    </row>
    <row r="450" spans="3:9" ht="12" customHeight="1" x14ac:dyDescent="0.2">
      <c r="C450" s="13"/>
      <c r="D450" s="262">
        <v>45</v>
      </c>
      <c r="E450" s="250" t="str">
        <f>IF(OR(VLOOKUP(D450,'Services - WHC'!$D$10:$F$109,2,FALSE)="",VLOOKUP(D450,'Services - WHC'!$D$10:$F$109,2,FALSE)="[Enter service]"),"",VLOOKUP(D450,'Services - WHC'!$D$10:$F$109,2,FALSE))</f>
        <v>Environmental Planning</v>
      </c>
      <c r="F450" s="251" t="str">
        <f>IF(OR(VLOOKUP(D450,'Services - WHC'!$D$10:$F$109,3,FALSE)="",VLOOKUP(D450,'Services - WHC'!$D$10:$F$109,3,FALSE)="[Select]"),"",VLOOKUP(D450,'Services - WHC'!$D$10:$F$109,3,FALSE))</f>
        <v>Mixed</v>
      </c>
      <c r="G450" s="252"/>
      <c r="H450" s="253"/>
      <c r="I450" s="31"/>
    </row>
    <row r="451" spans="3:9" ht="12" customHeight="1" x14ac:dyDescent="0.2">
      <c r="C451" s="13"/>
      <c r="D451" s="262"/>
      <c r="E451" s="254" t="str">
        <f t="shared" ref="E451:E459" si="88">E450</f>
        <v>Environmental Planning</v>
      </c>
      <c r="F451" s="254" t="str">
        <f t="shared" ref="F451:F459" si="89">F450</f>
        <v>Mixed</v>
      </c>
      <c r="G451" s="255"/>
      <c r="H451" s="256"/>
      <c r="I451" s="31"/>
    </row>
    <row r="452" spans="3:9" ht="12" customHeight="1" x14ac:dyDescent="0.2">
      <c r="C452" s="13"/>
      <c r="D452" s="262"/>
      <c r="E452" s="254" t="str">
        <f t="shared" si="88"/>
        <v>Environmental Planning</v>
      </c>
      <c r="F452" s="254" t="str">
        <f t="shared" si="89"/>
        <v>Mixed</v>
      </c>
      <c r="G452" s="255"/>
      <c r="H452" s="256"/>
      <c r="I452" s="31"/>
    </row>
    <row r="453" spans="3:9" ht="12" customHeight="1" x14ac:dyDescent="0.2">
      <c r="C453" s="13"/>
      <c r="D453" s="262"/>
      <c r="E453" s="254" t="str">
        <f t="shared" si="88"/>
        <v>Environmental Planning</v>
      </c>
      <c r="F453" s="254" t="str">
        <f t="shared" si="89"/>
        <v>Mixed</v>
      </c>
      <c r="G453" s="255"/>
      <c r="H453" s="256"/>
      <c r="I453" s="31"/>
    </row>
    <row r="454" spans="3:9" ht="12" customHeight="1" x14ac:dyDescent="0.2">
      <c r="C454" s="13"/>
      <c r="D454" s="262"/>
      <c r="E454" s="254" t="str">
        <f t="shared" si="88"/>
        <v>Environmental Planning</v>
      </c>
      <c r="F454" s="254" t="str">
        <f t="shared" si="89"/>
        <v>Mixed</v>
      </c>
      <c r="G454" s="255"/>
      <c r="H454" s="256"/>
      <c r="I454" s="31"/>
    </row>
    <row r="455" spans="3:9" ht="12" customHeight="1" x14ac:dyDescent="0.2">
      <c r="C455" s="13"/>
      <c r="D455" s="262"/>
      <c r="E455" s="254" t="str">
        <f t="shared" si="88"/>
        <v>Environmental Planning</v>
      </c>
      <c r="F455" s="254" t="str">
        <f t="shared" si="89"/>
        <v>Mixed</v>
      </c>
      <c r="G455" s="255"/>
      <c r="H455" s="256"/>
      <c r="I455" s="31"/>
    </row>
    <row r="456" spans="3:9" ht="12" customHeight="1" x14ac:dyDescent="0.2">
      <c r="C456" s="13"/>
      <c r="D456" s="262"/>
      <c r="E456" s="254" t="str">
        <f t="shared" si="88"/>
        <v>Environmental Planning</v>
      </c>
      <c r="F456" s="254" t="str">
        <f t="shared" si="89"/>
        <v>Mixed</v>
      </c>
      <c r="G456" s="255"/>
      <c r="H456" s="256"/>
      <c r="I456" s="31"/>
    </row>
    <row r="457" spans="3:9" ht="12" customHeight="1" x14ac:dyDescent="0.2">
      <c r="C457" s="13"/>
      <c r="D457" s="262"/>
      <c r="E457" s="254" t="str">
        <f t="shared" si="88"/>
        <v>Environmental Planning</v>
      </c>
      <c r="F457" s="254" t="str">
        <f t="shared" si="89"/>
        <v>Mixed</v>
      </c>
      <c r="G457" s="255"/>
      <c r="H457" s="256"/>
      <c r="I457" s="31"/>
    </row>
    <row r="458" spans="3:9" ht="12" customHeight="1" x14ac:dyDescent="0.2">
      <c r="C458" s="13"/>
      <c r="D458" s="262"/>
      <c r="E458" s="254" t="str">
        <f t="shared" si="88"/>
        <v>Environmental Planning</v>
      </c>
      <c r="F458" s="254" t="str">
        <f t="shared" si="89"/>
        <v>Mixed</v>
      </c>
      <c r="G458" s="255"/>
      <c r="H458" s="256"/>
      <c r="I458" s="31"/>
    </row>
    <row r="459" spans="3:9" ht="12" customHeight="1" x14ac:dyDescent="0.2">
      <c r="C459" s="13"/>
      <c r="D459" s="262"/>
      <c r="E459" s="254" t="str">
        <f t="shared" si="88"/>
        <v>Environmental Planning</v>
      </c>
      <c r="F459" s="254" t="str">
        <f t="shared" si="89"/>
        <v>Mixed</v>
      </c>
      <c r="G459" s="255"/>
      <c r="H459" s="256"/>
      <c r="I459" s="31"/>
    </row>
    <row r="460" spans="3:9" ht="12" customHeight="1" x14ac:dyDescent="0.2">
      <c r="C460" s="13"/>
      <c r="D460" s="262">
        <v>46</v>
      </c>
      <c r="E460" s="250" t="str">
        <f>IF(OR(VLOOKUP(D460,'Services - WHC'!$D$10:$F$109,2,FALSE)="",VLOOKUP(D460,'Services - WHC'!$D$10:$F$109,2,FALSE)="[Enter service]"),"",VLOOKUP(D460,'Services - WHC'!$D$10:$F$109,2,FALSE))</f>
        <v>Street Light Sustainability Upgrade</v>
      </c>
      <c r="F460" s="251" t="str">
        <f>IF(OR(VLOOKUP(D460,'Services - WHC'!$D$10:$F$109,3,FALSE)="",VLOOKUP(D460,'Services - WHC'!$D$10:$F$109,3,FALSE)="[Select]"),"",VLOOKUP(D460,'Services - WHC'!$D$10:$F$109,3,FALSE))</f>
        <v>External</v>
      </c>
      <c r="G460" s="252"/>
      <c r="H460" s="253"/>
      <c r="I460" s="31"/>
    </row>
    <row r="461" spans="3:9" ht="12" customHeight="1" x14ac:dyDescent="0.2">
      <c r="C461" s="13"/>
      <c r="D461" s="262"/>
      <c r="E461" s="254" t="str">
        <f t="shared" ref="E461:E469" si="90">E460</f>
        <v>Street Light Sustainability Upgrade</v>
      </c>
      <c r="F461" s="254" t="str">
        <f t="shared" ref="F461:F469" si="91">F460</f>
        <v>External</v>
      </c>
      <c r="G461" s="255"/>
      <c r="H461" s="256"/>
      <c r="I461" s="31"/>
    </row>
    <row r="462" spans="3:9" ht="12" customHeight="1" x14ac:dyDescent="0.2">
      <c r="C462" s="13"/>
      <c r="D462" s="262"/>
      <c r="E462" s="254" t="str">
        <f t="shared" si="90"/>
        <v>Street Light Sustainability Upgrade</v>
      </c>
      <c r="F462" s="254" t="str">
        <f t="shared" si="91"/>
        <v>External</v>
      </c>
      <c r="G462" s="255"/>
      <c r="H462" s="256"/>
      <c r="I462" s="31"/>
    </row>
    <row r="463" spans="3:9" ht="12" customHeight="1" x14ac:dyDescent="0.2">
      <c r="C463" s="13"/>
      <c r="D463" s="262"/>
      <c r="E463" s="254" t="str">
        <f t="shared" si="90"/>
        <v>Street Light Sustainability Upgrade</v>
      </c>
      <c r="F463" s="254" t="str">
        <f t="shared" si="91"/>
        <v>External</v>
      </c>
      <c r="G463" s="255"/>
      <c r="H463" s="256"/>
      <c r="I463" s="31"/>
    </row>
    <row r="464" spans="3:9" ht="12" customHeight="1" x14ac:dyDescent="0.2">
      <c r="C464" s="13"/>
      <c r="D464" s="262"/>
      <c r="E464" s="254" t="str">
        <f t="shared" si="90"/>
        <v>Street Light Sustainability Upgrade</v>
      </c>
      <c r="F464" s="254" t="str">
        <f t="shared" si="91"/>
        <v>External</v>
      </c>
      <c r="G464" s="255"/>
      <c r="H464" s="256"/>
      <c r="I464" s="31"/>
    </row>
    <row r="465" spans="3:9" ht="12" customHeight="1" x14ac:dyDescent="0.2">
      <c r="C465" s="13"/>
      <c r="D465" s="262"/>
      <c r="E465" s="254" t="str">
        <f t="shared" si="90"/>
        <v>Street Light Sustainability Upgrade</v>
      </c>
      <c r="F465" s="254" t="str">
        <f t="shared" si="91"/>
        <v>External</v>
      </c>
      <c r="G465" s="255"/>
      <c r="H465" s="256"/>
      <c r="I465" s="31"/>
    </row>
    <row r="466" spans="3:9" ht="12" customHeight="1" x14ac:dyDescent="0.2">
      <c r="C466" s="13"/>
      <c r="D466" s="262"/>
      <c r="E466" s="254" t="str">
        <f t="shared" si="90"/>
        <v>Street Light Sustainability Upgrade</v>
      </c>
      <c r="F466" s="254" t="str">
        <f t="shared" si="91"/>
        <v>External</v>
      </c>
      <c r="G466" s="255"/>
      <c r="H466" s="256"/>
      <c r="I466" s="31"/>
    </row>
    <row r="467" spans="3:9" ht="12" customHeight="1" x14ac:dyDescent="0.2">
      <c r="C467" s="13"/>
      <c r="D467" s="262"/>
      <c r="E467" s="254" t="str">
        <f t="shared" si="90"/>
        <v>Street Light Sustainability Upgrade</v>
      </c>
      <c r="F467" s="254" t="str">
        <f t="shared" si="91"/>
        <v>External</v>
      </c>
      <c r="G467" s="255"/>
      <c r="H467" s="256"/>
      <c r="I467" s="31"/>
    </row>
    <row r="468" spans="3:9" ht="12" customHeight="1" x14ac:dyDescent="0.2">
      <c r="C468" s="13"/>
      <c r="D468" s="262"/>
      <c r="E468" s="254" t="str">
        <f t="shared" si="90"/>
        <v>Street Light Sustainability Upgrade</v>
      </c>
      <c r="F468" s="254" t="str">
        <f t="shared" si="91"/>
        <v>External</v>
      </c>
      <c r="G468" s="255"/>
      <c r="H468" s="256"/>
      <c r="I468" s="31"/>
    </row>
    <row r="469" spans="3:9" ht="12" customHeight="1" x14ac:dyDescent="0.2">
      <c r="C469" s="13"/>
      <c r="D469" s="262"/>
      <c r="E469" s="254" t="str">
        <f t="shared" si="90"/>
        <v>Street Light Sustainability Upgrade</v>
      </c>
      <c r="F469" s="254" t="str">
        <f t="shared" si="91"/>
        <v>External</v>
      </c>
      <c r="G469" s="255"/>
      <c r="H469" s="256"/>
      <c r="I469" s="31"/>
    </row>
    <row r="470" spans="3:9" ht="12" customHeight="1" x14ac:dyDescent="0.2">
      <c r="C470" s="13"/>
      <c r="D470" s="262">
        <v>47</v>
      </c>
      <c r="E470" s="250" t="str">
        <f>IF(OR(VLOOKUP(D470,'Services - WHC'!$D$10:$F$109,2,FALSE)="",VLOOKUP(D470,'Services - WHC'!$D$10:$F$109,2,FALSE)="[Enter service]"),"",VLOOKUP(D470,'Services - WHC'!$D$10:$F$109,2,FALSE))</f>
        <v>Recreation Services</v>
      </c>
      <c r="F470" s="251" t="str">
        <f>IF(OR(VLOOKUP(D470,'Services - WHC'!$D$10:$F$109,3,FALSE)="",VLOOKUP(D470,'Services - WHC'!$D$10:$F$109,3,FALSE)="[Select]"),"",VLOOKUP(D470,'Services - WHC'!$D$10:$F$109,3,FALSE))</f>
        <v>External</v>
      </c>
      <c r="G470" s="252"/>
      <c r="H470" s="253"/>
      <c r="I470" s="31"/>
    </row>
    <row r="471" spans="3:9" ht="12" customHeight="1" x14ac:dyDescent="0.2">
      <c r="C471" s="13"/>
      <c r="D471" s="262"/>
      <c r="E471" s="254" t="str">
        <f t="shared" ref="E471:E479" si="92">E470</f>
        <v>Recreation Services</v>
      </c>
      <c r="F471" s="254" t="str">
        <f t="shared" ref="F471:F479" si="93">F470</f>
        <v>External</v>
      </c>
      <c r="G471" s="255"/>
      <c r="H471" s="256"/>
      <c r="I471" s="31"/>
    </row>
    <row r="472" spans="3:9" ht="12" customHeight="1" x14ac:dyDescent="0.2">
      <c r="C472" s="13"/>
      <c r="D472" s="262"/>
      <c r="E472" s="254" t="str">
        <f t="shared" si="92"/>
        <v>Recreation Services</v>
      </c>
      <c r="F472" s="254" t="str">
        <f t="shared" si="93"/>
        <v>External</v>
      </c>
      <c r="G472" s="255"/>
      <c r="H472" s="256"/>
      <c r="I472" s="31"/>
    </row>
    <row r="473" spans="3:9" ht="12" customHeight="1" x14ac:dyDescent="0.2">
      <c r="C473" s="13"/>
      <c r="D473" s="262"/>
      <c r="E473" s="254" t="str">
        <f t="shared" si="92"/>
        <v>Recreation Services</v>
      </c>
      <c r="F473" s="254" t="str">
        <f t="shared" si="93"/>
        <v>External</v>
      </c>
      <c r="G473" s="255"/>
      <c r="H473" s="256"/>
      <c r="I473" s="31"/>
    </row>
    <row r="474" spans="3:9" ht="12" customHeight="1" x14ac:dyDescent="0.2">
      <c r="C474" s="13"/>
      <c r="D474" s="262"/>
      <c r="E474" s="254" t="str">
        <f t="shared" si="92"/>
        <v>Recreation Services</v>
      </c>
      <c r="F474" s="254" t="str">
        <f t="shared" si="93"/>
        <v>External</v>
      </c>
      <c r="G474" s="255"/>
      <c r="H474" s="256"/>
      <c r="I474" s="31"/>
    </row>
    <row r="475" spans="3:9" ht="12" customHeight="1" x14ac:dyDescent="0.2">
      <c r="C475" s="13"/>
      <c r="D475" s="262"/>
      <c r="E475" s="254" t="str">
        <f t="shared" si="92"/>
        <v>Recreation Services</v>
      </c>
      <c r="F475" s="254" t="str">
        <f t="shared" si="93"/>
        <v>External</v>
      </c>
      <c r="G475" s="255"/>
      <c r="H475" s="256"/>
      <c r="I475" s="31"/>
    </row>
    <row r="476" spans="3:9" ht="12" customHeight="1" x14ac:dyDescent="0.2">
      <c r="C476" s="13"/>
      <c r="D476" s="262"/>
      <c r="E476" s="254" t="str">
        <f t="shared" si="92"/>
        <v>Recreation Services</v>
      </c>
      <c r="F476" s="254" t="str">
        <f t="shared" si="93"/>
        <v>External</v>
      </c>
      <c r="G476" s="255"/>
      <c r="H476" s="256"/>
      <c r="I476" s="31"/>
    </row>
    <row r="477" spans="3:9" ht="12" customHeight="1" x14ac:dyDescent="0.2">
      <c r="C477" s="13"/>
      <c r="D477" s="262"/>
      <c r="E477" s="254" t="str">
        <f t="shared" si="92"/>
        <v>Recreation Services</v>
      </c>
      <c r="F477" s="254" t="str">
        <f t="shared" si="93"/>
        <v>External</v>
      </c>
      <c r="G477" s="255"/>
      <c r="H477" s="256"/>
      <c r="I477" s="31"/>
    </row>
    <row r="478" spans="3:9" ht="12" customHeight="1" x14ac:dyDescent="0.2">
      <c r="C478" s="13"/>
      <c r="D478" s="262"/>
      <c r="E478" s="254" t="str">
        <f t="shared" si="92"/>
        <v>Recreation Services</v>
      </c>
      <c r="F478" s="254" t="str">
        <f t="shared" si="93"/>
        <v>External</v>
      </c>
      <c r="G478" s="255"/>
      <c r="H478" s="256"/>
      <c r="I478" s="31"/>
    </row>
    <row r="479" spans="3:9" ht="12" customHeight="1" x14ac:dyDescent="0.2">
      <c r="C479" s="13"/>
      <c r="D479" s="262"/>
      <c r="E479" s="254" t="str">
        <f t="shared" si="92"/>
        <v>Recreation Services</v>
      </c>
      <c r="F479" s="254" t="str">
        <f t="shared" si="93"/>
        <v>External</v>
      </c>
      <c r="G479" s="255"/>
      <c r="H479" s="256"/>
      <c r="I479" s="31"/>
    </row>
    <row r="480" spans="3:9" ht="12" customHeight="1" x14ac:dyDescent="0.2">
      <c r="C480" s="13"/>
      <c r="D480" s="262">
        <v>48</v>
      </c>
      <c r="E480" s="250" t="str">
        <f>IF(OR(VLOOKUP(D480,'Services - WHC'!$D$10:$F$109,2,FALSE)="",VLOOKUP(D480,'Services - WHC'!$D$10:$F$109,2,FALSE)="[Enter service]"),"",VLOOKUP(D480,'Services - WHC'!$D$10:$F$109,2,FALSE))</f>
        <v>Public Health and Wellbeing</v>
      </c>
      <c r="F480" s="251" t="str">
        <f>IF(OR(VLOOKUP(D480,'Services - WHC'!$D$10:$F$109,3,FALSE)="",VLOOKUP(D480,'Services - WHC'!$D$10:$F$109,3,FALSE)="[Select]"),"",VLOOKUP(D480,'Services - WHC'!$D$10:$F$109,3,FALSE))</f>
        <v>External</v>
      </c>
      <c r="G480" s="252"/>
      <c r="H480" s="253"/>
      <c r="I480" s="31"/>
    </row>
    <row r="481" spans="3:9" ht="12" customHeight="1" x14ac:dyDescent="0.2">
      <c r="C481" s="13"/>
      <c r="D481" s="262"/>
      <c r="E481" s="254" t="str">
        <f t="shared" ref="E481:E489" si="94">E480</f>
        <v>Public Health and Wellbeing</v>
      </c>
      <c r="F481" s="254" t="str">
        <f t="shared" ref="F481:F489" si="95">F480</f>
        <v>External</v>
      </c>
      <c r="G481" s="255"/>
      <c r="H481" s="256"/>
      <c r="I481" s="31"/>
    </row>
    <row r="482" spans="3:9" ht="12" customHeight="1" x14ac:dyDescent="0.2">
      <c r="C482" s="13"/>
      <c r="D482" s="262"/>
      <c r="E482" s="254" t="str">
        <f t="shared" si="94"/>
        <v>Public Health and Wellbeing</v>
      </c>
      <c r="F482" s="254" t="str">
        <f t="shared" si="95"/>
        <v>External</v>
      </c>
      <c r="G482" s="255"/>
      <c r="H482" s="256"/>
      <c r="I482" s="31"/>
    </row>
    <row r="483" spans="3:9" ht="12" customHeight="1" x14ac:dyDescent="0.2">
      <c r="C483" s="13"/>
      <c r="D483" s="262"/>
      <c r="E483" s="254" t="str">
        <f t="shared" si="94"/>
        <v>Public Health and Wellbeing</v>
      </c>
      <c r="F483" s="254" t="str">
        <f t="shared" si="95"/>
        <v>External</v>
      </c>
      <c r="G483" s="255"/>
      <c r="H483" s="256"/>
      <c r="I483" s="31"/>
    </row>
    <row r="484" spans="3:9" ht="12" customHeight="1" x14ac:dyDescent="0.2">
      <c r="C484" s="13"/>
      <c r="D484" s="262"/>
      <c r="E484" s="254" t="str">
        <f t="shared" si="94"/>
        <v>Public Health and Wellbeing</v>
      </c>
      <c r="F484" s="254" t="str">
        <f t="shared" si="95"/>
        <v>External</v>
      </c>
      <c r="G484" s="255"/>
      <c r="H484" s="256"/>
      <c r="I484" s="31"/>
    </row>
    <row r="485" spans="3:9" ht="12" customHeight="1" x14ac:dyDescent="0.2">
      <c r="C485" s="13"/>
      <c r="D485" s="262"/>
      <c r="E485" s="254" t="str">
        <f t="shared" si="94"/>
        <v>Public Health and Wellbeing</v>
      </c>
      <c r="F485" s="254" t="str">
        <f t="shared" si="95"/>
        <v>External</v>
      </c>
      <c r="G485" s="255"/>
      <c r="H485" s="256"/>
      <c r="I485" s="31"/>
    </row>
    <row r="486" spans="3:9" ht="12" customHeight="1" x14ac:dyDescent="0.2">
      <c r="C486" s="13"/>
      <c r="D486" s="262"/>
      <c r="E486" s="254" t="str">
        <f t="shared" si="94"/>
        <v>Public Health and Wellbeing</v>
      </c>
      <c r="F486" s="254" t="str">
        <f t="shared" si="95"/>
        <v>External</v>
      </c>
      <c r="G486" s="255"/>
      <c r="H486" s="256"/>
      <c r="I486" s="31"/>
    </row>
    <row r="487" spans="3:9" ht="12" customHeight="1" x14ac:dyDescent="0.2">
      <c r="C487" s="13"/>
      <c r="D487" s="262"/>
      <c r="E487" s="254" t="str">
        <f t="shared" si="94"/>
        <v>Public Health and Wellbeing</v>
      </c>
      <c r="F487" s="254" t="str">
        <f t="shared" si="95"/>
        <v>External</v>
      </c>
      <c r="G487" s="255"/>
      <c r="H487" s="256"/>
      <c r="I487" s="31"/>
    </row>
    <row r="488" spans="3:9" ht="12" customHeight="1" x14ac:dyDescent="0.2">
      <c r="C488" s="13"/>
      <c r="D488" s="262"/>
      <c r="E488" s="254" t="str">
        <f t="shared" si="94"/>
        <v>Public Health and Wellbeing</v>
      </c>
      <c r="F488" s="254" t="str">
        <f t="shared" si="95"/>
        <v>External</v>
      </c>
      <c r="G488" s="255"/>
      <c r="H488" s="256"/>
      <c r="I488" s="31"/>
    </row>
    <row r="489" spans="3:9" ht="12" customHeight="1" x14ac:dyDescent="0.2">
      <c r="C489" s="13"/>
      <c r="D489" s="262"/>
      <c r="E489" s="254" t="str">
        <f t="shared" si="94"/>
        <v>Public Health and Wellbeing</v>
      </c>
      <c r="F489" s="254" t="str">
        <f t="shared" si="95"/>
        <v>External</v>
      </c>
      <c r="G489" s="255"/>
      <c r="H489" s="256"/>
      <c r="I489" s="31"/>
    </row>
    <row r="490" spans="3:9" ht="12" customHeight="1" x14ac:dyDescent="0.2">
      <c r="C490" s="13"/>
      <c r="D490" s="262">
        <v>49</v>
      </c>
      <c r="E490" s="250" t="str">
        <f>IF(OR(VLOOKUP(D490,'Services - WHC'!$D$10:$F$109,2,FALSE)="",VLOOKUP(D490,'Services - WHC'!$D$10:$F$109,2,FALSE)="[Enter service]"),"",VLOOKUP(D490,'Services - WHC'!$D$10:$F$109,2,FALSE))</f>
        <v>Immunization Services</v>
      </c>
      <c r="F490" s="251" t="str">
        <f>IF(OR(VLOOKUP(D490,'Services - WHC'!$D$10:$F$109,3,FALSE)="",VLOOKUP(D490,'Services - WHC'!$D$10:$F$109,3,FALSE)="[Select]"),"",VLOOKUP(D490,'Services - WHC'!$D$10:$F$109,3,FALSE))</f>
        <v>External</v>
      </c>
      <c r="G490" s="252"/>
      <c r="H490" s="253"/>
      <c r="I490" s="31"/>
    </row>
    <row r="491" spans="3:9" ht="12" customHeight="1" x14ac:dyDescent="0.2">
      <c r="C491" s="13"/>
      <c r="D491" s="262"/>
      <c r="E491" s="254" t="str">
        <f t="shared" ref="E491:E499" si="96">E490</f>
        <v>Immunization Services</v>
      </c>
      <c r="F491" s="254" t="str">
        <f t="shared" ref="F491:F499" si="97">F490</f>
        <v>External</v>
      </c>
      <c r="G491" s="255"/>
      <c r="H491" s="256"/>
      <c r="I491" s="31"/>
    </row>
    <row r="492" spans="3:9" ht="12" customHeight="1" x14ac:dyDescent="0.2">
      <c r="C492" s="13"/>
      <c r="D492" s="262"/>
      <c r="E492" s="254" t="str">
        <f t="shared" si="96"/>
        <v>Immunization Services</v>
      </c>
      <c r="F492" s="254" t="str">
        <f t="shared" si="97"/>
        <v>External</v>
      </c>
      <c r="G492" s="255"/>
      <c r="H492" s="256"/>
      <c r="I492" s="31"/>
    </row>
    <row r="493" spans="3:9" ht="12" customHeight="1" x14ac:dyDescent="0.2">
      <c r="C493" s="13"/>
      <c r="D493" s="262"/>
      <c r="E493" s="254" t="str">
        <f t="shared" si="96"/>
        <v>Immunization Services</v>
      </c>
      <c r="F493" s="254" t="str">
        <f t="shared" si="97"/>
        <v>External</v>
      </c>
      <c r="G493" s="255"/>
      <c r="H493" s="256"/>
      <c r="I493" s="31"/>
    </row>
    <row r="494" spans="3:9" ht="12" customHeight="1" x14ac:dyDescent="0.2">
      <c r="C494" s="13"/>
      <c r="D494" s="262"/>
      <c r="E494" s="254" t="str">
        <f t="shared" si="96"/>
        <v>Immunization Services</v>
      </c>
      <c r="F494" s="254" t="str">
        <f t="shared" si="97"/>
        <v>External</v>
      </c>
      <c r="G494" s="255"/>
      <c r="H494" s="256"/>
      <c r="I494" s="31"/>
    </row>
    <row r="495" spans="3:9" ht="12" customHeight="1" x14ac:dyDescent="0.2">
      <c r="C495" s="13"/>
      <c r="D495" s="262"/>
      <c r="E495" s="254" t="str">
        <f t="shared" si="96"/>
        <v>Immunization Services</v>
      </c>
      <c r="F495" s="254" t="str">
        <f t="shared" si="97"/>
        <v>External</v>
      </c>
      <c r="G495" s="255"/>
      <c r="H495" s="256"/>
      <c r="I495" s="31"/>
    </row>
    <row r="496" spans="3:9" ht="12" customHeight="1" x14ac:dyDescent="0.2">
      <c r="C496" s="13"/>
      <c r="D496" s="262"/>
      <c r="E496" s="254" t="str">
        <f t="shared" si="96"/>
        <v>Immunization Services</v>
      </c>
      <c r="F496" s="254" t="str">
        <f t="shared" si="97"/>
        <v>External</v>
      </c>
      <c r="G496" s="255"/>
      <c r="H496" s="256"/>
      <c r="I496" s="31"/>
    </row>
    <row r="497" spans="3:9" ht="12" customHeight="1" x14ac:dyDescent="0.2">
      <c r="C497" s="13"/>
      <c r="D497" s="262"/>
      <c r="E497" s="254" t="str">
        <f t="shared" si="96"/>
        <v>Immunization Services</v>
      </c>
      <c r="F497" s="254" t="str">
        <f t="shared" si="97"/>
        <v>External</v>
      </c>
      <c r="G497" s="255"/>
      <c r="H497" s="256"/>
      <c r="I497" s="31"/>
    </row>
    <row r="498" spans="3:9" ht="12" customHeight="1" x14ac:dyDescent="0.2">
      <c r="C498" s="13"/>
      <c r="D498" s="262"/>
      <c r="E498" s="254" t="str">
        <f t="shared" si="96"/>
        <v>Immunization Services</v>
      </c>
      <c r="F498" s="254" t="str">
        <f t="shared" si="97"/>
        <v>External</v>
      </c>
      <c r="G498" s="255"/>
      <c r="H498" s="256"/>
      <c r="I498" s="31"/>
    </row>
    <row r="499" spans="3:9" ht="12" customHeight="1" x14ac:dyDescent="0.2">
      <c r="C499" s="13"/>
      <c r="D499" s="262"/>
      <c r="E499" s="254" t="str">
        <f t="shared" si="96"/>
        <v>Immunization Services</v>
      </c>
      <c r="F499" s="254" t="str">
        <f t="shared" si="97"/>
        <v>External</v>
      </c>
      <c r="G499" s="255"/>
      <c r="H499" s="256"/>
      <c r="I499" s="31"/>
    </row>
    <row r="500" spans="3:9" ht="12" customHeight="1" x14ac:dyDescent="0.2">
      <c r="C500" s="13"/>
      <c r="D500" s="262">
        <v>50</v>
      </c>
      <c r="E500" s="250" t="str">
        <f>IF(OR(VLOOKUP(D500,'Services - WHC'!$D$10:$F$109,2,FALSE)="",VLOOKUP(D500,'Services - WHC'!$D$10:$F$109,2,FALSE)="[Enter service]"),"",VLOOKUP(D500,'Services - WHC'!$D$10:$F$109,2,FALSE))</f>
        <v>STAFF HEALTH &amp; WELLBEING</v>
      </c>
      <c r="F500" s="251" t="str">
        <f>IF(OR(VLOOKUP(D500,'Services - WHC'!$D$10:$F$109,3,FALSE)="",VLOOKUP(D500,'Services - WHC'!$D$10:$F$109,3,FALSE)="[Select]"),"",VLOOKUP(D500,'Services - WHC'!$D$10:$F$109,3,FALSE))</f>
        <v>Internal</v>
      </c>
      <c r="G500" s="252"/>
      <c r="H500" s="253"/>
      <c r="I500" s="31"/>
    </row>
    <row r="501" spans="3:9" ht="12" customHeight="1" x14ac:dyDescent="0.2">
      <c r="C501" s="13"/>
      <c r="D501" s="262"/>
      <c r="E501" s="254" t="str">
        <f t="shared" ref="E501:E509" si="98">E500</f>
        <v>STAFF HEALTH &amp; WELLBEING</v>
      </c>
      <c r="F501" s="254" t="str">
        <f t="shared" ref="F501:F509" si="99">F500</f>
        <v>Internal</v>
      </c>
      <c r="G501" s="255"/>
      <c r="H501" s="256"/>
      <c r="I501" s="31"/>
    </row>
    <row r="502" spans="3:9" ht="12" customHeight="1" x14ac:dyDescent="0.2">
      <c r="C502" s="13"/>
      <c r="D502" s="262"/>
      <c r="E502" s="254" t="str">
        <f t="shared" si="98"/>
        <v>STAFF HEALTH &amp; WELLBEING</v>
      </c>
      <c r="F502" s="254" t="str">
        <f t="shared" si="99"/>
        <v>Internal</v>
      </c>
      <c r="G502" s="255"/>
      <c r="H502" s="256"/>
      <c r="I502" s="31"/>
    </row>
    <row r="503" spans="3:9" ht="12" customHeight="1" x14ac:dyDescent="0.2">
      <c r="C503" s="13"/>
      <c r="D503" s="262"/>
      <c r="E503" s="254" t="str">
        <f t="shared" si="98"/>
        <v>STAFF HEALTH &amp; WELLBEING</v>
      </c>
      <c r="F503" s="254" t="str">
        <f t="shared" si="99"/>
        <v>Internal</v>
      </c>
      <c r="G503" s="255"/>
      <c r="H503" s="256"/>
      <c r="I503" s="31"/>
    </row>
    <row r="504" spans="3:9" ht="12" customHeight="1" x14ac:dyDescent="0.2">
      <c r="C504" s="13"/>
      <c r="D504" s="262"/>
      <c r="E504" s="254" t="str">
        <f t="shared" si="98"/>
        <v>STAFF HEALTH &amp; WELLBEING</v>
      </c>
      <c r="F504" s="254" t="str">
        <f t="shared" si="99"/>
        <v>Internal</v>
      </c>
      <c r="G504" s="255"/>
      <c r="H504" s="256"/>
      <c r="I504" s="31"/>
    </row>
    <row r="505" spans="3:9" ht="12" customHeight="1" x14ac:dyDescent="0.2">
      <c r="C505" s="13"/>
      <c r="D505" s="262"/>
      <c r="E505" s="254" t="str">
        <f t="shared" si="98"/>
        <v>STAFF HEALTH &amp; WELLBEING</v>
      </c>
      <c r="F505" s="254" t="str">
        <f t="shared" si="99"/>
        <v>Internal</v>
      </c>
      <c r="G505" s="255"/>
      <c r="H505" s="256"/>
      <c r="I505" s="31"/>
    </row>
    <row r="506" spans="3:9" ht="12" customHeight="1" x14ac:dyDescent="0.2">
      <c r="C506" s="13"/>
      <c r="D506" s="262"/>
      <c r="E506" s="254" t="str">
        <f t="shared" si="98"/>
        <v>STAFF HEALTH &amp; WELLBEING</v>
      </c>
      <c r="F506" s="254" t="str">
        <f t="shared" si="99"/>
        <v>Internal</v>
      </c>
      <c r="G506" s="255"/>
      <c r="H506" s="256"/>
      <c r="I506" s="31"/>
    </row>
    <row r="507" spans="3:9" ht="12" customHeight="1" x14ac:dyDescent="0.2">
      <c r="C507" s="13"/>
      <c r="D507" s="262"/>
      <c r="E507" s="254" t="str">
        <f t="shared" si="98"/>
        <v>STAFF HEALTH &amp; WELLBEING</v>
      </c>
      <c r="F507" s="254" t="str">
        <f t="shared" si="99"/>
        <v>Internal</v>
      </c>
      <c r="G507" s="255"/>
      <c r="H507" s="256"/>
      <c r="I507" s="31"/>
    </row>
    <row r="508" spans="3:9" ht="12" customHeight="1" x14ac:dyDescent="0.2">
      <c r="C508" s="13"/>
      <c r="D508" s="262"/>
      <c r="E508" s="254" t="str">
        <f t="shared" si="98"/>
        <v>STAFF HEALTH &amp; WELLBEING</v>
      </c>
      <c r="F508" s="254" t="str">
        <f t="shared" si="99"/>
        <v>Internal</v>
      </c>
      <c r="G508" s="255"/>
      <c r="H508" s="256"/>
      <c r="I508" s="31"/>
    </row>
    <row r="509" spans="3:9" ht="12" customHeight="1" x14ac:dyDescent="0.2">
      <c r="C509" s="13"/>
      <c r="D509" s="262"/>
      <c r="E509" s="254" t="str">
        <f t="shared" si="98"/>
        <v>STAFF HEALTH &amp; WELLBEING</v>
      </c>
      <c r="F509" s="254" t="str">
        <f t="shared" si="99"/>
        <v>Internal</v>
      </c>
      <c r="G509" s="255"/>
      <c r="H509" s="256"/>
      <c r="I509" s="31"/>
    </row>
    <row r="510" spans="3:9" ht="12" customHeight="1" x14ac:dyDescent="0.2">
      <c r="C510" s="13"/>
      <c r="D510" s="262">
        <v>51</v>
      </c>
      <c r="E510" s="250" t="str">
        <f>IF(OR(VLOOKUP(D510,'Services - WHC'!$D$10:$F$109,2,FALSE)="",VLOOKUP(D510,'Services - WHC'!$D$10:$F$109,2,FALSE)="[Enter service]"),"",VLOOKUP(D510,'Services - WHC'!$D$10:$F$109,2,FALSE))</f>
        <v>Building Regulations and Inspections</v>
      </c>
      <c r="F510" s="251" t="str">
        <f>IF(OR(VLOOKUP(D510,'Services - WHC'!$D$10:$F$109,3,FALSE)="",VLOOKUP(D510,'Services - WHC'!$D$10:$F$109,3,FALSE)="[Select]"),"",VLOOKUP(D510,'Services - WHC'!$D$10:$F$109,3,FALSE))</f>
        <v>External</v>
      </c>
      <c r="G510" s="252"/>
      <c r="H510" s="253"/>
      <c r="I510" s="31"/>
    </row>
    <row r="511" spans="3:9" ht="12" customHeight="1" x14ac:dyDescent="0.2">
      <c r="C511" s="13"/>
      <c r="D511" s="262"/>
      <c r="E511" s="254" t="str">
        <f t="shared" ref="E511:E519" si="100">E510</f>
        <v>Building Regulations and Inspections</v>
      </c>
      <c r="F511" s="254" t="str">
        <f t="shared" ref="F511:F519" si="101">F510</f>
        <v>External</v>
      </c>
      <c r="G511" s="255"/>
      <c r="H511" s="256"/>
      <c r="I511" s="31"/>
    </row>
    <row r="512" spans="3:9" ht="12" customHeight="1" x14ac:dyDescent="0.2">
      <c r="C512" s="13"/>
      <c r="D512" s="262"/>
      <c r="E512" s="254" t="str">
        <f t="shared" si="100"/>
        <v>Building Regulations and Inspections</v>
      </c>
      <c r="F512" s="254" t="str">
        <f t="shared" si="101"/>
        <v>External</v>
      </c>
      <c r="G512" s="255"/>
      <c r="H512" s="256"/>
      <c r="I512" s="31"/>
    </row>
    <row r="513" spans="3:9" ht="12" customHeight="1" x14ac:dyDescent="0.2">
      <c r="C513" s="13"/>
      <c r="D513" s="262"/>
      <c r="E513" s="254" t="str">
        <f t="shared" si="100"/>
        <v>Building Regulations and Inspections</v>
      </c>
      <c r="F513" s="254" t="str">
        <f t="shared" si="101"/>
        <v>External</v>
      </c>
      <c r="G513" s="255"/>
      <c r="H513" s="256"/>
      <c r="I513" s="31"/>
    </row>
    <row r="514" spans="3:9" ht="12" customHeight="1" x14ac:dyDescent="0.2">
      <c r="C514" s="13"/>
      <c r="D514" s="262"/>
      <c r="E514" s="254" t="str">
        <f t="shared" si="100"/>
        <v>Building Regulations and Inspections</v>
      </c>
      <c r="F514" s="254" t="str">
        <f t="shared" si="101"/>
        <v>External</v>
      </c>
      <c r="G514" s="255"/>
      <c r="H514" s="256"/>
      <c r="I514" s="31"/>
    </row>
    <row r="515" spans="3:9" ht="12" customHeight="1" x14ac:dyDescent="0.2">
      <c r="C515" s="13"/>
      <c r="D515" s="262"/>
      <c r="E515" s="254" t="str">
        <f t="shared" si="100"/>
        <v>Building Regulations and Inspections</v>
      </c>
      <c r="F515" s="254" t="str">
        <f t="shared" si="101"/>
        <v>External</v>
      </c>
      <c r="G515" s="255"/>
      <c r="H515" s="256"/>
      <c r="I515" s="31"/>
    </row>
    <row r="516" spans="3:9" ht="12" customHeight="1" x14ac:dyDescent="0.2">
      <c r="C516" s="13"/>
      <c r="D516" s="262"/>
      <c r="E516" s="254" t="str">
        <f t="shared" si="100"/>
        <v>Building Regulations and Inspections</v>
      </c>
      <c r="F516" s="254" t="str">
        <f t="shared" si="101"/>
        <v>External</v>
      </c>
      <c r="G516" s="255"/>
      <c r="H516" s="256"/>
      <c r="I516" s="31"/>
    </row>
    <row r="517" spans="3:9" ht="12" customHeight="1" x14ac:dyDescent="0.2">
      <c r="C517" s="13"/>
      <c r="D517" s="262"/>
      <c r="E517" s="254" t="str">
        <f t="shared" si="100"/>
        <v>Building Regulations and Inspections</v>
      </c>
      <c r="F517" s="254" t="str">
        <f t="shared" si="101"/>
        <v>External</v>
      </c>
      <c r="G517" s="255"/>
      <c r="H517" s="256"/>
      <c r="I517" s="31"/>
    </row>
    <row r="518" spans="3:9" ht="12" customHeight="1" x14ac:dyDescent="0.2">
      <c r="C518" s="13"/>
      <c r="D518" s="262"/>
      <c r="E518" s="254" t="str">
        <f t="shared" si="100"/>
        <v>Building Regulations and Inspections</v>
      </c>
      <c r="F518" s="254" t="str">
        <f t="shared" si="101"/>
        <v>External</v>
      </c>
      <c r="G518" s="255"/>
      <c r="H518" s="256"/>
      <c r="I518" s="31"/>
    </row>
    <row r="519" spans="3:9" ht="12" customHeight="1" x14ac:dyDescent="0.2">
      <c r="C519" s="13"/>
      <c r="D519" s="262"/>
      <c r="E519" s="254" t="str">
        <f t="shared" si="100"/>
        <v>Building Regulations and Inspections</v>
      </c>
      <c r="F519" s="254" t="str">
        <f t="shared" si="101"/>
        <v>External</v>
      </c>
      <c r="G519" s="255"/>
      <c r="H519" s="256"/>
      <c r="I519" s="31"/>
    </row>
    <row r="520" spans="3:9" ht="12" customHeight="1" x14ac:dyDescent="0.2">
      <c r="C520" s="13"/>
      <c r="D520" s="262">
        <v>52</v>
      </c>
      <c r="E520" s="250" t="str">
        <f>IF(OR(VLOOKUP(D520,'Services - WHC'!$D$10:$F$109,2,FALSE)="",VLOOKUP(D520,'Services - WHC'!$D$10:$F$109,2,FALSE)="[Enter service]"),"",VLOOKUP(D520,'Services - WHC'!$D$10:$F$109,2,FALSE))</f>
        <v>Plant Management</v>
      </c>
      <c r="F520" s="251" t="str">
        <f>IF(OR(VLOOKUP(D520,'Services - WHC'!$D$10:$F$109,3,FALSE)="",VLOOKUP(D520,'Services - WHC'!$D$10:$F$109,3,FALSE)="[Select]"),"",VLOOKUP(D520,'Services - WHC'!$D$10:$F$109,3,FALSE))</f>
        <v>Internal</v>
      </c>
      <c r="G520" s="252"/>
      <c r="H520" s="253"/>
      <c r="I520" s="31"/>
    </row>
    <row r="521" spans="3:9" ht="12" customHeight="1" x14ac:dyDescent="0.2">
      <c r="C521" s="13"/>
      <c r="D521" s="262"/>
      <c r="E521" s="254" t="str">
        <f t="shared" ref="E521:E529" si="102">E520</f>
        <v>Plant Management</v>
      </c>
      <c r="F521" s="254" t="str">
        <f t="shared" ref="F521:F529" si="103">F520</f>
        <v>Internal</v>
      </c>
      <c r="G521" s="255"/>
      <c r="H521" s="256"/>
      <c r="I521" s="31"/>
    </row>
    <row r="522" spans="3:9" ht="12" customHeight="1" x14ac:dyDescent="0.2">
      <c r="C522" s="13"/>
      <c r="D522" s="262"/>
      <c r="E522" s="254" t="str">
        <f t="shared" si="102"/>
        <v>Plant Management</v>
      </c>
      <c r="F522" s="254" t="str">
        <f t="shared" si="103"/>
        <v>Internal</v>
      </c>
      <c r="G522" s="255"/>
      <c r="H522" s="256"/>
      <c r="I522" s="31"/>
    </row>
    <row r="523" spans="3:9" ht="12" customHeight="1" x14ac:dyDescent="0.2">
      <c r="C523" s="13"/>
      <c r="D523" s="262"/>
      <c r="E523" s="254" t="str">
        <f t="shared" si="102"/>
        <v>Plant Management</v>
      </c>
      <c r="F523" s="254" t="str">
        <f t="shared" si="103"/>
        <v>Internal</v>
      </c>
      <c r="G523" s="255"/>
      <c r="H523" s="256"/>
      <c r="I523" s="31"/>
    </row>
    <row r="524" spans="3:9" ht="12" customHeight="1" x14ac:dyDescent="0.2">
      <c r="C524" s="13"/>
      <c r="D524" s="262"/>
      <c r="E524" s="254" t="str">
        <f t="shared" si="102"/>
        <v>Plant Management</v>
      </c>
      <c r="F524" s="254" t="str">
        <f t="shared" si="103"/>
        <v>Internal</v>
      </c>
      <c r="G524" s="255"/>
      <c r="H524" s="256"/>
      <c r="I524" s="31"/>
    </row>
    <row r="525" spans="3:9" ht="12" customHeight="1" x14ac:dyDescent="0.2">
      <c r="C525" s="13"/>
      <c r="D525" s="262"/>
      <c r="E525" s="254" t="str">
        <f t="shared" si="102"/>
        <v>Plant Management</v>
      </c>
      <c r="F525" s="254" t="str">
        <f t="shared" si="103"/>
        <v>Internal</v>
      </c>
      <c r="G525" s="255"/>
      <c r="H525" s="256"/>
      <c r="I525" s="31"/>
    </row>
    <row r="526" spans="3:9" ht="12" customHeight="1" x14ac:dyDescent="0.2">
      <c r="C526" s="13"/>
      <c r="D526" s="262"/>
      <c r="E526" s="254" t="str">
        <f t="shared" si="102"/>
        <v>Plant Management</v>
      </c>
      <c r="F526" s="254" t="str">
        <f t="shared" si="103"/>
        <v>Internal</v>
      </c>
      <c r="G526" s="255"/>
      <c r="H526" s="256"/>
      <c r="I526" s="31"/>
    </row>
    <row r="527" spans="3:9" ht="12" customHeight="1" x14ac:dyDescent="0.2">
      <c r="C527" s="13"/>
      <c r="D527" s="262"/>
      <c r="E527" s="254" t="str">
        <f t="shared" si="102"/>
        <v>Plant Management</v>
      </c>
      <c r="F527" s="254" t="str">
        <f t="shared" si="103"/>
        <v>Internal</v>
      </c>
      <c r="G527" s="255"/>
      <c r="H527" s="256"/>
      <c r="I527" s="31"/>
    </row>
    <row r="528" spans="3:9" ht="12" customHeight="1" x14ac:dyDescent="0.2">
      <c r="C528" s="13"/>
      <c r="D528" s="262"/>
      <c r="E528" s="254" t="str">
        <f t="shared" si="102"/>
        <v>Plant Management</v>
      </c>
      <c r="F528" s="254" t="str">
        <f t="shared" si="103"/>
        <v>Internal</v>
      </c>
      <c r="G528" s="255"/>
      <c r="H528" s="256"/>
      <c r="I528" s="31"/>
    </row>
    <row r="529" spans="3:9" ht="12" customHeight="1" x14ac:dyDescent="0.2">
      <c r="C529" s="13"/>
      <c r="D529" s="262"/>
      <c r="E529" s="254" t="str">
        <f t="shared" si="102"/>
        <v>Plant Management</v>
      </c>
      <c r="F529" s="254" t="str">
        <f t="shared" si="103"/>
        <v>Internal</v>
      </c>
      <c r="G529" s="255"/>
      <c r="H529" s="256"/>
      <c r="I529" s="31"/>
    </row>
    <row r="530" spans="3:9" ht="12" customHeight="1" x14ac:dyDescent="0.2">
      <c r="C530" s="13"/>
      <c r="D530" s="262">
        <v>53</v>
      </c>
      <c r="E530" s="250" t="str">
        <f>IF(OR(VLOOKUP(D530,'Services - WHC'!$D$10:$F$109,2,FALSE)="",VLOOKUP(D530,'Services - WHC'!$D$10:$F$109,2,FALSE)="[Enter service]"),"",VLOOKUP(D530,'Services - WHC'!$D$10:$F$109,2,FALSE))</f>
        <v>Property Maintenance</v>
      </c>
      <c r="F530" s="251" t="str">
        <f>IF(OR(VLOOKUP(D530,'Services - WHC'!$D$10:$F$109,3,FALSE)="",VLOOKUP(D530,'Services - WHC'!$D$10:$F$109,3,FALSE)="[Select]"),"",VLOOKUP(D530,'Services - WHC'!$D$10:$F$109,3,FALSE))</f>
        <v>Mixed</v>
      </c>
      <c r="G530" s="252"/>
      <c r="H530" s="253"/>
      <c r="I530" s="31"/>
    </row>
    <row r="531" spans="3:9" ht="12" customHeight="1" x14ac:dyDescent="0.2">
      <c r="C531" s="13"/>
      <c r="D531" s="262"/>
      <c r="E531" s="254" t="str">
        <f t="shared" ref="E531:E539" si="104">E530</f>
        <v>Property Maintenance</v>
      </c>
      <c r="F531" s="254" t="str">
        <f t="shared" ref="F531:F539" si="105">F530</f>
        <v>Mixed</v>
      </c>
      <c r="G531" s="255"/>
      <c r="H531" s="256"/>
      <c r="I531" s="31"/>
    </row>
    <row r="532" spans="3:9" ht="12" customHeight="1" x14ac:dyDescent="0.2">
      <c r="C532" s="13"/>
      <c r="D532" s="262"/>
      <c r="E532" s="254" t="str">
        <f t="shared" si="104"/>
        <v>Property Maintenance</v>
      </c>
      <c r="F532" s="254" t="str">
        <f t="shared" si="105"/>
        <v>Mixed</v>
      </c>
      <c r="G532" s="255"/>
      <c r="H532" s="256"/>
      <c r="I532" s="31"/>
    </row>
    <row r="533" spans="3:9" ht="12" customHeight="1" x14ac:dyDescent="0.2">
      <c r="C533" s="13"/>
      <c r="D533" s="262"/>
      <c r="E533" s="254" t="str">
        <f t="shared" si="104"/>
        <v>Property Maintenance</v>
      </c>
      <c r="F533" s="254" t="str">
        <f t="shared" si="105"/>
        <v>Mixed</v>
      </c>
      <c r="G533" s="255"/>
      <c r="H533" s="256"/>
      <c r="I533" s="31"/>
    </row>
    <row r="534" spans="3:9" ht="12" customHeight="1" x14ac:dyDescent="0.2">
      <c r="C534" s="13"/>
      <c r="D534" s="262"/>
      <c r="E534" s="254" t="str">
        <f t="shared" si="104"/>
        <v>Property Maintenance</v>
      </c>
      <c r="F534" s="254" t="str">
        <f t="shared" si="105"/>
        <v>Mixed</v>
      </c>
      <c r="G534" s="255"/>
      <c r="H534" s="256"/>
      <c r="I534" s="31"/>
    </row>
    <row r="535" spans="3:9" ht="12" customHeight="1" x14ac:dyDescent="0.2">
      <c r="C535" s="13"/>
      <c r="D535" s="262"/>
      <c r="E535" s="254" t="str">
        <f t="shared" si="104"/>
        <v>Property Maintenance</v>
      </c>
      <c r="F535" s="254" t="str">
        <f t="shared" si="105"/>
        <v>Mixed</v>
      </c>
      <c r="G535" s="255"/>
      <c r="H535" s="256"/>
      <c r="I535" s="31"/>
    </row>
    <row r="536" spans="3:9" ht="12" customHeight="1" x14ac:dyDescent="0.2">
      <c r="C536" s="13"/>
      <c r="D536" s="262"/>
      <c r="E536" s="254" t="str">
        <f t="shared" si="104"/>
        <v>Property Maintenance</v>
      </c>
      <c r="F536" s="254" t="str">
        <f t="shared" si="105"/>
        <v>Mixed</v>
      </c>
      <c r="G536" s="255"/>
      <c r="H536" s="256"/>
      <c r="I536" s="31"/>
    </row>
    <row r="537" spans="3:9" ht="12" customHeight="1" x14ac:dyDescent="0.2">
      <c r="C537" s="13"/>
      <c r="D537" s="262"/>
      <c r="E537" s="254" t="str">
        <f t="shared" si="104"/>
        <v>Property Maintenance</v>
      </c>
      <c r="F537" s="254" t="str">
        <f t="shared" si="105"/>
        <v>Mixed</v>
      </c>
      <c r="G537" s="255"/>
      <c r="H537" s="256"/>
      <c r="I537" s="31"/>
    </row>
    <row r="538" spans="3:9" ht="12" customHeight="1" x14ac:dyDescent="0.2">
      <c r="C538" s="13"/>
      <c r="D538" s="262"/>
      <c r="E538" s="254" t="str">
        <f t="shared" si="104"/>
        <v>Property Maintenance</v>
      </c>
      <c r="F538" s="254" t="str">
        <f t="shared" si="105"/>
        <v>Mixed</v>
      </c>
      <c r="G538" s="255"/>
      <c r="H538" s="256"/>
      <c r="I538" s="31"/>
    </row>
    <row r="539" spans="3:9" ht="12" customHeight="1" x14ac:dyDescent="0.2">
      <c r="C539" s="13"/>
      <c r="D539" s="262"/>
      <c r="E539" s="254" t="str">
        <f t="shared" si="104"/>
        <v>Property Maintenance</v>
      </c>
      <c r="F539" s="254" t="str">
        <f t="shared" si="105"/>
        <v>Mixed</v>
      </c>
      <c r="G539" s="255"/>
      <c r="H539" s="256"/>
      <c r="I539" s="31"/>
    </row>
    <row r="540" spans="3:9" ht="12" customHeight="1" x14ac:dyDescent="0.2">
      <c r="C540" s="13"/>
      <c r="D540" s="262">
        <v>54</v>
      </c>
      <c r="E540" s="250" t="str">
        <f>IF(OR(VLOOKUP(D540,'Services - WHC'!$D$10:$F$109,2,FALSE)="",VLOOKUP(D540,'Services - WHC'!$D$10:$F$109,2,FALSE)="[Enter service]"),"",VLOOKUP(D540,'Services - WHC'!$D$10:$F$109,2,FALSE))</f>
        <v>Sale of Council Properties</v>
      </c>
      <c r="F540" s="251" t="str">
        <f>IF(OR(VLOOKUP(D540,'Services - WHC'!$D$10:$F$109,3,FALSE)="",VLOOKUP(D540,'Services - WHC'!$D$10:$F$109,3,FALSE)="[Select]"),"",VLOOKUP(D540,'Services - WHC'!$D$10:$F$109,3,FALSE))</f>
        <v>Internal</v>
      </c>
      <c r="G540" s="252"/>
      <c r="H540" s="253"/>
      <c r="I540" s="31"/>
    </row>
    <row r="541" spans="3:9" ht="12" customHeight="1" x14ac:dyDescent="0.2">
      <c r="C541" s="13"/>
      <c r="D541" s="262"/>
      <c r="E541" s="254" t="str">
        <f t="shared" ref="E541:E549" si="106">E540</f>
        <v>Sale of Council Properties</v>
      </c>
      <c r="F541" s="254" t="str">
        <f t="shared" ref="F541:F549" si="107">F540</f>
        <v>Internal</v>
      </c>
      <c r="G541" s="255"/>
      <c r="H541" s="256"/>
      <c r="I541" s="31"/>
    </row>
    <row r="542" spans="3:9" ht="12" customHeight="1" x14ac:dyDescent="0.2">
      <c r="C542" s="13"/>
      <c r="D542" s="262"/>
      <c r="E542" s="254" t="str">
        <f t="shared" si="106"/>
        <v>Sale of Council Properties</v>
      </c>
      <c r="F542" s="254" t="str">
        <f t="shared" si="107"/>
        <v>Internal</v>
      </c>
      <c r="G542" s="255"/>
      <c r="H542" s="256"/>
      <c r="I542" s="31"/>
    </row>
    <row r="543" spans="3:9" ht="12" customHeight="1" x14ac:dyDescent="0.2">
      <c r="C543" s="13"/>
      <c r="D543" s="262"/>
      <c r="E543" s="254" t="str">
        <f t="shared" si="106"/>
        <v>Sale of Council Properties</v>
      </c>
      <c r="F543" s="254" t="str">
        <f t="shared" si="107"/>
        <v>Internal</v>
      </c>
      <c r="G543" s="255"/>
      <c r="H543" s="256"/>
      <c r="I543" s="31"/>
    </row>
    <row r="544" spans="3:9" ht="12" customHeight="1" x14ac:dyDescent="0.2">
      <c r="C544" s="13"/>
      <c r="D544" s="262"/>
      <c r="E544" s="254" t="str">
        <f t="shared" si="106"/>
        <v>Sale of Council Properties</v>
      </c>
      <c r="F544" s="254" t="str">
        <f t="shared" si="107"/>
        <v>Internal</v>
      </c>
      <c r="G544" s="255"/>
      <c r="H544" s="256"/>
      <c r="I544" s="31"/>
    </row>
    <row r="545" spans="3:9" ht="12" customHeight="1" x14ac:dyDescent="0.2">
      <c r="C545" s="13"/>
      <c r="D545" s="262"/>
      <c r="E545" s="254" t="str">
        <f t="shared" si="106"/>
        <v>Sale of Council Properties</v>
      </c>
      <c r="F545" s="254" t="str">
        <f t="shared" si="107"/>
        <v>Internal</v>
      </c>
      <c r="G545" s="255"/>
      <c r="H545" s="256"/>
      <c r="I545" s="31"/>
    </row>
    <row r="546" spans="3:9" ht="12" customHeight="1" x14ac:dyDescent="0.2">
      <c r="C546" s="13"/>
      <c r="D546" s="262"/>
      <c r="E546" s="254" t="str">
        <f t="shared" si="106"/>
        <v>Sale of Council Properties</v>
      </c>
      <c r="F546" s="254" t="str">
        <f t="shared" si="107"/>
        <v>Internal</v>
      </c>
      <c r="G546" s="255"/>
      <c r="H546" s="256"/>
      <c r="I546" s="31"/>
    </row>
    <row r="547" spans="3:9" ht="12" customHeight="1" x14ac:dyDescent="0.2">
      <c r="C547" s="13"/>
      <c r="D547" s="262"/>
      <c r="E547" s="254" t="str">
        <f t="shared" si="106"/>
        <v>Sale of Council Properties</v>
      </c>
      <c r="F547" s="254" t="str">
        <f t="shared" si="107"/>
        <v>Internal</v>
      </c>
      <c r="G547" s="255"/>
      <c r="H547" s="256"/>
      <c r="I547" s="31"/>
    </row>
    <row r="548" spans="3:9" ht="12" customHeight="1" x14ac:dyDescent="0.2">
      <c r="C548" s="13"/>
      <c r="D548" s="262"/>
      <c r="E548" s="254" t="str">
        <f t="shared" si="106"/>
        <v>Sale of Council Properties</v>
      </c>
      <c r="F548" s="254" t="str">
        <f t="shared" si="107"/>
        <v>Internal</v>
      </c>
      <c r="G548" s="255"/>
      <c r="H548" s="256"/>
      <c r="I548" s="31"/>
    </row>
    <row r="549" spans="3:9" ht="12" customHeight="1" x14ac:dyDescent="0.2">
      <c r="C549" s="13"/>
      <c r="D549" s="262"/>
      <c r="E549" s="254" t="str">
        <f t="shared" si="106"/>
        <v>Sale of Council Properties</v>
      </c>
      <c r="F549" s="254" t="str">
        <f t="shared" si="107"/>
        <v>Internal</v>
      </c>
      <c r="G549" s="255"/>
      <c r="H549" s="256"/>
      <c r="I549" s="31"/>
    </row>
    <row r="550" spans="3:9" ht="12" customHeight="1" x14ac:dyDescent="0.2">
      <c r="C550" s="13"/>
      <c r="D550" s="262">
        <v>55</v>
      </c>
      <c r="E550" s="250" t="str">
        <f>IF(OR(VLOOKUP(D550,'Services - WHC'!$D$10:$F$109,2,FALSE)="",VLOOKUP(D550,'Services - WHC'!$D$10:$F$109,2,FALSE)="[Enter service]"),"",VLOOKUP(D550,'Services - WHC'!$D$10:$F$109,2,FALSE))</f>
        <v>Council Residences</v>
      </c>
      <c r="F550" s="251" t="str">
        <f>IF(OR(VLOOKUP(D550,'Services - WHC'!$D$10:$F$109,3,FALSE)="",VLOOKUP(D550,'Services - WHC'!$D$10:$F$109,3,FALSE)="[Select]"),"",VLOOKUP(D550,'Services - WHC'!$D$10:$F$109,3,FALSE))</f>
        <v>Internal</v>
      </c>
      <c r="G550" s="252"/>
      <c r="H550" s="253"/>
      <c r="I550" s="31"/>
    </row>
    <row r="551" spans="3:9" ht="12" customHeight="1" x14ac:dyDescent="0.2">
      <c r="C551" s="13"/>
      <c r="D551" s="262"/>
      <c r="E551" s="254" t="str">
        <f t="shared" ref="E551:E559" si="108">E550</f>
        <v>Council Residences</v>
      </c>
      <c r="F551" s="254" t="str">
        <f t="shared" ref="F551:F559" si="109">F550</f>
        <v>Internal</v>
      </c>
      <c r="G551" s="255"/>
      <c r="H551" s="256"/>
      <c r="I551" s="31"/>
    </row>
    <row r="552" spans="3:9" ht="12" customHeight="1" x14ac:dyDescent="0.2">
      <c r="C552" s="13"/>
      <c r="D552" s="262"/>
      <c r="E552" s="254" t="str">
        <f t="shared" si="108"/>
        <v>Council Residences</v>
      </c>
      <c r="F552" s="254" t="str">
        <f t="shared" si="109"/>
        <v>Internal</v>
      </c>
      <c r="G552" s="255"/>
      <c r="H552" s="256"/>
      <c r="I552" s="31"/>
    </row>
    <row r="553" spans="3:9" ht="12" customHeight="1" x14ac:dyDescent="0.2">
      <c r="C553" s="13"/>
      <c r="D553" s="262"/>
      <c r="E553" s="254" t="str">
        <f t="shared" si="108"/>
        <v>Council Residences</v>
      </c>
      <c r="F553" s="254" t="str">
        <f t="shared" si="109"/>
        <v>Internal</v>
      </c>
      <c r="G553" s="255"/>
      <c r="H553" s="256"/>
      <c r="I553" s="31"/>
    </row>
    <row r="554" spans="3:9" ht="12" customHeight="1" x14ac:dyDescent="0.2">
      <c r="C554" s="13"/>
      <c r="D554" s="262"/>
      <c r="E554" s="254" t="str">
        <f t="shared" si="108"/>
        <v>Council Residences</v>
      </c>
      <c r="F554" s="254" t="str">
        <f t="shared" si="109"/>
        <v>Internal</v>
      </c>
      <c r="G554" s="255"/>
      <c r="H554" s="256"/>
      <c r="I554" s="31"/>
    </row>
    <row r="555" spans="3:9" ht="12" customHeight="1" x14ac:dyDescent="0.2">
      <c r="C555" s="13"/>
      <c r="D555" s="262"/>
      <c r="E555" s="254" t="str">
        <f t="shared" si="108"/>
        <v>Council Residences</v>
      </c>
      <c r="F555" s="254" t="str">
        <f t="shared" si="109"/>
        <v>Internal</v>
      </c>
      <c r="G555" s="255"/>
      <c r="H555" s="256"/>
      <c r="I555" s="31"/>
    </row>
    <row r="556" spans="3:9" ht="12" customHeight="1" x14ac:dyDescent="0.2">
      <c r="C556" s="13"/>
      <c r="D556" s="262"/>
      <c r="E556" s="254" t="str">
        <f t="shared" si="108"/>
        <v>Council Residences</v>
      </c>
      <c r="F556" s="254" t="str">
        <f t="shared" si="109"/>
        <v>Internal</v>
      </c>
      <c r="G556" s="255"/>
      <c r="H556" s="256"/>
      <c r="I556" s="31"/>
    </row>
    <row r="557" spans="3:9" ht="12" customHeight="1" x14ac:dyDescent="0.2">
      <c r="C557" s="13"/>
      <c r="D557" s="262"/>
      <c r="E557" s="254" t="str">
        <f t="shared" si="108"/>
        <v>Council Residences</v>
      </c>
      <c r="F557" s="254" t="str">
        <f t="shared" si="109"/>
        <v>Internal</v>
      </c>
      <c r="G557" s="255"/>
      <c r="H557" s="256"/>
      <c r="I557" s="31"/>
    </row>
    <row r="558" spans="3:9" ht="12" customHeight="1" x14ac:dyDescent="0.2">
      <c r="C558" s="13"/>
      <c r="D558" s="262"/>
      <c r="E558" s="254" t="str">
        <f t="shared" si="108"/>
        <v>Council Residences</v>
      </c>
      <c r="F558" s="254" t="str">
        <f t="shared" si="109"/>
        <v>Internal</v>
      </c>
      <c r="G558" s="255"/>
      <c r="H558" s="256"/>
      <c r="I558" s="31"/>
    </row>
    <row r="559" spans="3:9" ht="12" customHeight="1" x14ac:dyDescent="0.2">
      <c r="C559" s="13"/>
      <c r="D559" s="262"/>
      <c r="E559" s="254" t="str">
        <f t="shared" si="108"/>
        <v>Council Residences</v>
      </c>
      <c r="F559" s="254" t="str">
        <f t="shared" si="109"/>
        <v>Internal</v>
      </c>
      <c r="G559" s="255"/>
      <c r="H559" s="256"/>
      <c r="I559" s="31"/>
    </row>
    <row r="560" spans="3:9" ht="12" customHeight="1" x14ac:dyDescent="0.2">
      <c r="C560" s="13"/>
      <c r="D560" s="262">
        <v>56</v>
      </c>
      <c r="E560" s="250" t="str">
        <f>IF(OR(VLOOKUP(D560,'Services - WHC'!$D$10:$F$109,2,FALSE)="",VLOOKUP(D560,'Services - WHC'!$D$10:$F$109,2,FALSE)="[Enter service]"),"",VLOOKUP(D560,'Services - WHC'!$D$10:$F$109,2,FALSE))</f>
        <v>Council Offices</v>
      </c>
      <c r="F560" s="251" t="str">
        <f>IF(OR(VLOOKUP(D560,'Services - WHC'!$D$10:$F$109,3,FALSE)="",VLOOKUP(D560,'Services - WHC'!$D$10:$F$109,3,FALSE)="[Select]"),"",VLOOKUP(D560,'Services - WHC'!$D$10:$F$109,3,FALSE))</f>
        <v>Internal</v>
      </c>
      <c r="G560" s="252"/>
      <c r="H560" s="253"/>
      <c r="I560" s="31"/>
    </row>
    <row r="561" spans="3:9" ht="12" customHeight="1" x14ac:dyDescent="0.2">
      <c r="C561" s="13"/>
      <c r="D561" s="262"/>
      <c r="E561" s="254" t="str">
        <f t="shared" ref="E561:E569" si="110">E560</f>
        <v>Council Offices</v>
      </c>
      <c r="F561" s="254" t="str">
        <f t="shared" ref="F561:F569" si="111">F560</f>
        <v>Internal</v>
      </c>
      <c r="G561" s="255"/>
      <c r="H561" s="256"/>
      <c r="I561" s="31"/>
    </row>
    <row r="562" spans="3:9" ht="12" customHeight="1" x14ac:dyDescent="0.2">
      <c r="C562" s="13"/>
      <c r="D562" s="262"/>
      <c r="E562" s="254" t="str">
        <f t="shared" si="110"/>
        <v>Council Offices</v>
      </c>
      <c r="F562" s="254" t="str">
        <f t="shared" si="111"/>
        <v>Internal</v>
      </c>
      <c r="G562" s="255"/>
      <c r="H562" s="256"/>
      <c r="I562" s="31"/>
    </row>
    <row r="563" spans="3:9" ht="12" customHeight="1" x14ac:dyDescent="0.2">
      <c r="C563" s="13"/>
      <c r="D563" s="262"/>
      <c r="E563" s="254" t="str">
        <f t="shared" si="110"/>
        <v>Council Offices</v>
      </c>
      <c r="F563" s="254" t="str">
        <f t="shared" si="111"/>
        <v>Internal</v>
      </c>
      <c r="G563" s="255"/>
      <c r="H563" s="256"/>
      <c r="I563" s="31"/>
    </row>
    <row r="564" spans="3:9" ht="12" customHeight="1" x14ac:dyDescent="0.2">
      <c r="C564" s="13"/>
      <c r="D564" s="262"/>
      <c r="E564" s="254" t="str">
        <f t="shared" si="110"/>
        <v>Council Offices</v>
      </c>
      <c r="F564" s="254" t="str">
        <f t="shared" si="111"/>
        <v>Internal</v>
      </c>
      <c r="G564" s="255"/>
      <c r="H564" s="256"/>
      <c r="I564" s="31"/>
    </row>
    <row r="565" spans="3:9" ht="12" customHeight="1" x14ac:dyDescent="0.2">
      <c r="C565" s="13"/>
      <c r="D565" s="262"/>
      <c r="E565" s="254" t="str">
        <f t="shared" si="110"/>
        <v>Council Offices</v>
      </c>
      <c r="F565" s="254" t="str">
        <f t="shared" si="111"/>
        <v>Internal</v>
      </c>
      <c r="G565" s="255"/>
      <c r="H565" s="256"/>
      <c r="I565" s="31"/>
    </row>
    <row r="566" spans="3:9" ht="12" customHeight="1" x14ac:dyDescent="0.2">
      <c r="C566" s="13"/>
      <c r="D566" s="262"/>
      <c r="E566" s="254" t="str">
        <f t="shared" si="110"/>
        <v>Council Offices</v>
      </c>
      <c r="F566" s="254" t="str">
        <f t="shared" si="111"/>
        <v>Internal</v>
      </c>
      <c r="G566" s="255"/>
      <c r="H566" s="256"/>
      <c r="I566" s="31"/>
    </row>
    <row r="567" spans="3:9" ht="12" customHeight="1" x14ac:dyDescent="0.2">
      <c r="C567" s="13"/>
      <c r="D567" s="262"/>
      <c r="E567" s="254" t="str">
        <f t="shared" si="110"/>
        <v>Council Offices</v>
      </c>
      <c r="F567" s="254" t="str">
        <f t="shared" si="111"/>
        <v>Internal</v>
      </c>
      <c r="G567" s="255"/>
      <c r="H567" s="256"/>
      <c r="I567" s="31"/>
    </row>
    <row r="568" spans="3:9" ht="12" customHeight="1" x14ac:dyDescent="0.2">
      <c r="C568" s="13"/>
      <c r="D568" s="262"/>
      <c r="E568" s="254" t="str">
        <f t="shared" si="110"/>
        <v>Council Offices</v>
      </c>
      <c r="F568" s="254" t="str">
        <f t="shared" si="111"/>
        <v>Internal</v>
      </c>
      <c r="G568" s="255"/>
      <c r="H568" s="256"/>
      <c r="I568" s="31"/>
    </row>
    <row r="569" spans="3:9" ht="12" customHeight="1" x14ac:dyDescent="0.2">
      <c r="C569" s="13"/>
      <c r="D569" s="262"/>
      <c r="E569" s="254" t="str">
        <f t="shared" si="110"/>
        <v>Council Offices</v>
      </c>
      <c r="F569" s="254" t="str">
        <f t="shared" si="111"/>
        <v>Internal</v>
      </c>
      <c r="G569" s="255"/>
      <c r="H569" s="256"/>
      <c r="I569" s="31"/>
    </row>
    <row r="570" spans="3:9" ht="12" customHeight="1" x14ac:dyDescent="0.2">
      <c r="C570" s="13"/>
      <c r="D570" s="262">
        <v>57</v>
      </c>
      <c r="E570" s="250" t="str">
        <f>IF(OR(VLOOKUP(D570,'Services - WHC'!$D$10:$F$109,2,FALSE)="",VLOOKUP(D570,'Services - WHC'!$D$10:$F$109,2,FALSE)="[Enter service]"),"",VLOOKUP(D570,'Services - WHC'!$D$10:$F$109,2,FALSE))</f>
        <v>Swimming Pools</v>
      </c>
      <c r="F570" s="251" t="str">
        <f>IF(OR(VLOOKUP(D570,'Services - WHC'!$D$10:$F$109,3,FALSE)="",VLOOKUP(D570,'Services - WHC'!$D$10:$F$109,3,FALSE)="[Select]"),"",VLOOKUP(D570,'Services - WHC'!$D$10:$F$109,3,FALSE))</f>
        <v>External</v>
      </c>
      <c r="G570" s="252"/>
      <c r="H570" s="253"/>
      <c r="I570" s="31"/>
    </row>
    <row r="571" spans="3:9" ht="12" customHeight="1" x14ac:dyDescent="0.2">
      <c r="C571" s="13"/>
      <c r="D571" s="262"/>
      <c r="E571" s="254" t="str">
        <f t="shared" ref="E571:E579" si="112">E570</f>
        <v>Swimming Pools</v>
      </c>
      <c r="F571" s="254" t="str">
        <f t="shared" ref="F571:F579" si="113">F570</f>
        <v>External</v>
      </c>
      <c r="G571" s="255"/>
      <c r="H571" s="256"/>
      <c r="I571" s="31"/>
    </row>
    <row r="572" spans="3:9" ht="12" customHeight="1" x14ac:dyDescent="0.2">
      <c r="C572" s="13"/>
      <c r="D572" s="262"/>
      <c r="E572" s="254" t="str">
        <f t="shared" si="112"/>
        <v>Swimming Pools</v>
      </c>
      <c r="F572" s="254" t="str">
        <f t="shared" si="113"/>
        <v>External</v>
      </c>
      <c r="G572" s="255"/>
      <c r="H572" s="256"/>
      <c r="I572" s="31"/>
    </row>
    <row r="573" spans="3:9" ht="12" customHeight="1" x14ac:dyDescent="0.2">
      <c r="C573" s="13"/>
      <c r="D573" s="262"/>
      <c r="E573" s="254" t="str">
        <f t="shared" si="112"/>
        <v>Swimming Pools</v>
      </c>
      <c r="F573" s="254" t="str">
        <f t="shared" si="113"/>
        <v>External</v>
      </c>
      <c r="G573" s="255"/>
      <c r="H573" s="256"/>
      <c r="I573" s="31"/>
    </row>
    <row r="574" spans="3:9" ht="12" customHeight="1" x14ac:dyDescent="0.2">
      <c r="C574" s="13"/>
      <c r="D574" s="262"/>
      <c r="E574" s="254" t="str">
        <f t="shared" si="112"/>
        <v>Swimming Pools</v>
      </c>
      <c r="F574" s="254" t="str">
        <f t="shared" si="113"/>
        <v>External</v>
      </c>
      <c r="G574" s="255"/>
      <c r="H574" s="256"/>
      <c r="I574" s="31"/>
    </row>
    <row r="575" spans="3:9" ht="12" customHeight="1" x14ac:dyDescent="0.2">
      <c r="C575" s="13"/>
      <c r="D575" s="262"/>
      <c r="E575" s="254" t="str">
        <f t="shared" si="112"/>
        <v>Swimming Pools</v>
      </c>
      <c r="F575" s="254" t="str">
        <f t="shared" si="113"/>
        <v>External</v>
      </c>
      <c r="G575" s="255"/>
      <c r="H575" s="256"/>
      <c r="I575" s="31"/>
    </row>
    <row r="576" spans="3:9" ht="12" customHeight="1" x14ac:dyDescent="0.2">
      <c r="C576" s="13"/>
      <c r="D576" s="262"/>
      <c r="E576" s="254" t="str">
        <f t="shared" si="112"/>
        <v>Swimming Pools</v>
      </c>
      <c r="F576" s="254" t="str">
        <f t="shared" si="113"/>
        <v>External</v>
      </c>
      <c r="G576" s="255"/>
      <c r="H576" s="256"/>
      <c r="I576" s="31"/>
    </row>
    <row r="577" spans="3:9" ht="12" customHeight="1" x14ac:dyDescent="0.2">
      <c r="C577" s="13"/>
      <c r="D577" s="262"/>
      <c r="E577" s="254" t="str">
        <f t="shared" si="112"/>
        <v>Swimming Pools</v>
      </c>
      <c r="F577" s="254" t="str">
        <f t="shared" si="113"/>
        <v>External</v>
      </c>
      <c r="G577" s="255"/>
      <c r="H577" s="256"/>
      <c r="I577" s="31"/>
    </row>
    <row r="578" spans="3:9" ht="12" customHeight="1" x14ac:dyDescent="0.2">
      <c r="C578" s="13"/>
      <c r="D578" s="262"/>
      <c r="E578" s="254" t="str">
        <f t="shared" si="112"/>
        <v>Swimming Pools</v>
      </c>
      <c r="F578" s="254" t="str">
        <f t="shared" si="113"/>
        <v>External</v>
      </c>
      <c r="G578" s="255"/>
      <c r="H578" s="256"/>
      <c r="I578" s="31"/>
    </row>
    <row r="579" spans="3:9" ht="12" customHeight="1" x14ac:dyDescent="0.2">
      <c r="C579" s="13"/>
      <c r="D579" s="262"/>
      <c r="E579" s="254" t="str">
        <f t="shared" si="112"/>
        <v>Swimming Pools</v>
      </c>
      <c r="F579" s="254" t="str">
        <f t="shared" si="113"/>
        <v>External</v>
      </c>
      <c r="G579" s="255"/>
      <c r="H579" s="256"/>
      <c r="I579" s="31"/>
    </row>
    <row r="580" spans="3:9" ht="12" customHeight="1" x14ac:dyDescent="0.2">
      <c r="C580" s="13"/>
      <c r="D580" s="262">
        <v>58</v>
      </c>
      <c r="E580" s="250" t="str">
        <f>IF(OR(VLOOKUP(D580,'Services - WHC'!$D$10:$F$109,2,FALSE)="",VLOOKUP(D580,'Services - WHC'!$D$10:$F$109,2,FALSE)="[Enter service]"),"",VLOOKUP(D580,'Services - WHC'!$D$10:$F$109,2,FALSE))</f>
        <v>Recreation Reserves</v>
      </c>
      <c r="F580" s="251" t="str">
        <f>IF(OR(VLOOKUP(D580,'Services - WHC'!$D$10:$F$109,3,FALSE)="",VLOOKUP(D580,'Services - WHC'!$D$10:$F$109,3,FALSE)="[Select]"),"",VLOOKUP(D580,'Services - WHC'!$D$10:$F$109,3,FALSE))</f>
        <v>External</v>
      </c>
      <c r="G580" s="252"/>
      <c r="H580" s="253"/>
      <c r="I580" s="31"/>
    </row>
    <row r="581" spans="3:9" ht="12" customHeight="1" x14ac:dyDescent="0.2">
      <c r="C581" s="13"/>
      <c r="D581" s="262"/>
      <c r="E581" s="254" t="str">
        <f t="shared" ref="E581:E589" si="114">E580</f>
        <v>Recreation Reserves</v>
      </c>
      <c r="F581" s="254" t="str">
        <f t="shared" ref="F581:F589" si="115">F580</f>
        <v>External</v>
      </c>
      <c r="G581" s="255"/>
      <c r="H581" s="256"/>
      <c r="I581" s="31"/>
    </row>
    <row r="582" spans="3:9" ht="12" customHeight="1" x14ac:dyDescent="0.2">
      <c r="C582" s="13"/>
      <c r="D582" s="262"/>
      <c r="E582" s="254" t="str">
        <f t="shared" si="114"/>
        <v>Recreation Reserves</v>
      </c>
      <c r="F582" s="254" t="str">
        <f t="shared" si="115"/>
        <v>External</v>
      </c>
      <c r="G582" s="255"/>
      <c r="H582" s="256"/>
      <c r="I582" s="31"/>
    </row>
    <row r="583" spans="3:9" ht="12" customHeight="1" x14ac:dyDescent="0.2">
      <c r="C583" s="13"/>
      <c r="D583" s="262"/>
      <c r="E583" s="254" t="str">
        <f t="shared" si="114"/>
        <v>Recreation Reserves</v>
      </c>
      <c r="F583" s="254" t="str">
        <f t="shared" si="115"/>
        <v>External</v>
      </c>
      <c r="G583" s="255"/>
      <c r="H583" s="256"/>
      <c r="I583" s="31"/>
    </row>
    <row r="584" spans="3:9" ht="12" customHeight="1" x14ac:dyDescent="0.2">
      <c r="C584" s="13"/>
      <c r="D584" s="262"/>
      <c r="E584" s="254" t="str">
        <f t="shared" si="114"/>
        <v>Recreation Reserves</v>
      </c>
      <c r="F584" s="254" t="str">
        <f t="shared" si="115"/>
        <v>External</v>
      </c>
      <c r="G584" s="255"/>
      <c r="H584" s="256"/>
      <c r="I584" s="31"/>
    </row>
    <row r="585" spans="3:9" ht="12" customHeight="1" x14ac:dyDescent="0.2">
      <c r="C585" s="13"/>
      <c r="D585" s="262"/>
      <c r="E585" s="254" t="str">
        <f t="shared" si="114"/>
        <v>Recreation Reserves</v>
      </c>
      <c r="F585" s="254" t="str">
        <f t="shared" si="115"/>
        <v>External</v>
      </c>
      <c r="G585" s="255"/>
      <c r="H585" s="256"/>
      <c r="I585" s="31"/>
    </row>
    <row r="586" spans="3:9" ht="12" customHeight="1" x14ac:dyDescent="0.2">
      <c r="C586" s="13"/>
      <c r="D586" s="262"/>
      <c r="E586" s="254" t="str">
        <f t="shared" si="114"/>
        <v>Recreation Reserves</v>
      </c>
      <c r="F586" s="254" t="str">
        <f t="shared" si="115"/>
        <v>External</v>
      </c>
      <c r="G586" s="255"/>
      <c r="H586" s="256"/>
      <c r="I586" s="31"/>
    </row>
    <row r="587" spans="3:9" ht="12" customHeight="1" x14ac:dyDescent="0.2">
      <c r="C587" s="13"/>
      <c r="D587" s="262"/>
      <c r="E587" s="254" t="str">
        <f t="shared" si="114"/>
        <v>Recreation Reserves</v>
      </c>
      <c r="F587" s="254" t="str">
        <f t="shared" si="115"/>
        <v>External</v>
      </c>
      <c r="G587" s="255"/>
      <c r="H587" s="256"/>
      <c r="I587" s="31"/>
    </row>
    <row r="588" spans="3:9" ht="12" customHeight="1" x14ac:dyDescent="0.2">
      <c r="C588" s="13"/>
      <c r="D588" s="262"/>
      <c r="E588" s="254" t="str">
        <f t="shared" si="114"/>
        <v>Recreation Reserves</v>
      </c>
      <c r="F588" s="254" t="str">
        <f t="shared" si="115"/>
        <v>External</v>
      </c>
      <c r="G588" s="255"/>
      <c r="H588" s="256"/>
      <c r="I588" s="31"/>
    </row>
    <row r="589" spans="3:9" ht="12" customHeight="1" x14ac:dyDescent="0.2">
      <c r="C589" s="13"/>
      <c r="D589" s="262"/>
      <c r="E589" s="254" t="str">
        <f t="shared" si="114"/>
        <v>Recreation Reserves</v>
      </c>
      <c r="F589" s="254" t="str">
        <f t="shared" si="115"/>
        <v>External</v>
      </c>
      <c r="G589" s="255"/>
      <c r="H589" s="256"/>
      <c r="I589" s="31"/>
    </row>
    <row r="590" spans="3:9" ht="12" customHeight="1" x14ac:dyDescent="0.2">
      <c r="C590" s="13"/>
      <c r="D590" s="262">
        <v>59</v>
      </c>
      <c r="E590" s="250" t="str">
        <f>IF(OR(VLOOKUP(D590,'Services - WHC'!$D$10:$F$109,2,FALSE)="",VLOOKUP(D590,'Services - WHC'!$D$10:$F$109,2,FALSE)="[Enter service]"),"",VLOOKUP(D590,'Services - WHC'!$D$10:$F$109,2,FALSE))</f>
        <v>Caravan Parks</v>
      </c>
      <c r="F590" s="251" t="str">
        <f>IF(OR(VLOOKUP(D590,'Services - WHC'!$D$10:$F$109,3,FALSE)="",VLOOKUP(D590,'Services - WHC'!$D$10:$F$109,3,FALSE)="[Select]"),"",VLOOKUP(D590,'Services - WHC'!$D$10:$F$109,3,FALSE))</f>
        <v>External</v>
      </c>
      <c r="G590" s="252"/>
      <c r="H590" s="253"/>
      <c r="I590" s="31"/>
    </row>
    <row r="591" spans="3:9" ht="12" customHeight="1" x14ac:dyDescent="0.2">
      <c r="C591" s="13"/>
      <c r="D591" s="262"/>
      <c r="E591" s="254" t="str">
        <f t="shared" ref="E591:E599" si="116">E590</f>
        <v>Caravan Parks</v>
      </c>
      <c r="F591" s="254" t="str">
        <f t="shared" ref="F591:F599" si="117">F590</f>
        <v>External</v>
      </c>
      <c r="G591" s="255"/>
      <c r="H591" s="256"/>
      <c r="I591" s="31"/>
    </row>
    <row r="592" spans="3:9" ht="12" customHeight="1" x14ac:dyDescent="0.2">
      <c r="C592" s="13"/>
      <c r="D592" s="262"/>
      <c r="E592" s="254" t="str">
        <f t="shared" si="116"/>
        <v>Caravan Parks</v>
      </c>
      <c r="F592" s="254" t="str">
        <f t="shared" si="117"/>
        <v>External</v>
      </c>
      <c r="G592" s="255"/>
      <c r="H592" s="256"/>
      <c r="I592" s="31"/>
    </row>
    <row r="593" spans="3:9" ht="12" customHeight="1" x14ac:dyDescent="0.2">
      <c r="C593" s="13"/>
      <c r="D593" s="262"/>
      <c r="E593" s="254" t="str">
        <f t="shared" si="116"/>
        <v>Caravan Parks</v>
      </c>
      <c r="F593" s="254" t="str">
        <f t="shared" si="117"/>
        <v>External</v>
      </c>
      <c r="G593" s="255"/>
      <c r="H593" s="256"/>
      <c r="I593" s="31"/>
    </row>
    <row r="594" spans="3:9" ht="12" customHeight="1" x14ac:dyDescent="0.2">
      <c r="C594" s="13"/>
      <c r="D594" s="262"/>
      <c r="E594" s="254" t="str">
        <f t="shared" si="116"/>
        <v>Caravan Parks</v>
      </c>
      <c r="F594" s="254" t="str">
        <f t="shared" si="117"/>
        <v>External</v>
      </c>
      <c r="G594" s="255"/>
      <c r="H594" s="256"/>
      <c r="I594" s="31"/>
    </row>
    <row r="595" spans="3:9" ht="12" customHeight="1" x14ac:dyDescent="0.2">
      <c r="C595" s="13"/>
      <c r="D595" s="262"/>
      <c r="E595" s="254" t="str">
        <f t="shared" si="116"/>
        <v>Caravan Parks</v>
      </c>
      <c r="F595" s="254" t="str">
        <f t="shared" si="117"/>
        <v>External</v>
      </c>
      <c r="G595" s="255"/>
      <c r="H595" s="256"/>
      <c r="I595" s="31"/>
    </row>
    <row r="596" spans="3:9" ht="12" customHeight="1" x14ac:dyDescent="0.2">
      <c r="C596" s="13"/>
      <c r="D596" s="262"/>
      <c r="E596" s="254" t="str">
        <f t="shared" si="116"/>
        <v>Caravan Parks</v>
      </c>
      <c r="F596" s="254" t="str">
        <f t="shared" si="117"/>
        <v>External</v>
      </c>
      <c r="G596" s="255"/>
      <c r="H596" s="256"/>
      <c r="I596" s="31"/>
    </row>
    <row r="597" spans="3:9" ht="12" customHeight="1" x14ac:dyDescent="0.2">
      <c r="C597" s="13"/>
      <c r="D597" s="262"/>
      <c r="E597" s="254" t="str">
        <f t="shared" si="116"/>
        <v>Caravan Parks</v>
      </c>
      <c r="F597" s="254" t="str">
        <f t="shared" si="117"/>
        <v>External</v>
      </c>
      <c r="G597" s="255"/>
      <c r="H597" s="256"/>
      <c r="I597" s="31"/>
    </row>
    <row r="598" spans="3:9" ht="12" customHeight="1" x14ac:dyDescent="0.2">
      <c r="C598" s="13"/>
      <c r="D598" s="262"/>
      <c r="E598" s="254" t="str">
        <f t="shared" si="116"/>
        <v>Caravan Parks</v>
      </c>
      <c r="F598" s="254" t="str">
        <f t="shared" si="117"/>
        <v>External</v>
      </c>
      <c r="G598" s="255"/>
      <c r="H598" s="256"/>
      <c r="I598" s="31"/>
    </row>
    <row r="599" spans="3:9" ht="12" customHeight="1" x14ac:dyDescent="0.2">
      <c r="C599" s="13"/>
      <c r="D599" s="262"/>
      <c r="E599" s="254" t="str">
        <f t="shared" si="116"/>
        <v>Caravan Parks</v>
      </c>
      <c r="F599" s="254" t="str">
        <f t="shared" si="117"/>
        <v>External</v>
      </c>
      <c r="G599" s="255"/>
      <c r="H599" s="256"/>
      <c r="I599" s="31"/>
    </row>
    <row r="600" spans="3:9" ht="12" customHeight="1" x14ac:dyDescent="0.2">
      <c r="C600" s="13"/>
      <c r="D600" s="262">
        <v>60</v>
      </c>
      <c r="E600" s="250" t="str">
        <f>IF(OR(VLOOKUP(D600,'Services - WHC'!$D$10:$F$109,2,FALSE)="",VLOOKUP(D600,'Services - WHC'!$D$10:$F$109,2,FALSE)="[Enter service]"),"",VLOOKUP(D600,'Services - WHC'!$D$10:$F$109,2,FALSE))</f>
        <v>Halls</v>
      </c>
      <c r="F600" s="251" t="str">
        <f>IF(OR(VLOOKUP(D600,'Services - WHC'!$D$10:$F$109,3,FALSE)="",VLOOKUP(D600,'Services - WHC'!$D$10:$F$109,3,FALSE)="[Select]"),"",VLOOKUP(D600,'Services - WHC'!$D$10:$F$109,3,FALSE))</f>
        <v>External</v>
      </c>
      <c r="G600" s="252"/>
      <c r="H600" s="253"/>
      <c r="I600" s="31"/>
    </row>
    <row r="601" spans="3:9" ht="12" customHeight="1" x14ac:dyDescent="0.2">
      <c r="C601" s="13"/>
      <c r="D601" s="262"/>
      <c r="E601" s="254" t="str">
        <f t="shared" ref="E601:E609" si="118">E600</f>
        <v>Halls</v>
      </c>
      <c r="F601" s="254" t="str">
        <f t="shared" ref="F601:F609" si="119">F600</f>
        <v>External</v>
      </c>
      <c r="G601" s="255"/>
      <c r="H601" s="256"/>
      <c r="I601" s="31"/>
    </row>
    <row r="602" spans="3:9" ht="12" customHeight="1" x14ac:dyDescent="0.2">
      <c r="C602" s="13"/>
      <c r="D602" s="262"/>
      <c r="E602" s="254" t="str">
        <f t="shared" si="118"/>
        <v>Halls</v>
      </c>
      <c r="F602" s="254" t="str">
        <f t="shared" si="119"/>
        <v>External</v>
      </c>
      <c r="G602" s="255"/>
      <c r="H602" s="256"/>
      <c r="I602" s="31"/>
    </row>
    <row r="603" spans="3:9" ht="12" customHeight="1" x14ac:dyDescent="0.2">
      <c r="C603" s="13"/>
      <c r="D603" s="262"/>
      <c r="E603" s="254" t="str">
        <f t="shared" si="118"/>
        <v>Halls</v>
      </c>
      <c r="F603" s="254" t="str">
        <f t="shared" si="119"/>
        <v>External</v>
      </c>
      <c r="G603" s="255"/>
      <c r="H603" s="256"/>
      <c r="I603" s="31"/>
    </row>
    <row r="604" spans="3:9" ht="12" customHeight="1" x14ac:dyDescent="0.2">
      <c r="C604" s="13"/>
      <c r="D604" s="262"/>
      <c r="E604" s="254" t="str">
        <f t="shared" si="118"/>
        <v>Halls</v>
      </c>
      <c r="F604" s="254" t="str">
        <f t="shared" si="119"/>
        <v>External</v>
      </c>
      <c r="G604" s="255"/>
      <c r="H604" s="256"/>
      <c r="I604" s="31"/>
    </row>
    <row r="605" spans="3:9" ht="12" customHeight="1" x14ac:dyDescent="0.2">
      <c r="C605" s="13"/>
      <c r="D605" s="262"/>
      <c r="E605" s="254" t="str">
        <f t="shared" si="118"/>
        <v>Halls</v>
      </c>
      <c r="F605" s="254" t="str">
        <f t="shared" si="119"/>
        <v>External</v>
      </c>
      <c r="G605" s="255"/>
      <c r="H605" s="256"/>
      <c r="I605" s="31"/>
    </row>
    <row r="606" spans="3:9" ht="12" customHeight="1" x14ac:dyDescent="0.2">
      <c r="C606" s="13"/>
      <c r="D606" s="262"/>
      <c r="E606" s="254" t="str">
        <f t="shared" si="118"/>
        <v>Halls</v>
      </c>
      <c r="F606" s="254" t="str">
        <f t="shared" si="119"/>
        <v>External</v>
      </c>
      <c r="G606" s="255"/>
      <c r="H606" s="256"/>
      <c r="I606" s="31"/>
    </row>
    <row r="607" spans="3:9" ht="12" customHeight="1" x14ac:dyDescent="0.2">
      <c r="C607" s="13"/>
      <c r="D607" s="262"/>
      <c r="E607" s="254" t="str">
        <f t="shared" si="118"/>
        <v>Halls</v>
      </c>
      <c r="F607" s="254" t="str">
        <f t="shared" si="119"/>
        <v>External</v>
      </c>
      <c r="G607" s="255"/>
      <c r="H607" s="256"/>
      <c r="I607" s="31"/>
    </row>
    <row r="608" spans="3:9" ht="12" customHeight="1" x14ac:dyDescent="0.2">
      <c r="C608" s="13"/>
      <c r="D608" s="262"/>
      <c r="E608" s="254" t="str">
        <f t="shared" si="118"/>
        <v>Halls</v>
      </c>
      <c r="F608" s="254" t="str">
        <f t="shared" si="119"/>
        <v>External</v>
      </c>
      <c r="G608" s="255"/>
      <c r="H608" s="256"/>
      <c r="I608" s="31"/>
    </row>
    <row r="609" spans="3:9" ht="12" customHeight="1" x14ac:dyDescent="0.2">
      <c r="C609" s="13"/>
      <c r="D609" s="262"/>
      <c r="E609" s="254" t="str">
        <f t="shared" si="118"/>
        <v>Halls</v>
      </c>
      <c r="F609" s="254" t="str">
        <f t="shared" si="119"/>
        <v>External</v>
      </c>
      <c r="G609" s="255"/>
      <c r="H609" s="256"/>
      <c r="I609" s="31"/>
    </row>
    <row r="610" spans="3:9" ht="12" customHeight="1" x14ac:dyDescent="0.2">
      <c r="C610" s="13"/>
      <c r="D610" s="262">
        <v>61</v>
      </c>
      <c r="E610" s="250" t="str">
        <f>IF(OR(VLOOKUP(D610,'Services - WHC'!$D$10:$F$109,2,FALSE)="",VLOOKUP(D610,'Services - WHC'!$D$10:$F$109,2,FALSE)="[Enter service]"),"",VLOOKUP(D610,'Services - WHC'!$D$10:$F$109,2,FALSE))</f>
        <v>Museums</v>
      </c>
      <c r="F610" s="251" t="str">
        <f>IF(OR(VLOOKUP(D610,'Services - WHC'!$D$10:$F$109,3,FALSE)="",VLOOKUP(D610,'Services - WHC'!$D$10:$F$109,3,FALSE)="[Select]"),"",VLOOKUP(D610,'Services - WHC'!$D$10:$F$109,3,FALSE))</f>
        <v>External</v>
      </c>
      <c r="G610" s="252"/>
      <c r="H610" s="253"/>
      <c r="I610" s="31"/>
    </row>
    <row r="611" spans="3:9" ht="12" customHeight="1" x14ac:dyDescent="0.2">
      <c r="C611" s="13"/>
      <c r="D611" s="262"/>
      <c r="E611" s="254" t="str">
        <f t="shared" ref="E611:E619" si="120">E610</f>
        <v>Museums</v>
      </c>
      <c r="F611" s="254" t="str">
        <f t="shared" ref="F611:F619" si="121">F610</f>
        <v>External</v>
      </c>
      <c r="G611" s="255"/>
      <c r="H611" s="256"/>
      <c r="I611" s="31"/>
    </row>
    <row r="612" spans="3:9" ht="12" customHeight="1" x14ac:dyDescent="0.2">
      <c r="C612" s="13"/>
      <c r="D612" s="262"/>
      <c r="E612" s="254" t="str">
        <f t="shared" si="120"/>
        <v>Museums</v>
      </c>
      <c r="F612" s="254" t="str">
        <f t="shared" si="121"/>
        <v>External</v>
      </c>
      <c r="G612" s="255"/>
      <c r="H612" s="256"/>
      <c r="I612" s="31"/>
    </row>
    <row r="613" spans="3:9" ht="12" customHeight="1" x14ac:dyDescent="0.2">
      <c r="C613" s="13"/>
      <c r="D613" s="262"/>
      <c r="E613" s="254" t="str">
        <f t="shared" si="120"/>
        <v>Museums</v>
      </c>
      <c r="F613" s="254" t="str">
        <f t="shared" si="121"/>
        <v>External</v>
      </c>
      <c r="G613" s="255"/>
      <c r="H613" s="256"/>
      <c r="I613" s="31"/>
    </row>
    <row r="614" spans="3:9" ht="12" customHeight="1" x14ac:dyDescent="0.2">
      <c r="C614" s="13"/>
      <c r="D614" s="262"/>
      <c r="E614" s="254" t="str">
        <f t="shared" si="120"/>
        <v>Museums</v>
      </c>
      <c r="F614" s="254" t="str">
        <f t="shared" si="121"/>
        <v>External</v>
      </c>
      <c r="G614" s="255"/>
      <c r="H614" s="256"/>
      <c r="I614" s="31"/>
    </row>
    <row r="615" spans="3:9" ht="12" customHeight="1" x14ac:dyDescent="0.2">
      <c r="C615" s="13"/>
      <c r="D615" s="262"/>
      <c r="E615" s="254" t="str">
        <f t="shared" si="120"/>
        <v>Museums</v>
      </c>
      <c r="F615" s="254" t="str">
        <f t="shared" si="121"/>
        <v>External</v>
      </c>
      <c r="G615" s="255"/>
      <c r="H615" s="256"/>
      <c r="I615" s="31"/>
    </row>
    <row r="616" spans="3:9" ht="12" customHeight="1" x14ac:dyDescent="0.2">
      <c r="C616" s="13"/>
      <c r="D616" s="262"/>
      <c r="E616" s="254" t="str">
        <f t="shared" si="120"/>
        <v>Museums</v>
      </c>
      <c r="F616" s="254" t="str">
        <f t="shared" si="121"/>
        <v>External</v>
      </c>
      <c r="G616" s="255"/>
      <c r="H616" s="256"/>
      <c r="I616" s="31"/>
    </row>
    <row r="617" spans="3:9" ht="12" customHeight="1" x14ac:dyDescent="0.2">
      <c r="C617" s="13"/>
      <c r="D617" s="262"/>
      <c r="E617" s="254" t="str">
        <f t="shared" si="120"/>
        <v>Museums</v>
      </c>
      <c r="F617" s="254" t="str">
        <f t="shared" si="121"/>
        <v>External</v>
      </c>
      <c r="G617" s="255"/>
      <c r="H617" s="256"/>
      <c r="I617" s="31"/>
    </row>
    <row r="618" spans="3:9" ht="12" customHeight="1" x14ac:dyDescent="0.2">
      <c r="C618" s="13"/>
      <c r="D618" s="262"/>
      <c r="E618" s="254" t="str">
        <f t="shared" si="120"/>
        <v>Museums</v>
      </c>
      <c r="F618" s="254" t="str">
        <f t="shared" si="121"/>
        <v>External</v>
      </c>
      <c r="G618" s="255"/>
      <c r="H618" s="256"/>
      <c r="I618" s="31"/>
    </row>
    <row r="619" spans="3:9" ht="12" customHeight="1" x14ac:dyDescent="0.2">
      <c r="C619" s="13"/>
      <c r="D619" s="262"/>
      <c r="E619" s="254" t="str">
        <f t="shared" si="120"/>
        <v>Museums</v>
      </c>
      <c r="F619" s="254" t="str">
        <f t="shared" si="121"/>
        <v>External</v>
      </c>
      <c r="G619" s="255"/>
      <c r="H619" s="256"/>
      <c r="I619" s="31"/>
    </row>
    <row r="620" spans="3:9" ht="12" customHeight="1" x14ac:dyDescent="0.2">
      <c r="C620" s="13"/>
      <c r="D620" s="262">
        <v>62</v>
      </c>
      <c r="E620" s="250" t="str">
        <f>IF(OR(VLOOKUP(D620,'Services - WHC'!$D$10:$F$109,2,FALSE)="",VLOOKUP(D620,'Services - WHC'!$D$10:$F$109,2,FALSE)="[Enter service]"),"",VLOOKUP(D620,'Services - WHC'!$D$10:$F$109,2,FALSE))</f>
        <v>Court Houses</v>
      </c>
      <c r="F620" s="251" t="str">
        <f>IF(OR(VLOOKUP(D620,'Services - WHC'!$D$10:$F$109,3,FALSE)="",VLOOKUP(D620,'Services - WHC'!$D$10:$F$109,3,FALSE)="[Select]"),"",VLOOKUP(D620,'Services - WHC'!$D$10:$F$109,3,FALSE))</f>
        <v>External</v>
      </c>
      <c r="G620" s="252"/>
      <c r="H620" s="253"/>
      <c r="I620" s="31"/>
    </row>
    <row r="621" spans="3:9" ht="12" customHeight="1" x14ac:dyDescent="0.2">
      <c r="C621" s="13"/>
      <c r="D621" s="262"/>
      <c r="E621" s="254" t="str">
        <f t="shared" ref="E621:E629" si="122">E620</f>
        <v>Court Houses</v>
      </c>
      <c r="F621" s="254" t="str">
        <f t="shared" ref="F621:F629" si="123">F620</f>
        <v>External</v>
      </c>
      <c r="G621" s="255"/>
      <c r="H621" s="256"/>
      <c r="I621" s="31"/>
    </row>
    <row r="622" spans="3:9" ht="12" customHeight="1" x14ac:dyDescent="0.2">
      <c r="C622" s="13"/>
      <c r="D622" s="262"/>
      <c r="E622" s="254" t="str">
        <f t="shared" si="122"/>
        <v>Court Houses</v>
      </c>
      <c r="F622" s="254" t="str">
        <f t="shared" si="123"/>
        <v>External</v>
      </c>
      <c r="G622" s="255"/>
      <c r="H622" s="256"/>
      <c r="I622" s="31"/>
    </row>
    <row r="623" spans="3:9" ht="12" customHeight="1" x14ac:dyDescent="0.2">
      <c r="C623" s="13"/>
      <c r="D623" s="262"/>
      <c r="E623" s="254" t="str">
        <f t="shared" si="122"/>
        <v>Court Houses</v>
      </c>
      <c r="F623" s="254" t="str">
        <f t="shared" si="123"/>
        <v>External</v>
      </c>
      <c r="G623" s="255"/>
      <c r="H623" s="256"/>
      <c r="I623" s="31"/>
    </row>
    <row r="624" spans="3:9" ht="12" customHeight="1" x14ac:dyDescent="0.2">
      <c r="C624" s="13"/>
      <c r="D624" s="262"/>
      <c r="E624" s="254" t="str">
        <f t="shared" si="122"/>
        <v>Court Houses</v>
      </c>
      <c r="F624" s="254" t="str">
        <f t="shared" si="123"/>
        <v>External</v>
      </c>
      <c r="G624" s="255"/>
      <c r="H624" s="256"/>
      <c r="I624" s="31"/>
    </row>
    <row r="625" spans="3:9" ht="12" customHeight="1" x14ac:dyDescent="0.2">
      <c r="C625" s="13"/>
      <c r="D625" s="262"/>
      <c r="E625" s="254" t="str">
        <f t="shared" si="122"/>
        <v>Court Houses</v>
      </c>
      <c r="F625" s="254" t="str">
        <f t="shared" si="123"/>
        <v>External</v>
      </c>
      <c r="G625" s="255"/>
      <c r="H625" s="256"/>
      <c r="I625" s="31"/>
    </row>
    <row r="626" spans="3:9" ht="12" customHeight="1" x14ac:dyDescent="0.2">
      <c r="C626" s="13"/>
      <c r="D626" s="262"/>
      <c r="E626" s="254" t="str">
        <f t="shared" si="122"/>
        <v>Court Houses</v>
      </c>
      <c r="F626" s="254" t="str">
        <f t="shared" si="123"/>
        <v>External</v>
      </c>
      <c r="G626" s="255"/>
      <c r="H626" s="256"/>
      <c r="I626" s="31"/>
    </row>
    <row r="627" spans="3:9" ht="12" customHeight="1" x14ac:dyDescent="0.2">
      <c r="C627" s="13"/>
      <c r="D627" s="262"/>
      <c r="E627" s="254" t="str">
        <f t="shared" si="122"/>
        <v>Court Houses</v>
      </c>
      <c r="F627" s="254" t="str">
        <f t="shared" si="123"/>
        <v>External</v>
      </c>
      <c r="G627" s="255"/>
      <c r="H627" s="256"/>
      <c r="I627" s="31"/>
    </row>
    <row r="628" spans="3:9" ht="12" customHeight="1" x14ac:dyDescent="0.2">
      <c r="C628" s="13"/>
      <c r="D628" s="262"/>
      <c r="E628" s="254" t="str">
        <f t="shared" si="122"/>
        <v>Court Houses</v>
      </c>
      <c r="F628" s="254" t="str">
        <f t="shared" si="123"/>
        <v>External</v>
      </c>
      <c r="G628" s="255"/>
      <c r="H628" s="256"/>
      <c r="I628" s="31"/>
    </row>
    <row r="629" spans="3:9" ht="12" customHeight="1" x14ac:dyDescent="0.2">
      <c r="C629" s="13"/>
      <c r="D629" s="262"/>
      <c r="E629" s="254" t="str">
        <f t="shared" si="122"/>
        <v>Court Houses</v>
      </c>
      <c r="F629" s="254" t="str">
        <f t="shared" si="123"/>
        <v>External</v>
      </c>
      <c r="G629" s="255"/>
      <c r="H629" s="256"/>
      <c r="I629" s="31"/>
    </row>
    <row r="630" spans="3:9" ht="12" customHeight="1" x14ac:dyDescent="0.2">
      <c r="C630" s="13"/>
      <c r="D630" s="262">
        <v>63</v>
      </c>
      <c r="E630" s="250" t="str">
        <f>IF(OR(VLOOKUP(D630,'Services - WHC'!$D$10:$F$109,2,FALSE)="",VLOOKUP(D630,'Services - WHC'!$D$10:$F$109,2,FALSE)="[Enter service]"),"",VLOOKUP(D630,'Services - WHC'!$D$10:$F$109,2,FALSE))</f>
        <v>Stadiums &amp; Community Centres</v>
      </c>
      <c r="F630" s="251" t="str">
        <f>IF(OR(VLOOKUP(D630,'Services - WHC'!$D$10:$F$109,3,FALSE)="",VLOOKUP(D630,'Services - WHC'!$D$10:$F$109,3,FALSE)="[Select]"),"",VLOOKUP(D630,'Services - WHC'!$D$10:$F$109,3,FALSE))</f>
        <v>External</v>
      </c>
      <c r="G630" s="252"/>
      <c r="H630" s="253"/>
      <c r="I630" s="31"/>
    </row>
    <row r="631" spans="3:9" ht="12" customHeight="1" x14ac:dyDescent="0.2">
      <c r="C631" s="13"/>
      <c r="D631" s="262"/>
      <c r="E631" s="254" t="str">
        <f t="shared" ref="E631:E639" si="124">E630</f>
        <v>Stadiums &amp; Community Centres</v>
      </c>
      <c r="F631" s="254" t="str">
        <f t="shared" ref="F631:F639" si="125">F630</f>
        <v>External</v>
      </c>
      <c r="G631" s="255"/>
      <c r="H631" s="256"/>
      <c r="I631" s="31"/>
    </row>
    <row r="632" spans="3:9" ht="12" customHeight="1" x14ac:dyDescent="0.2">
      <c r="C632" s="13"/>
      <c r="D632" s="262"/>
      <c r="E632" s="254" t="str">
        <f t="shared" si="124"/>
        <v>Stadiums &amp; Community Centres</v>
      </c>
      <c r="F632" s="254" t="str">
        <f t="shared" si="125"/>
        <v>External</v>
      </c>
      <c r="G632" s="255"/>
      <c r="H632" s="256"/>
      <c r="I632" s="31"/>
    </row>
    <row r="633" spans="3:9" ht="12" customHeight="1" x14ac:dyDescent="0.2">
      <c r="C633" s="13"/>
      <c r="D633" s="262"/>
      <c r="E633" s="254" t="str">
        <f t="shared" si="124"/>
        <v>Stadiums &amp; Community Centres</v>
      </c>
      <c r="F633" s="254" t="str">
        <f t="shared" si="125"/>
        <v>External</v>
      </c>
      <c r="G633" s="255"/>
      <c r="H633" s="256"/>
      <c r="I633" s="31"/>
    </row>
    <row r="634" spans="3:9" ht="12" customHeight="1" x14ac:dyDescent="0.2">
      <c r="C634" s="13"/>
      <c r="D634" s="262"/>
      <c r="E634" s="254" t="str">
        <f t="shared" si="124"/>
        <v>Stadiums &amp; Community Centres</v>
      </c>
      <c r="F634" s="254" t="str">
        <f t="shared" si="125"/>
        <v>External</v>
      </c>
      <c r="G634" s="255"/>
      <c r="H634" s="256"/>
      <c r="I634" s="31"/>
    </row>
    <row r="635" spans="3:9" ht="12" customHeight="1" x14ac:dyDescent="0.2">
      <c r="C635" s="13"/>
      <c r="D635" s="262"/>
      <c r="E635" s="254" t="str">
        <f t="shared" si="124"/>
        <v>Stadiums &amp; Community Centres</v>
      </c>
      <c r="F635" s="254" t="str">
        <f t="shared" si="125"/>
        <v>External</v>
      </c>
      <c r="G635" s="255"/>
      <c r="H635" s="256"/>
      <c r="I635" s="31"/>
    </row>
    <row r="636" spans="3:9" ht="12" customHeight="1" x14ac:dyDescent="0.2">
      <c r="C636" s="13"/>
      <c r="D636" s="262"/>
      <c r="E636" s="254" t="str">
        <f t="shared" si="124"/>
        <v>Stadiums &amp; Community Centres</v>
      </c>
      <c r="F636" s="254" t="str">
        <f t="shared" si="125"/>
        <v>External</v>
      </c>
      <c r="G636" s="255"/>
      <c r="H636" s="256"/>
      <c r="I636" s="31"/>
    </row>
    <row r="637" spans="3:9" ht="12" customHeight="1" x14ac:dyDescent="0.2">
      <c r="C637" s="13"/>
      <c r="D637" s="262"/>
      <c r="E637" s="254" t="str">
        <f t="shared" si="124"/>
        <v>Stadiums &amp; Community Centres</v>
      </c>
      <c r="F637" s="254" t="str">
        <f t="shared" si="125"/>
        <v>External</v>
      </c>
      <c r="G637" s="255"/>
      <c r="H637" s="256"/>
      <c r="I637" s="31"/>
    </row>
    <row r="638" spans="3:9" ht="12" customHeight="1" x14ac:dyDescent="0.2">
      <c r="C638" s="13"/>
      <c r="D638" s="262"/>
      <c r="E638" s="254" t="str">
        <f t="shared" si="124"/>
        <v>Stadiums &amp; Community Centres</v>
      </c>
      <c r="F638" s="254" t="str">
        <f t="shared" si="125"/>
        <v>External</v>
      </c>
      <c r="G638" s="255"/>
      <c r="H638" s="256"/>
      <c r="I638" s="31"/>
    </row>
    <row r="639" spans="3:9" ht="12" customHeight="1" x14ac:dyDescent="0.2">
      <c r="C639" s="13"/>
      <c r="D639" s="262"/>
      <c r="E639" s="254" t="str">
        <f t="shared" si="124"/>
        <v>Stadiums &amp; Community Centres</v>
      </c>
      <c r="F639" s="254" t="str">
        <f t="shared" si="125"/>
        <v>External</v>
      </c>
      <c r="G639" s="255"/>
      <c r="H639" s="256"/>
      <c r="I639" s="31"/>
    </row>
    <row r="640" spans="3:9" ht="12" customHeight="1" x14ac:dyDescent="0.2">
      <c r="C640" s="13"/>
      <c r="D640" s="262">
        <v>64</v>
      </c>
      <c r="E640" s="250" t="str">
        <f>IF(OR(VLOOKUP(D640,'Services - WHC'!$D$10:$F$109,2,FALSE)="",VLOOKUP(D640,'Services - WHC'!$D$10:$F$109,2,FALSE)="[Enter service]"),"",VLOOKUP(D640,'Services - WHC'!$D$10:$F$109,2,FALSE))</f>
        <v>Depots</v>
      </c>
      <c r="F640" s="251" t="str">
        <f>IF(OR(VLOOKUP(D640,'Services - WHC'!$D$10:$F$109,3,FALSE)="",VLOOKUP(D640,'Services - WHC'!$D$10:$F$109,3,FALSE)="[Select]"),"",VLOOKUP(D640,'Services - WHC'!$D$10:$F$109,3,FALSE))</f>
        <v>Internal</v>
      </c>
      <c r="G640" s="252"/>
      <c r="H640" s="253"/>
      <c r="I640" s="31"/>
    </row>
    <row r="641" spans="3:9" ht="12" customHeight="1" x14ac:dyDescent="0.2">
      <c r="C641" s="13"/>
      <c r="D641" s="262"/>
      <c r="E641" s="254" t="str">
        <f t="shared" ref="E641:E649" si="126">E640</f>
        <v>Depots</v>
      </c>
      <c r="F641" s="254" t="str">
        <f t="shared" ref="F641:F649" si="127">F640</f>
        <v>Internal</v>
      </c>
      <c r="G641" s="255"/>
      <c r="H641" s="256"/>
      <c r="I641" s="31"/>
    </row>
    <row r="642" spans="3:9" ht="12" customHeight="1" x14ac:dyDescent="0.2">
      <c r="C642" s="13"/>
      <c r="D642" s="262"/>
      <c r="E642" s="254" t="str">
        <f t="shared" si="126"/>
        <v>Depots</v>
      </c>
      <c r="F642" s="254" t="str">
        <f t="shared" si="127"/>
        <v>Internal</v>
      </c>
      <c r="G642" s="255"/>
      <c r="H642" s="256"/>
      <c r="I642" s="31"/>
    </row>
    <row r="643" spans="3:9" ht="12" customHeight="1" x14ac:dyDescent="0.2">
      <c r="C643" s="13"/>
      <c r="D643" s="262"/>
      <c r="E643" s="254" t="str">
        <f t="shared" si="126"/>
        <v>Depots</v>
      </c>
      <c r="F643" s="254" t="str">
        <f t="shared" si="127"/>
        <v>Internal</v>
      </c>
      <c r="G643" s="255"/>
      <c r="H643" s="256"/>
      <c r="I643" s="31"/>
    </row>
    <row r="644" spans="3:9" ht="12" customHeight="1" x14ac:dyDescent="0.2">
      <c r="C644" s="13"/>
      <c r="D644" s="262"/>
      <c r="E644" s="254" t="str">
        <f t="shared" si="126"/>
        <v>Depots</v>
      </c>
      <c r="F644" s="254" t="str">
        <f t="shared" si="127"/>
        <v>Internal</v>
      </c>
      <c r="G644" s="255"/>
      <c r="H644" s="256"/>
      <c r="I644" s="31"/>
    </row>
    <row r="645" spans="3:9" ht="12" customHeight="1" x14ac:dyDescent="0.2">
      <c r="C645" s="13"/>
      <c r="D645" s="262"/>
      <c r="E645" s="254" t="str">
        <f t="shared" si="126"/>
        <v>Depots</v>
      </c>
      <c r="F645" s="254" t="str">
        <f t="shared" si="127"/>
        <v>Internal</v>
      </c>
      <c r="G645" s="255"/>
      <c r="H645" s="256"/>
      <c r="I645" s="31"/>
    </row>
    <row r="646" spans="3:9" ht="12" customHeight="1" x14ac:dyDescent="0.2">
      <c r="C646" s="13"/>
      <c r="D646" s="262"/>
      <c r="E646" s="254" t="str">
        <f t="shared" si="126"/>
        <v>Depots</v>
      </c>
      <c r="F646" s="254" t="str">
        <f t="shared" si="127"/>
        <v>Internal</v>
      </c>
      <c r="G646" s="255"/>
      <c r="H646" s="256"/>
      <c r="I646" s="31"/>
    </row>
    <row r="647" spans="3:9" ht="12" customHeight="1" x14ac:dyDescent="0.2">
      <c r="C647" s="13"/>
      <c r="D647" s="262"/>
      <c r="E647" s="254" t="str">
        <f t="shared" si="126"/>
        <v>Depots</v>
      </c>
      <c r="F647" s="254" t="str">
        <f t="shared" si="127"/>
        <v>Internal</v>
      </c>
      <c r="G647" s="255"/>
      <c r="H647" s="256"/>
      <c r="I647" s="31"/>
    </row>
    <row r="648" spans="3:9" ht="12" customHeight="1" x14ac:dyDescent="0.2">
      <c r="C648" s="13"/>
      <c r="D648" s="262"/>
      <c r="E648" s="254" t="str">
        <f t="shared" si="126"/>
        <v>Depots</v>
      </c>
      <c r="F648" s="254" t="str">
        <f t="shared" si="127"/>
        <v>Internal</v>
      </c>
      <c r="G648" s="255"/>
      <c r="H648" s="256"/>
      <c r="I648" s="31"/>
    </row>
    <row r="649" spans="3:9" ht="12" customHeight="1" x14ac:dyDescent="0.2">
      <c r="C649" s="13"/>
      <c r="D649" s="262"/>
      <c r="E649" s="254" t="str">
        <f t="shared" si="126"/>
        <v>Depots</v>
      </c>
      <c r="F649" s="254" t="str">
        <f t="shared" si="127"/>
        <v>Internal</v>
      </c>
      <c r="G649" s="255"/>
      <c r="H649" s="256"/>
      <c r="I649" s="31"/>
    </row>
    <row r="650" spans="3:9" ht="12" customHeight="1" x14ac:dyDescent="0.2">
      <c r="C650" s="13"/>
      <c r="D650" s="262">
        <v>65</v>
      </c>
      <c r="E650" s="250" t="str">
        <f>IF(OR(VLOOKUP(D650,'Services - WHC'!$D$10:$F$109,2,FALSE)="",VLOOKUP(D650,'Services - WHC'!$D$10:$F$109,2,FALSE)="[Enter service]"),"",VLOOKUP(D650,'Services - WHC'!$D$10:$F$109,2,FALSE))</f>
        <v>Lakes</v>
      </c>
      <c r="F650" s="251" t="str">
        <f>IF(OR(VLOOKUP(D650,'Services - WHC'!$D$10:$F$109,3,FALSE)="",VLOOKUP(D650,'Services - WHC'!$D$10:$F$109,3,FALSE)="[Select]"),"",VLOOKUP(D650,'Services - WHC'!$D$10:$F$109,3,FALSE))</f>
        <v>External</v>
      </c>
      <c r="G650" s="252"/>
      <c r="H650" s="253"/>
      <c r="I650" s="31"/>
    </row>
    <row r="651" spans="3:9" ht="12" customHeight="1" x14ac:dyDescent="0.2">
      <c r="C651" s="13"/>
      <c r="D651" s="262"/>
      <c r="E651" s="254" t="str">
        <f t="shared" ref="E651:E659" si="128">E650</f>
        <v>Lakes</v>
      </c>
      <c r="F651" s="254" t="str">
        <f t="shared" ref="F651:F659" si="129">F650</f>
        <v>External</v>
      </c>
      <c r="G651" s="255"/>
      <c r="H651" s="256"/>
      <c r="I651" s="31"/>
    </row>
    <row r="652" spans="3:9" ht="12" customHeight="1" x14ac:dyDescent="0.2">
      <c r="C652" s="13"/>
      <c r="D652" s="262"/>
      <c r="E652" s="254" t="str">
        <f t="shared" si="128"/>
        <v>Lakes</v>
      </c>
      <c r="F652" s="254" t="str">
        <f t="shared" si="129"/>
        <v>External</v>
      </c>
      <c r="G652" s="255"/>
      <c r="H652" s="256"/>
      <c r="I652" s="31"/>
    </row>
    <row r="653" spans="3:9" ht="12" customHeight="1" x14ac:dyDescent="0.2">
      <c r="C653" s="13"/>
      <c r="D653" s="262"/>
      <c r="E653" s="254" t="str">
        <f t="shared" si="128"/>
        <v>Lakes</v>
      </c>
      <c r="F653" s="254" t="str">
        <f t="shared" si="129"/>
        <v>External</v>
      </c>
      <c r="G653" s="255"/>
      <c r="H653" s="256"/>
      <c r="I653" s="31"/>
    </row>
    <row r="654" spans="3:9" ht="12" customHeight="1" x14ac:dyDescent="0.2">
      <c r="C654" s="13"/>
      <c r="D654" s="262"/>
      <c r="E654" s="254" t="str">
        <f t="shared" si="128"/>
        <v>Lakes</v>
      </c>
      <c r="F654" s="254" t="str">
        <f t="shared" si="129"/>
        <v>External</v>
      </c>
      <c r="G654" s="255"/>
      <c r="H654" s="256"/>
      <c r="I654" s="31"/>
    </row>
    <row r="655" spans="3:9" ht="12" customHeight="1" x14ac:dyDescent="0.2">
      <c r="C655" s="13"/>
      <c r="D655" s="262"/>
      <c r="E655" s="254" t="str">
        <f t="shared" si="128"/>
        <v>Lakes</v>
      </c>
      <c r="F655" s="254" t="str">
        <f t="shared" si="129"/>
        <v>External</v>
      </c>
      <c r="G655" s="255"/>
      <c r="H655" s="256"/>
      <c r="I655" s="31"/>
    </row>
    <row r="656" spans="3:9" ht="12" customHeight="1" x14ac:dyDescent="0.2">
      <c r="C656" s="13"/>
      <c r="D656" s="262"/>
      <c r="E656" s="254" t="str">
        <f t="shared" si="128"/>
        <v>Lakes</v>
      </c>
      <c r="F656" s="254" t="str">
        <f t="shared" si="129"/>
        <v>External</v>
      </c>
      <c r="G656" s="255"/>
      <c r="H656" s="256"/>
      <c r="I656" s="31"/>
    </row>
    <row r="657" spans="3:9" ht="12" customHeight="1" x14ac:dyDescent="0.2">
      <c r="C657" s="13"/>
      <c r="D657" s="262"/>
      <c r="E657" s="254" t="str">
        <f t="shared" si="128"/>
        <v>Lakes</v>
      </c>
      <c r="F657" s="254" t="str">
        <f t="shared" si="129"/>
        <v>External</v>
      </c>
      <c r="G657" s="255"/>
      <c r="H657" s="256"/>
      <c r="I657" s="31"/>
    </row>
    <row r="658" spans="3:9" ht="12" customHeight="1" x14ac:dyDescent="0.2">
      <c r="C658" s="13"/>
      <c r="D658" s="262"/>
      <c r="E658" s="254" t="str">
        <f t="shared" si="128"/>
        <v>Lakes</v>
      </c>
      <c r="F658" s="254" t="str">
        <f t="shared" si="129"/>
        <v>External</v>
      </c>
      <c r="G658" s="255"/>
      <c r="H658" s="256"/>
      <c r="I658" s="31"/>
    </row>
    <row r="659" spans="3:9" ht="12" customHeight="1" x14ac:dyDescent="0.2">
      <c r="C659" s="13"/>
      <c r="D659" s="262"/>
      <c r="E659" s="254" t="str">
        <f t="shared" si="128"/>
        <v>Lakes</v>
      </c>
      <c r="F659" s="254" t="str">
        <f t="shared" si="129"/>
        <v>External</v>
      </c>
      <c r="G659" s="255"/>
      <c r="H659" s="256"/>
      <c r="I659" s="31"/>
    </row>
    <row r="660" spans="3:9" ht="12" customHeight="1" x14ac:dyDescent="0.2">
      <c r="C660" s="13"/>
      <c r="D660" s="262">
        <v>66</v>
      </c>
      <c r="E660" s="250" t="str">
        <f>IF(OR(VLOOKUP(D660,'Services - WHC'!$D$10:$F$109,2,FALSE)="",VLOOKUP(D660,'Services - WHC'!$D$10:$F$109,2,FALSE)="[Enter service]"),"",VLOOKUP(D660,'Services - WHC'!$D$10:$F$109,2,FALSE))</f>
        <v>Other Council Assets</v>
      </c>
      <c r="F660" s="251" t="str">
        <f>IF(OR(VLOOKUP(D660,'Services - WHC'!$D$10:$F$109,3,FALSE)="",VLOOKUP(D660,'Services - WHC'!$D$10:$F$109,3,FALSE)="[Select]"),"",VLOOKUP(D660,'Services - WHC'!$D$10:$F$109,3,FALSE))</f>
        <v>Mixed</v>
      </c>
      <c r="G660" s="252"/>
      <c r="H660" s="253"/>
      <c r="I660" s="31"/>
    </row>
    <row r="661" spans="3:9" ht="12" customHeight="1" x14ac:dyDescent="0.2">
      <c r="C661" s="13"/>
      <c r="D661" s="262"/>
      <c r="E661" s="254" t="str">
        <f t="shared" ref="E661:E669" si="130">E660</f>
        <v>Other Council Assets</v>
      </c>
      <c r="F661" s="254" t="str">
        <f t="shared" ref="F661:F669" si="131">F660</f>
        <v>Mixed</v>
      </c>
      <c r="G661" s="255"/>
      <c r="H661" s="256"/>
      <c r="I661" s="31"/>
    </row>
    <row r="662" spans="3:9" ht="12" customHeight="1" x14ac:dyDescent="0.2">
      <c r="C662" s="13"/>
      <c r="D662" s="262"/>
      <c r="E662" s="254" t="str">
        <f t="shared" si="130"/>
        <v>Other Council Assets</v>
      </c>
      <c r="F662" s="254" t="str">
        <f t="shared" si="131"/>
        <v>Mixed</v>
      </c>
      <c r="G662" s="255"/>
      <c r="H662" s="256"/>
      <c r="I662" s="31"/>
    </row>
    <row r="663" spans="3:9" ht="12" customHeight="1" x14ac:dyDescent="0.2">
      <c r="C663" s="13"/>
      <c r="D663" s="262"/>
      <c r="E663" s="254" t="str">
        <f t="shared" si="130"/>
        <v>Other Council Assets</v>
      </c>
      <c r="F663" s="254" t="str">
        <f t="shared" si="131"/>
        <v>Mixed</v>
      </c>
      <c r="G663" s="255"/>
      <c r="H663" s="256"/>
      <c r="I663" s="31"/>
    </row>
    <row r="664" spans="3:9" ht="12" customHeight="1" x14ac:dyDescent="0.2">
      <c r="C664" s="13"/>
      <c r="D664" s="262"/>
      <c r="E664" s="254" t="str">
        <f t="shared" si="130"/>
        <v>Other Council Assets</v>
      </c>
      <c r="F664" s="254" t="str">
        <f t="shared" si="131"/>
        <v>Mixed</v>
      </c>
      <c r="G664" s="255"/>
      <c r="H664" s="256"/>
      <c r="I664" s="31"/>
    </row>
    <row r="665" spans="3:9" ht="12" customHeight="1" x14ac:dyDescent="0.2">
      <c r="C665" s="13"/>
      <c r="D665" s="262"/>
      <c r="E665" s="254" t="str">
        <f t="shared" si="130"/>
        <v>Other Council Assets</v>
      </c>
      <c r="F665" s="254" t="str">
        <f t="shared" si="131"/>
        <v>Mixed</v>
      </c>
      <c r="G665" s="255"/>
      <c r="H665" s="256"/>
      <c r="I665" s="31"/>
    </row>
    <row r="666" spans="3:9" ht="12" customHeight="1" x14ac:dyDescent="0.2">
      <c r="C666" s="13"/>
      <c r="D666" s="262"/>
      <c r="E666" s="254" t="str">
        <f t="shared" si="130"/>
        <v>Other Council Assets</v>
      </c>
      <c r="F666" s="254" t="str">
        <f t="shared" si="131"/>
        <v>Mixed</v>
      </c>
      <c r="G666" s="255"/>
      <c r="H666" s="256"/>
      <c r="I666" s="31"/>
    </row>
    <row r="667" spans="3:9" ht="12" customHeight="1" x14ac:dyDescent="0.2">
      <c r="C667" s="13"/>
      <c r="D667" s="262"/>
      <c r="E667" s="254" t="str">
        <f t="shared" si="130"/>
        <v>Other Council Assets</v>
      </c>
      <c r="F667" s="254" t="str">
        <f t="shared" si="131"/>
        <v>Mixed</v>
      </c>
      <c r="G667" s="255"/>
      <c r="H667" s="256"/>
      <c r="I667" s="31"/>
    </row>
    <row r="668" spans="3:9" ht="12" customHeight="1" x14ac:dyDescent="0.2">
      <c r="C668" s="13"/>
      <c r="D668" s="262"/>
      <c r="E668" s="254" t="str">
        <f t="shared" si="130"/>
        <v>Other Council Assets</v>
      </c>
      <c r="F668" s="254" t="str">
        <f t="shared" si="131"/>
        <v>Mixed</v>
      </c>
      <c r="G668" s="255"/>
      <c r="H668" s="256"/>
      <c r="I668" s="31"/>
    </row>
    <row r="669" spans="3:9" ht="12" customHeight="1" x14ac:dyDescent="0.2">
      <c r="C669" s="13"/>
      <c r="D669" s="262"/>
      <c r="E669" s="254" t="str">
        <f t="shared" si="130"/>
        <v>Other Council Assets</v>
      </c>
      <c r="F669" s="254" t="str">
        <f t="shared" si="131"/>
        <v>Mixed</v>
      </c>
      <c r="G669" s="255"/>
      <c r="H669" s="256"/>
      <c r="I669" s="31"/>
    </row>
    <row r="670" spans="3:9" ht="12" customHeight="1" x14ac:dyDescent="0.2">
      <c r="C670" s="13"/>
      <c r="D670" s="262">
        <v>67</v>
      </c>
      <c r="E670" s="250" t="str">
        <f>IF(OR(VLOOKUP(D670,'Services - WHC'!$D$10:$F$109,2,FALSE)="",VLOOKUP(D670,'Services - WHC'!$D$10:$F$109,2,FALSE)="[Enter service]"),"",VLOOKUP(D670,'Services - WHC'!$D$10:$F$109,2,FALSE))</f>
        <v>Sunraysia Highway Improvement Committee</v>
      </c>
      <c r="F670" s="251" t="str">
        <f>IF(OR(VLOOKUP(D670,'Services - WHC'!$D$10:$F$109,3,FALSE)="",VLOOKUP(D670,'Services - WHC'!$D$10:$F$109,3,FALSE)="[Select]"),"",VLOOKUP(D670,'Services - WHC'!$D$10:$F$109,3,FALSE))</f>
        <v>External</v>
      </c>
      <c r="G670" s="252"/>
      <c r="H670" s="253"/>
      <c r="I670" s="31"/>
    </row>
    <row r="671" spans="3:9" ht="12" customHeight="1" x14ac:dyDescent="0.2">
      <c r="C671" s="13"/>
      <c r="D671" s="262"/>
      <c r="E671" s="254" t="str">
        <f t="shared" ref="E671:E679" si="132">E670</f>
        <v>Sunraysia Highway Improvement Committee</v>
      </c>
      <c r="F671" s="254" t="str">
        <f t="shared" ref="F671:F679" si="133">F670</f>
        <v>External</v>
      </c>
      <c r="G671" s="255"/>
      <c r="H671" s="256"/>
      <c r="I671" s="31"/>
    </row>
    <row r="672" spans="3:9" ht="12" customHeight="1" x14ac:dyDescent="0.2">
      <c r="C672" s="13"/>
      <c r="D672" s="262"/>
      <c r="E672" s="254" t="str">
        <f t="shared" si="132"/>
        <v>Sunraysia Highway Improvement Committee</v>
      </c>
      <c r="F672" s="254" t="str">
        <f t="shared" si="133"/>
        <v>External</v>
      </c>
      <c r="G672" s="255"/>
      <c r="H672" s="256"/>
      <c r="I672" s="31"/>
    </row>
    <row r="673" spans="3:9" ht="12" customHeight="1" x14ac:dyDescent="0.2">
      <c r="C673" s="13"/>
      <c r="D673" s="262"/>
      <c r="E673" s="254" t="str">
        <f t="shared" si="132"/>
        <v>Sunraysia Highway Improvement Committee</v>
      </c>
      <c r="F673" s="254" t="str">
        <f t="shared" si="133"/>
        <v>External</v>
      </c>
      <c r="G673" s="255"/>
      <c r="H673" s="256"/>
      <c r="I673" s="31"/>
    </row>
    <row r="674" spans="3:9" ht="12" customHeight="1" x14ac:dyDescent="0.2">
      <c r="C674" s="13"/>
      <c r="D674" s="262"/>
      <c r="E674" s="254" t="str">
        <f t="shared" si="132"/>
        <v>Sunraysia Highway Improvement Committee</v>
      </c>
      <c r="F674" s="254" t="str">
        <f t="shared" si="133"/>
        <v>External</v>
      </c>
      <c r="G674" s="255"/>
      <c r="H674" s="256"/>
      <c r="I674" s="31"/>
    </row>
    <row r="675" spans="3:9" ht="12" customHeight="1" x14ac:dyDescent="0.2">
      <c r="C675" s="13"/>
      <c r="D675" s="262"/>
      <c r="E675" s="254" t="str">
        <f t="shared" si="132"/>
        <v>Sunraysia Highway Improvement Committee</v>
      </c>
      <c r="F675" s="254" t="str">
        <f t="shared" si="133"/>
        <v>External</v>
      </c>
      <c r="G675" s="255"/>
      <c r="H675" s="256"/>
      <c r="I675" s="31"/>
    </row>
    <row r="676" spans="3:9" ht="12" customHeight="1" x14ac:dyDescent="0.2">
      <c r="C676" s="13"/>
      <c r="D676" s="262"/>
      <c r="E676" s="254" t="str">
        <f t="shared" si="132"/>
        <v>Sunraysia Highway Improvement Committee</v>
      </c>
      <c r="F676" s="254" t="str">
        <f t="shared" si="133"/>
        <v>External</v>
      </c>
      <c r="G676" s="255"/>
      <c r="H676" s="256"/>
      <c r="I676" s="31"/>
    </row>
    <row r="677" spans="3:9" ht="12" customHeight="1" x14ac:dyDescent="0.2">
      <c r="C677" s="13"/>
      <c r="D677" s="262"/>
      <c r="E677" s="254" t="str">
        <f t="shared" si="132"/>
        <v>Sunraysia Highway Improvement Committee</v>
      </c>
      <c r="F677" s="254" t="str">
        <f t="shared" si="133"/>
        <v>External</v>
      </c>
      <c r="G677" s="255"/>
      <c r="H677" s="256"/>
      <c r="I677" s="31"/>
    </row>
    <row r="678" spans="3:9" ht="12" customHeight="1" x14ac:dyDescent="0.2">
      <c r="C678" s="13"/>
      <c r="D678" s="262"/>
      <c r="E678" s="254" t="str">
        <f t="shared" si="132"/>
        <v>Sunraysia Highway Improvement Committee</v>
      </c>
      <c r="F678" s="254" t="str">
        <f t="shared" si="133"/>
        <v>External</v>
      </c>
      <c r="G678" s="255"/>
      <c r="H678" s="256"/>
      <c r="I678" s="31"/>
    </row>
    <row r="679" spans="3:9" ht="12" customHeight="1" x14ac:dyDescent="0.2">
      <c r="C679" s="13"/>
      <c r="D679" s="262"/>
      <c r="E679" s="254" t="str">
        <f t="shared" si="132"/>
        <v>Sunraysia Highway Improvement Committee</v>
      </c>
      <c r="F679" s="254" t="str">
        <f t="shared" si="133"/>
        <v>External</v>
      </c>
      <c r="G679" s="255"/>
      <c r="H679" s="256"/>
      <c r="I679" s="31"/>
    </row>
    <row r="680" spans="3:9" ht="12" customHeight="1" x14ac:dyDescent="0.2">
      <c r="C680" s="13"/>
      <c r="D680" s="262">
        <v>68</v>
      </c>
      <c r="E680" s="250" t="str">
        <f>IF(OR(VLOOKUP(D680,'Services - WHC'!$D$10:$F$109,2,FALSE)="",VLOOKUP(D680,'Services - WHC'!$D$10:$F$109,2,FALSE)="[Enter service]"),"",VLOOKUP(D680,'Services - WHC'!$D$10:$F$109,2,FALSE))</f>
        <v>Roadside Weed and Rabbit Control</v>
      </c>
      <c r="F680" s="251" t="str">
        <f>IF(OR(VLOOKUP(D680,'Services - WHC'!$D$10:$F$109,3,FALSE)="",VLOOKUP(D680,'Services - WHC'!$D$10:$F$109,3,FALSE)="[Select]"),"",VLOOKUP(D680,'Services - WHC'!$D$10:$F$109,3,FALSE))</f>
        <v>External</v>
      </c>
      <c r="G680" s="252"/>
      <c r="H680" s="253"/>
      <c r="I680" s="31"/>
    </row>
    <row r="681" spans="3:9" ht="12" customHeight="1" x14ac:dyDescent="0.2">
      <c r="C681" s="13"/>
      <c r="D681" s="262"/>
      <c r="E681" s="254" t="str">
        <f t="shared" ref="E681:E689" si="134">E680</f>
        <v>Roadside Weed and Rabbit Control</v>
      </c>
      <c r="F681" s="254" t="str">
        <f t="shared" ref="F681:F689" si="135">F680</f>
        <v>External</v>
      </c>
      <c r="G681" s="255"/>
      <c r="H681" s="256"/>
      <c r="I681" s="31"/>
    </row>
    <row r="682" spans="3:9" ht="12" customHeight="1" x14ac:dyDescent="0.2">
      <c r="C682" s="13"/>
      <c r="D682" s="262"/>
      <c r="E682" s="254" t="str">
        <f t="shared" si="134"/>
        <v>Roadside Weed and Rabbit Control</v>
      </c>
      <c r="F682" s="254" t="str">
        <f t="shared" si="135"/>
        <v>External</v>
      </c>
      <c r="G682" s="255"/>
      <c r="H682" s="256"/>
      <c r="I682" s="31"/>
    </row>
    <row r="683" spans="3:9" ht="12" customHeight="1" x14ac:dyDescent="0.2">
      <c r="C683" s="13"/>
      <c r="D683" s="262"/>
      <c r="E683" s="254" t="str">
        <f t="shared" si="134"/>
        <v>Roadside Weed and Rabbit Control</v>
      </c>
      <c r="F683" s="254" t="str">
        <f t="shared" si="135"/>
        <v>External</v>
      </c>
      <c r="G683" s="255"/>
      <c r="H683" s="256"/>
      <c r="I683" s="31"/>
    </row>
    <row r="684" spans="3:9" ht="12" customHeight="1" x14ac:dyDescent="0.2">
      <c r="C684" s="13"/>
      <c r="D684" s="262"/>
      <c r="E684" s="254" t="str">
        <f t="shared" si="134"/>
        <v>Roadside Weed and Rabbit Control</v>
      </c>
      <c r="F684" s="254" t="str">
        <f t="shared" si="135"/>
        <v>External</v>
      </c>
      <c r="G684" s="255"/>
      <c r="H684" s="256"/>
      <c r="I684" s="31"/>
    </row>
    <row r="685" spans="3:9" ht="12" customHeight="1" x14ac:dyDescent="0.2">
      <c r="C685" s="13"/>
      <c r="D685" s="262"/>
      <c r="E685" s="254" t="str">
        <f t="shared" si="134"/>
        <v>Roadside Weed and Rabbit Control</v>
      </c>
      <c r="F685" s="254" t="str">
        <f t="shared" si="135"/>
        <v>External</v>
      </c>
      <c r="G685" s="255"/>
      <c r="H685" s="256"/>
      <c r="I685" s="31"/>
    </row>
    <row r="686" spans="3:9" ht="12" customHeight="1" x14ac:dyDescent="0.2">
      <c r="C686" s="13"/>
      <c r="D686" s="262"/>
      <c r="E686" s="254" t="str">
        <f t="shared" si="134"/>
        <v>Roadside Weed and Rabbit Control</v>
      </c>
      <c r="F686" s="254" t="str">
        <f t="shared" si="135"/>
        <v>External</v>
      </c>
      <c r="G686" s="255"/>
      <c r="H686" s="256"/>
      <c r="I686" s="31"/>
    </row>
    <row r="687" spans="3:9" ht="12" customHeight="1" x14ac:dyDescent="0.2">
      <c r="C687" s="13"/>
      <c r="D687" s="262"/>
      <c r="E687" s="254" t="str">
        <f t="shared" si="134"/>
        <v>Roadside Weed and Rabbit Control</v>
      </c>
      <c r="F687" s="254" t="str">
        <f t="shared" si="135"/>
        <v>External</v>
      </c>
      <c r="G687" s="255"/>
      <c r="H687" s="256"/>
      <c r="I687" s="31"/>
    </row>
    <row r="688" spans="3:9" ht="12" customHeight="1" x14ac:dyDescent="0.2">
      <c r="C688" s="13"/>
      <c r="D688" s="262"/>
      <c r="E688" s="254" t="str">
        <f t="shared" si="134"/>
        <v>Roadside Weed and Rabbit Control</v>
      </c>
      <c r="F688" s="254" t="str">
        <f t="shared" si="135"/>
        <v>External</v>
      </c>
      <c r="G688" s="255"/>
      <c r="H688" s="256"/>
      <c r="I688" s="31"/>
    </row>
    <row r="689" spans="3:9" ht="12" customHeight="1" x14ac:dyDescent="0.2">
      <c r="C689" s="13"/>
      <c r="D689" s="262"/>
      <c r="E689" s="254" t="str">
        <f t="shared" si="134"/>
        <v>Roadside Weed and Rabbit Control</v>
      </c>
      <c r="F689" s="254" t="str">
        <f t="shared" si="135"/>
        <v>External</v>
      </c>
      <c r="G689" s="255"/>
      <c r="H689" s="256"/>
      <c r="I689" s="31"/>
    </row>
    <row r="690" spans="3:9" ht="12" customHeight="1" x14ac:dyDescent="0.2">
      <c r="C690" s="13"/>
      <c r="D690" s="262">
        <v>69</v>
      </c>
      <c r="E690" s="250" t="str">
        <f>IF(OR(VLOOKUP(D690,'Services - WHC'!$D$10:$F$109,2,FALSE)="",VLOOKUP(D690,'Services - WHC'!$D$10:$F$109,2,FALSE)="[Enter service]"),"",VLOOKUP(D690,'Services - WHC'!$D$10:$F$109,2,FALSE))</f>
        <v>Charlton-St Arnaud Rd Floodway Construction</v>
      </c>
      <c r="F690" s="251" t="str">
        <f>IF(OR(VLOOKUP(D690,'Services - WHC'!$D$10:$F$109,3,FALSE)="",VLOOKUP(D690,'Services - WHC'!$D$10:$F$109,3,FALSE)="[Select]"),"",VLOOKUP(D690,'Services - WHC'!$D$10:$F$109,3,FALSE))</f>
        <v>External</v>
      </c>
      <c r="G690" s="252"/>
      <c r="H690" s="253"/>
      <c r="I690" s="31"/>
    </row>
    <row r="691" spans="3:9" ht="12" customHeight="1" x14ac:dyDescent="0.2">
      <c r="C691" s="13"/>
      <c r="D691" s="262"/>
      <c r="E691" s="254" t="str">
        <f t="shared" ref="E691:E699" si="136">E690</f>
        <v>Charlton-St Arnaud Rd Floodway Construction</v>
      </c>
      <c r="F691" s="254" t="str">
        <f t="shared" ref="F691:F699" si="137">F690</f>
        <v>External</v>
      </c>
      <c r="G691" s="255"/>
      <c r="H691" s="256"/>
      <c r="I691" s="31"/>
    </row>
    <row r="692" spans="3:9" ht="12" customHeight="1" x14ac:dyDescent="0.2">
      <c r="C692" s="13"/>
      <c r="D692" s="262"/>
      <c r="E692" s="254" t="str">
        <f t="shared" si="136"/>
        <v>Charlton-St Arnaud Rd Floodway Construction</v>
      </c>
      <c r="F692" s="254" t="str">
        <f t="shared" si="137"/>
        <v>External</v>
      </c>
      <c r="G692" s="255"/>
      <c r="H692" s="256"/>
      <c r="I692" s="31"/>
    </row>
    <row r="693" spans="3:9" ht="12" customHeight="1" x14ac:dyDescent="0.2">
      <c r="C693" s="13"/>
      <c r="D693" s="262"/>
      <c r="E693" s="254" t="str">
        <f t="shared" si="136"/>
        <v>Charlton-St Arnaud Rd Floodway Construction</v>
      </c>
      <c r="F693" s="254" t="str">
        <f t="shared" si="137"/>
        <v>External</v>
      </c>
      <c r="G693" s="255"/>
      <c r="H693" s="256"/>
      <c r="I693" s="31"/>
    </row>
    <row r="694" spans="3:9" ht="12" customHeight="1" x14ac:dyDescent="0.2">
      <c r="C694" s="13"/>
      <c r="D694" s="262"/>
      <c r="E694" s="254" t="str">
        <f t="shared" si="136"/>
        <v>Charlton-St Arnaud Rd Floodway Construction</v>
      </c>
      <c r="F694" s="254" t="str">
        <f t="shared" si="137"/>
        <v>External</v>
      </c>
      <c r="G694" s="255"/>
      <c r="H694" s="256"/>
      <c r="I694" s="31"/>
    </row>
    <row r="695" spans="3:9" ht="12" customHeight="1" x14ac:dyDescent="0.2">
      <c r="C695" s="13"/>
      <c r="D695" s="262"/>
      <c r="E695" s="254" t="str">
        <f t="shared" si="136"/>
        <v>Charlton-St Arnaud Rd Floodway Construction</v>
      </c>
      <c r="F695" s="254" t="str">
        <f t="shared" si="137"/>
        <v>External</v>
      </c>
      <c r="G695" s="255"/>
      <c r="H695" s="256"/>
      <c r="I695" s="31"/>
    </row>
    <row r="696" spans="3:9" ht="12" customHeight="1" x14ac:dyDescent="0.2">
      <c r="C696" s="13"/>
      <c r="D696" s="262"/>
      <c r="E696" s="254" t="str">
        <f t="shared" si="136"/>
        <v>Charlton-St Arnaud Rd Floodway Construction</v>
      </c>
      <c r="F696" s="254" t="str">
        <f t="shared" si="137"/>
        <v>External</v>
      </c>
      <c r="G696" s="255"/>
      <c r="H696" s="256"/>
      <c r="I696" s="31"/>
    </row>
    <row r="697" spans="3:9" ht="12" customHeight="1" x14ac:dyDescent="0.2">
      <c r="C697" s="13"/>
      <c r="D697" s="262"/>
      <c r="E697" s="254" t="str">
        <f t="shared" si="136"/>
        <v>Charlton-St Arnaud Rd Floodway Construction</v>
      </c>
      <c r="F697" s="254" t="str">
        <f t="shared" si="137"/>
        <v>External</v>
      </c>
      <c r="G697" s="255"/>
      <c r="H697" s="256"/>
      <c r="I697" s="31"/>
    </row>
    <row r="698" spans="3:9" ht="12" customHeight="1" x14ac:dyDescent="0.2">
      <c r="C698" s="13"/>
      <c r="D698" s="262"/>
      <c r="E698" s="254" t="str">
        <f t="shared" si="136"/>
        <v>Charlton-St Arnaud Rd Floodway Construction</v>
      </c>
      <c r="F698" s="254" t="str">
        <f t="shared" si="137"/>
        <v>External</v>
      </c>
      <c r="G698" s="255"/>
      <c r="H698" s="256"/>
      <c r="I698" s="31"/>
    </row>
    <row r="699" spans="3:9" ht="12" customHeight="1" x14ac:dyDescent="0.2">
      <c r="C699" s="13"/>
      <c r="D699" s="262"/>
      <c r="E699" s="254" t="str">
        <f t="shared" si="136"/>
        <v>Charlton-St Arnaud Rd Floodway Construction</v>
      </c>
      <c r="F699" s="254" t="str">
        <f t="shared" si="137"/>
        <v>External</v>
      </c>
      <c r="G699" s="255"/>
      <c r="H699" s="256"/>
      <c r="I699" s="31"/>
    </row>
    <row r="700" spans="3:9" ht="12" customHeight="1" x14ac:dyDescent="0.2">
      <c r="C700" s="13"/>
      <c r="D700" s="262">
        <v>70</v>
      </c>
      <c r="E700" s="250" t="str">
        <f>IF(OR(VLOOKUP(D700,'Services - WHC'!$D$10:$F$109,2,FALSE)="",VLOOKUP(D700,'Services - WHC'!$D$10:$F$109,2,FALSE)="[Enter service]"),"",VLOOKUP(D700,'Services - WHC'!$D$10:$F$109,2,FALSE))</f>
        <v>Municipal Emergency Management</v>
      </c>
      <c r="F700" s="251" t="str">
        <f>IF(OR(VLOOKUP(D700,'Services - WHC'!$D$10:$F$109,3,FALSE)="",VLOOKUP(D700,'Services - WHC'!$D$10:$F$109,3,FALSE)="[Select]"),"",VLOOKUP(D700,'Services - WHC'!$D$10:$F$109,3,FALSE))</f>
        <v>Mixed</v>
      </c>
      <c r="G700" s="252"/>
      <c r="H700" s="253"/>
      <c r="I700" s="31"/>
    </row>
    <row r="701" spans="3:9" ht="12" customHeight="1" x14ac:dyDescent="0.2">
      <c r="C701" s="13"/>
      <c r="D701" s="262"/>
      <c r="E701" s="254" t="str">
        <f t="shared" ref="E701:E709" si="138">E700</f>
        <v>Municipal Emergency Management</v>
      </c>
      <c r="F701" s="254" t="str">
        <f t="shared" ref="F701:F709" si="139">F700</f>
        <v>Mixed</v>
      </c>
      <c r="G701" s="255"/>
      <c r="H701" s="256"/>
      <c r="I701" s="31"/>
    </row>
    <row r="702" spans="3:9" ht="12" customHeight="1" x14ac:dyDescent="0.2">
      <c r="C702" s="13"/>
      <c r="D702" s="262"/>
      <c r="E702" s="254" t="str">
        <f t="shared" si="138"/>
        <v>Municipal Emergency Management</v>
      </c>
      <c r="F702" s="254" t="str">
        <f t="shared" si="139"/>
        <v>Mixed</v>
      </c>
      <c r="G702" s="255"/>
      <c r="H702" s="256"/>
      <c r="I702" s="31"/>
    </row>
    <row r="703" spans="3:9" ht="12" customHeight="1" x14ac:dyDescent="0.2">
      <c r="C703" s="13"/>
      <c r="D703" s="262"/>
      <c r="E703" s="254" t="str">
        <f t="shared" si="138"/>
        <v>Municipal Emergency Management</v>
      </c>
      <c r="F703" s="254" t="str">
        <f t="shared" si="139"/>
        <v>Mixed</v>
      </c>
      <c r="G703" s="255"/>
      <c r="H703" s="256"/>
      <c r="I703" s="31"/>
    </row>
    <row r="704" spans="3:9" ht="12" customHeight="1" x14ac:dyDescent="0.2">
      <c r="C704" s="13"/>
      <c r="D704" s="262"/>
      <c r="E704" s="254" t="str">
        <f t="shared" si="138"/>
        <v>Municipal Emergency Management</v>
      </c>
      <c r="F704" s="254" t="str">
        <f t="shared" si="139"/>
        <v>Mixed</v>
      </c>
      <c r="G704" s="255"/>
      <c r="H704" s="256"/>
      <c r="I704" s="31"/>
    </row>
    <row r="705" spans="3:9" ht="12" customHeight="1" x14ac:dyDescent="0.2">
      <c r="C705" s="13"/>
      <c r="D705" s="262"/>
      <c r="E705" s="254" t="str">
        <f t="shared" si="138"/>
        <v>Municipal Emergency Management</v>
      </c>
      <c r="F705" s="254" t="str">
        <f t="shared" si="139"/>
        <v>Mixed</v>
      </c>
      <c r="G705" s="255"/>
      <c r="H705" s="256"/>
      <c r="I705" s="31"/>
    </row>
    <row r="706" spans="3:9" ht="12" customHeight="1" x14ac:dyDescent="0.2">
      <c r="C706" s="13"/>
      <c r="D706" s="262"/>
      <c r="E706" s="254" t="str">
        <f t="shared" si="138"/>
        <v>Municipal Emergency Management</v>
      </c>
      <c r="F706" s="254" t="str">
        <f t="shared" si="139"/>
        <v>Mixed</v>
      </c>
      <c r="G706" s="255"/>
      <c r="H706" s="256"/>
      <c r="I706" s="31"/>
    </row>
    <row r="707" spans="3:9" ht="12" customHeight="1" x14ac:dyDescent="0.2">
      <c r="C707" s="13"/>
      <c r="D707" s="262"/>
      <c r="E707" s="254" t="str">
        <f t="shared" si="138"/>
        <v>Municipal Emergency Management</v>
      </c>
      <c r="F707" s="254" t="str">
        <f t="shared" si="139"/>
        <v>Mixed</v>
      </c>
      <c r="G707" s="255"/>
      <c r="H707" s="256"/>
      <c r="I707" s="31"/>
    </row>
    <row r="708" spans="3:9" ht="12" customHeight="1" x14ac:dyDescent="0.2">
      <c r="C708" s="13"/>
      <c r="D708" s="262"/>
      <c r="E708" s="254" t="str">
        <f t="shared" si="138"/>
        <v>Municipal Emergency Management</v>
      </c>
      <c r="F708" s="254" t="str">
        <f t="shared" si="139"/>
        <v>Mixed</v>
      </c>
      <c r="G708" s="255"/>
      <c r="H708" s="256"/>
      <c r="I708" s="31"/>
    </row>
    <row r="709" spans="3:9" ht="12" customHeight="1" x14ac:dyDescent="0.2">
      <c r="C709" s="13"/>
      <c r="D709" s="262"/>
      <c r="E709" s="254" t="str">
        <f t="shared" si="138"/>
        <v>Municipal Emergency Management</v>
      </c>
      <c r="F709" s="254" t="str">
        <f t="shared" si="139"/>
        <v>Mixed</v>
      </c>
      <c r="G709" s="255"/>
      <c r="H709" s="256"/>
      <c r="I709" s="31"/>
    </row>
    <row r="710" spans="3:9" ht="12" customHeight="1" x14ac:dyDescent="0.2">
      <c r="C710" s="13"/>
      <c r="D710" s="262">
        <v>71</v>
      </c>
      <c r="E710" s="250" t="str">
        <f>IF(OR(VLOOKUP(D710,'Services - WHC'!$D$10:$F$109,2,FALSE)="",VLOOKUP(D710,'Services - WHC'!$D$10:$F$109,2,FALSE)="[Enter service]"),"",VLOOKUP(D710,'Services - WHC'!$D$10:$F$109,2,FALSE))</f>
        <v>Incident Emergency Response</v>
      </c>
      <c r="F710" s="251" t="str">
        <f>IF(OR(VLOOKUP(D710,'Services - WHC'!$D$10:$F$109,3,FALSE)="",VLOOKUP(D710,'Services - WHC'!$D$10:$F$109,3,FALSE)="[Select]"),"",VLOOKUP(D710,'Services - WHC'!$D$10:$F$109,3,FALSE))</f>
        <v>Mixed</v>
      </c>
      <c r="G710" s="252"/>
      <c r="H710" s="253"/>
      <c r="I710" s="31"/>
    </row>
    <row r="711" spans="3:9" ht="12" customHeight="1" x14ac:dyDescent="0.2">
      <c r="C711" s="13"/>
      <c r="D711" s="262"/>
      <c r="E711" s="254" t="str">
        <f t="shared" ref="E711:E719" si="140">E710</f>
        <v>Incident Emergency Response</v>
      </c>
      <c r="F711" s="254" t="str">
        <f t="shared" ref="F711:F719" si="141">F710</f>
        <v>Mixed</v>
      </c>
      <c r="G711" s="255"/>
      <c r="H711" s="256"/>
      <c r="I711" s="31"/>
    </row>
    <row r="712" spans="3:9" ht="12" customHeight="1" x14ac:dyDescent="0.2">
      <c r="C712" s="13"/>
      <c r="D712" s="262"/>
      <c r="E712" s="254" t="str">
        <f t="shared" si="140"/>
        <v>Incident Emergency Response</v>
      </c>
      <c r="F712" s="254" t="str">
        <f t="shared" si="141"/>
        <v>Mixed</v>
      </c>
      <c r="G712" s="255"/>
      <c r="H712" s="256"/>
      <c r="I712" s="31"/>
    </row>
    <row r="713" spans="3:9" ht="12" customHeight="1" x14ac:dyDescent="0.2">
      <c r="C713" s="13"/>
      <c r="D713" s="262"/>
      <c r="E713" s="254" t="str">
        <f t="shared" si="140"/>
        <v>Incident Emergency Response</v>
      </c>
      <c r="F713" s="254" t="str">
        <f t="shared" si="141"/>
        <v>Mixed</v>
      </c>
      <c r="G713" s="255"/>
      <c r="H713" s="256"/>
      <c r="I713" s="31"/>
    </row>
    <row r="714" spans="3:9" ht="12" customHeight="1" x14ac:dyDescent="0.2">
      <c r="C714" s="13"/>
      <c r="D714" s="262"/>
      <c r="E714" s="254" t="str">
        <f t="shared" si="140"/>
        <v>Incident Emergency Response</v>
      </c>
      <c r="F714" s="254" t="str">
        <f t="shared" si="141"/>
        <v>Mixed</v>
      </c>
      <c r="G714" s="255"/>
      <c r="H714" s="256"/>
      <c r="I714" s="31"/>
    </row>
    <row r="715" spans="3:9" ht="12" customHeight="1" x14ac:dyDescent="0.2">
      <c r="C715" s="13"/>
      <c r="D715" s="262"/>
      <c r="E715" s="254" t="str">
        <f t="shared" si="140"/>
        <v>Incident Emergency Response</v>
      </c>
      <c r="F715" s="254" t="str">
        <f t="shared" si="141"/>
        <v>Mixed</v>
      </c>
      <c r="G715" s="255"/>
      <c r="H715" s="256"/>
      <c r="I715" s="31"/>
    </row>
    <row r="716" spans="3:9" ht="12" customHeight="1" x14ac:dyDescent="0.2">
      <c r="C716" s="13"/>
      <c r="D716" s="262"/>
      <c r="E716" s="254" t="str">
        <f t="shared" si="140"/>
        <v>Incident Emergency Response</v>
      </c>
      <c r="F716" s="254" t="str">
        <f t="shared" si="141"/>
        <v>Mixed</v>
      </c>
      <c r="G716" s="255"/>
      <c r="H716" s="256"/>
      <c r="I716" s="31"/>
    </row>
    <row r="717" spans="3:9" ht="12" customHeight="1" x14ac:dyDescent="0.2">
      <c r="C717" s="13"/>
      <c r="D717" s="262"/>
      <c r="E717" s="254" t="str">
        <f t="shared" si="140"/>
        <v>Incident Emergency Response</v>
      </c>
      <c r="F717" s="254" t="str">
        <f t="shared" si="141"/>
        <v>Mixed</v>
      </c>
      <c r="G717" s="255"/>
      <c r="H717" s="256"/>
      <c r="I717" s="31"/>
    </row>
    <row r="718" spans="3:9" ht="12" customHeight="1" x14ac:dyDescent="0.2">
      <c r="C718" s="13"/>
      <c r="D718" s="262"/>
      <c r="E718" s="254" t="str">
        <f t="shared" si="140"/>
        <v>Incident Emergency Response</v>
      </c>
      <c r="F718" s="254" t="str">
        <f t="shared" si="141"/>
        <v>Mixed</v>
      </c>
      <c r="G718" s="255"/>
      <c r="H718" s="256"/>
      <c r="I718" s="31"/>
    </row>
    <row r="719" spans="3:9" ht="12" customHeight="1" x14ac:dyDescent="0.2">
      <c r="C719" s="13"/>
      <c r="D719" s="262"/>
      <c r="E719" s="254" t="str">
        <f t="shared" si="140"/>
        <v>Incident Emergency Response</v>
      </c>
      <c r="F719" s="254" t="str">
        <f t="shared" si="141"/>
        <v>Mixed</v>
      </c>
      <c r="G719" s="255"/>
      <c r="H719" s="256"/>
      <c r="I719" s="31"/>
    </row>
    <row r="720" spans="3:9" ht="12" customHeight="1" x14ac:dyDescent="0.2">
      <c r="C720" s="13"/>
      <c r="D720" s="262">
        <v>72</v>
      </c>
      <c r="E720" s="250" t="str">
        <f>IF(OR(VLOOKUP(D720,'Services - WHC'!$D$10:$F$109,2,FALSE)="",VLOOKUP(D720,'Services - WHC'!$D$10:$F$109,2,FALSE)="[Enter service]"),"",VLOOKUP(D720,'Services - WHC'!$D$10:$F$109,2,FALSE))</f>
        <v>Events Traffic Control &amp; Community Support</v>
      </c>
      <c r="F720" s="251" t="str">
        <f>IF(OR(VLOOKUP(D720,'Services - WHC'!$D$10:$F$109,3,FALSE)="",VLOOKUP(D720,'Services - WHC'!$D$10:$F$109,3,FALSE)="[Select]"),"",VLOOKUP(D720,'Services - WHC'!$D$10:$F$109,3,FALSE))</f>
        <v>External</v>
      </c>
      <c r="G720" s="252"/>
      <c r="H720" s="253"/>
      <c r="I720" s="31"/>
    </row>
    <row r="721" spans="3:9" ht="12" customHeight="1" x14ac:dyDescent="0.2">
      <c r="C721" s="13"/>
      <c r="D721" s="262"/>
      <c r="E721" s="254" t="str">
        <f t="shared" ref="E721:E729" si="142">E720</f>
        <v>Events Traffic Control &amp; Community Support</v>
      </c>
      <c r="F721" s="254" t="str">
        <f t="shared" ref="F721:F729" si="143">F720</f>
        <v>External</v>
      </c>
      <c r="G721" s="255"/>
      <c r="H721" s="256"/>
      <c r="I721" s="31"/>
    </row>
    <row r="722" spans="3:9" ht="12" customHeight="1" x14ac:dyDescent="0.2">
      <c r="C722" s="13"/>
      <c r="D722" s="262"/>
      <c r="E722" s="254" t="str">
        <f t="shared" si="142"/>
        <v>Events Traffic Control &amp; Community Support</v>
      </c>
      <c r="F722" s="254" t="str">
        <f t="shared" si="143"/>
        <v>External</v>
      </c>
      <c r="G722" s="255"/>
      <c r="H722" s="256"/>
      <c r="I722" s="31"/>
    </row>
    <row r="723" spans="3:9" ht="12" customHeight="1" x14ac:dyDescent="0.2">
      <c r="C723" s="13"/>
      <c r="D723" s="262"/>
      <c r="E723" s="254" t="str">
        <f t="shared" si="142"/>
        <v>Events Traffic Control &amp; Community Support</v>
      </c>
      <c r="F723" s="254" t="str">
        <f t="shared" si="143"/>
        <v>External</v>
      </c>
      <c r="G723" s="255"/>
      <c r="H723" s="256"/>
      <c r="I723" s="31"/>
    </row>
    <row r="724" spans="3:9" ht="12" customHeight="1" x14ac:dyDescent="0.2">
      <c r="C724" s="13"/>
      <c r="D724" s="262"/>
      <c r="E724" s="254" t="str">
        <f t="shared" si="142"/>
        <v>Events Traffic Control &amp; Community Support</v>
      </c>
      <c r="F724" s="254" t="str">
        <f t="shared" si="143"/>
        <v>External</v>
      </c>
      <c r="G724" s="255"/>
      <c r="H724" s="256"/>
      <c r="I724" s="31"/>
    </row>
    <row r="725" spans="3:9" ht="12" customHeight="1" x14ac:dyDescent="0.2">
      <c r="C725" s="13"/>
      <c r="D725" s="262"/>
      <c r="E725" s="254" t="str">
        <f t="shared" si="142"/>
        <v>Events Traffic Control &amp; Community Support</v>
      </c>
      <c r="F725" s="254" t="str">
        <f t="shared" si="143"/>
        <v>External</v>
      </c>
      <c r="G725" s="255"/>
      <c r="H725" s="256"/>
      <c r="I725" s="31"/>
    </row>
    <row r="726" spans="3:9" ht="12" customHeight="1" x14ac:dyDescent="0.2">
      <c r="C726" s="13"/>
      <c r="D726" s="262"/>
      <c r="E726" s="254" t="str">
        <f t="shared" si="142"/>
        <v>Events Traffic Control &amp; Community Support</v>
      </c>
      <c r="F726" s="254" t="str">
        <f t="shared" si="143"/>
        <v>External</v>
      </c>
      <c r="G726" s="255"/>
      <c r="H726" s="256"/>
      <c r="I726" s="31"/>
    </row>
    <row r="727" spans="3:9" ht="12" customHeight="1" x14ac:dyDescent="0.2">
      <c r="C727" s="13"/>
      <c r="D727" s="262"/>
      <c r="E727" s="254" t="str">
        <f t="shared" si="142"/>
        <v>Events Traffic Control &amp; Community Support</v>
      </c>
      <c r="F727" s="254" t="str">
        <f t="shared" si="143"/>
        <v>External</v>
      </c>
      <c r="G727" s="255"/>
      <c r="H727" s="256"/>
      <c r="I727" s="31"/>
    </row>
    <row r="728" spans="3:9" ht="12" customHeight="1" x14ac:dyDescent="0.2">
      <c r="C728" s="13"/>
      <c r="D728" s="262"/>
      <c r="E728" s="254" t="str">
        <f t="shared" si="142"/>
        <v>Events Traffic Control &amp; Community Support</v>
      </c>
      <c r="F728" s="254" t="str">
        <f t="shared" si="143"/>
        <v>External</v>
      </c>
      <c r="G728" s="255"/>
      <c r="H728" s="256"/>
      <c r="I728" s="31"/>
    </row>
    <row r="729" spans="3:9" ht="12" customHeight="1" x14ac:dyDescent="0.2">
      <c r="C729" s="13"/>
      <c r="D729" s="262"/>
      <c r="E729" s="254" t="str">
        <f t="shared" si="142"/>
        <v>Events Traffic Control &amp; Community Support</v>
      </c>
      <c r="F729" s="254" t="str">
        <f t="shared" si="143"/>
        <v>External</v>
      </c>
      <c r="G729" s="255"/>
      <c r="H729" s="256"/>
      <c r="I729" s="31"/>
    </row>
    <row r="730" spans="3:9" ht="12" customHeight="1" x14ac:dyDescent="0.2">
      <c r="C730" s="13"/>
      <c r="D730" s="262">
        <v>73</v>
      </c>
      <c r="E730" s="250" t="str">
        <f>IF(OR(VLOOKUP(D730,'Services - WHC'!$D$10:$F$109,2,FALSE)="",VLOOKUP(D730,'Services - WHC'!$D$10:$F$109,2,FALSE)="[Enter service]"),"",VLOOKUP(D730,'Services - WHC'!$D$10:$F$109,2,FALSE))</f>
        <v>Road Services Administration</v>
      </c>
      <c r="F730" s="251" t="str">
        <f>IF(OR(VLOOKUP(D730,'Services - WHC'!$D$10:$F$109,3,FALSE)="",VLOOKUP(D730,'Services - WHC'!$D$10:$F$109,3,FALSE)="[Select]"),"",VLOOKUP(D730,'Services - WHC'!$D$10:$F$109,3,FALSE))</f>
        <v>Internal</v>
      </c>
      <c r="G730" s="252"/>
      <c r="H730" s="253"/>
      <c r="I730" s="31"/>
    </row>
    <row r="731" spans="3:9" ht="12" customHeight="1" x14ac:dyDescent="0.2">
      <c r="C731" s="13"/>
      <c r="D731" s="262"/>
      <c r="E731" s="254" t="str">
        <f t="shared" ref="E731:E739" si="144">E730</f>
        <v>Road Services Administration</v>
      </c>
      <c r="F731" s="254" t="str">
        <f t="shared" ref="F731:F739" si="145">F730</f>
        <v>Internal</v>
      </c>
      <c r="G731" s="255"/>
      <c r="H731" s="256"/>
      <c r="I731" s="31"/>
    </row>
    <row r="732" spans="3:9" ht="12" customHeight="1" x14ac:dyDescent="0.2">
      <c r="C732" s="13"/>
      <c r="D732" s="262"/>
      <c r="E732" s="254" t="str">
        <f t="shared" si="144"/>
        <v>Road Services Administration</v>
      </c>
      <c r="F732" s="254" t="str">
        <f t="shared" si="145"/>
        <v>Internal</v>
      </c>
      <c r="G732" s="255"/>
      <c r="H732" s="256"/>
      <c r="I732" s="31"/>
    </row>
    <row r="733" spans="3:9" ht="12" customHeight="1" x14ac:dyDescent="0.2">
      <c r="C733" s="13"/>
      <c r="D733" s="262"/>
      <c r="E733" s="254" t="str">
        <f t="shared" si="144"/>
        <v>Road Services Administration</v>
      </c>
      <c r="F733" s="254" t="str">
        <f t="shared" si="145"/>
        <v>Internal</v>
      </c>
      <c r="G733" s="255"/>
      <c r="H733" s="256"/>
      <c r="I733" s="31"/>
    </row>
    <row r="734" spans="3:9" ht="12" customHeight="1" x14ac:dyDescent="0.2">
      <c r="C734" s="13"/>
      <c r="D734" s="262"/>
      <c r="E734" s="254" t="str">
        <f t="shared" si="144"/>
        <v>Road Services Administration</v>
      </c>
      <c r="F734" s="254" t="str">
        <f t="shared" si="145"/>
        <v>Internal</v>
      </c>
      <c r="G734" s="255"/>
      <c r="H734" s="256"/>
      <c r="I734" s="31"/>
    </row>
    <row r="735" spans="3:9" ht="12" customHeight="1" x14ac:dyDescent="0.2">
      <c r="C735" s="13"/>
      <c r="D735" s="262"/>
      <c r="E735" s="254" t="str">
        <f t="shared" si="144"/>
        <v>Road Services Administration</v>
      </c>
      <c r="F735" s="254" t="str">
        <f t="shared" si="145"/>
        <v>Internal</v>
      </c>
      <c r="G735" s="255"/>
      <c r="H735" s="256"/>
      <c r="I735" s="31"/>
    </row>
    <row r="736" spans="3:9" ht="12" customHeight="1" x14ac:dyDescent="0.2">
      <c r="C736" s="13"/>
      <c r="D736" s="262"/>
      <c r="E736" s="254" t="str">
        <f t="shared" si="144"/>
        <v>Road Services Administration</v>
      </c>
      <c r="F736" s="254" t="str">
        <f t="shared" si="145"/>
        <v>Internal</v>
      </c>
      <c r="G736" s="255"/>
      <c r="H736" s="256"/>
      <c r="I736" s="31"/>
    </row>
    <row r="737" spans="3:9" ht="12" customHeight="1" x14ac:dyDescent="0.2">
      <c r="C737" s="13"/>
      <c r="D737" s="262"/>
      <c r="E737" s="254" t="str">
        <f t="shared" si="144"/>
        <v>Road Services Administration</v>
      </c>
      <c r="F737" s="254" t="str">
        <f t="shared" si="145"/>
        <v>Internal</v>
      </c>
      <c r="G737" s="255"/>
      <c r="H737" s="256"/>
      <c r="I737" s="31"/>
    </row>
    <row r="738" spans="3:9" ht="12" customHeight="1" x14ac:dyDescent="0.2">
      <c r="C738" s="13"/>
      <c r="D738" s="262"/>
      <c r="E738" s="254" t="str">
        <f t="shared" si="144"/>
        <v>Road Services Administration</v>
      </c>
      <c r="F738" s="254" t="str">
        <f t="shared" si="145"/>
        <v>Internal</v>
      </c>
      <c r="G738" s="255"/>
      <c r="H738" s="256"/>
      <c r="I738" s="31"/>
    </row>
    <row r="739" spans="3:9" ht="12" customHeight="1" x14ac:dyDescent="0.2">
      <c r="C739" s="13"/>
      <c r="D739" s="262"/>
      <c r="E739" s="254" t="str">
        <f t="shared" si="144"/>
        <v>Road Services Administration</v>
      </c>
      <c r="F739" s="254" t="str">
        <f t="shared" si="145"/>
        <v>Internal</v>
      </c>
      <c r="G739" s="255"/>
      <c r="H739" s="256"/>
      <c r="I739" s="31"/>
    </row>
    <row r="740" spans="3:9" ht="12" customHeight="1" x14ac:dyDescent="0.2">
      <c r="C740" s="13"/>
      <c r="D740" s="262">
        <v>74</v>
      </c>
      <c r="E740" s="250" t="str">
        <f>IF(OR(VLOOKUP(D740,'Services - WHC'!$D$10:$F$109,2,FALSE)="",VLOOKUP(D740,'Services - WHC'!$D$10:$F$109,2,FALSE)="[Enter service]"),"",VLOOKUP(D740,'Services - WHC'!$D$10:$F$109,2,FALSE))</f>
        <v>Roads Sealed</v>
      </c>
      <c r="F740" s="251" t="str">
        <f>IF(OR(VLOOKUP(D740,'Services - WHC'!$D$10:$F$109,3,FALSE)="",VLOOKUP(D740,'Services - WHC'!$D$10:$F$109,3,FALSE)="[Select]"),"",VLOOKUP(D740,'Services - WHC'!$D$10:$F$109,3,FALSE))</f>
        <v>External</v>
      </c>
      <c r="G740" s="252"/>
      <c r="H740" s="253"/>
      <c r="I740" s="31"/>
    </row>
    <row r="741" spans="3:9" ht="12" customHeight="1" x14ac:dyDescent="0.2">
      <c r="C741" s="13"/>
      <c r="D741" s="262"/>
      <c r="E741" s="254" t="str">
        <f t="shared" ref="E741:E749" si="146">E740</f>
        <v>Roads Sealed</v>
      </c>
      <c r="F741" s="254" t="str">
        <f t="shared" ref="F741:F749" si="147">F740</f>
        <v>External</v>
      </c>
      <c r="G741" s="255"/>
      <c r="H741" s="256"/>
      <c r="I741" s="31"/>
    </row>
    <row r="742" spans="3:9" ht="12" customHeight="1" x14ac:dyDescent="0.2">
      <c r="C742" s="13"/>
      <c r="D742" s="262"/>
      <c r="E742" s="254" t="str">
        <f t="shared" si="146"/>
        <v>Roads Sealed</v>
      </c>
      <c r="F742" s="254" t="str">
        <f t="shared" si="147"/>
        <v>External</v>
      </c>
      <c r="G742" s="255"/>
      <c r="H742" s="256"/>
      <c r="I742" s="31"/>
    </row>
    <row r="743" spans="3:9" ht="12" customHeight="1" x14ac:dyDescent="0.2">
      <c r="C743" s="13"/>
      <c r="D743" s="262"/>
      <c r="E743" s="254" t="str">
        <f t="shared" si="146"/>
        <v>Roads Sealed</v>
      </c>
      <c r="F743" s="254" t="str">
        <f t="shared" si="147"/>
        <v>External</v>
      </c>
      <c r="G743" s="255"/>
      <c r="H743" s="256"/>
      <c r="I743" s="31"/>
    </row>
    <row r="744" spans="3:9" ht="12" customHeight="1" x14ac:dyDescent="0.2">
      <c r="C744" s="13"/>
      <c r="D744" s="262"/>
      <c r="E744" s="254" t="str">
        <f t="shared" si="146"/>
        <v>Roads Sealed</v>
      </c>
      <c r="F744" s="254" t="str">
        <f t="shared" si="147"/>
        <v>External</v>
      </c>
      <c r="G744" s="255"/>
      <c r="H744" s="256"/>
      <c r="I744" s="31"/>
    </row>
    <row r="745" spans="3:9" ht="12" customHeight="1" x14ac:dyDescent="0.2">
      <c r="C745" s="13"/>
      <c r="D745" s="262"/>
      <c r="E745" s="254" t="str">
        <f t="shared" si="146"/>
        <v>Roads Sealed</v>
      </c>
      <c r="F745" s="254" t="str">
        <f t="shared" si="147"/>
        <v>External</v>
      </c>
      <c r="G745" s="255"/>
      <c r="H745" s="256"/>
      <c r="I745" s="31"/>
    </row>
    <row r="746" spans="3:9" ht="12" customHeight="1" x14ac:dyDescent="0.2">
      <c r="C746" s="13"/>
      <c r="D746" s="262"/>
      <c r="E746" s="254" t="str">
        <f t="shared" si="146"/>
        <v>Roads Sealed</v>
      </c>
      <c r="F746" s="254" t="str">
        <f t="shared" si="147"/>
        <v>External</v>
      </c>
      <c r="G746" s="255"/>
      <c r="H746" s="256"/>
      <c r="I746" s="31"/>
    </row>
    <row r="747" spans="3:9" ht="12" customHeight="1" x14ac:dyDescent="0.2">
      <c r="C747" s="13"/>
      <c r="D747" s="262"/>
      <c r="E747" s="254" t="str">
        <f t="shared" si="146"/>
        <v>Roads Sealed</v>
      </c>
      <c r="F747" s="254" t="str">
        <f t="shared" si="147"/>
        <v>External</v>
      </c>
      <c r="G747" s="255"/>
      <c r="H747" s="256"/>
      <c r="I747" s="31"/>
    </row>
    <row r="748" spans="3:9" ht="12" customHeight="1" x14ac:dyDescent="0.2">
      <c r="C748" s="13"/>
      <c r="D748" s="262"/>
      <c r="E748" s="254" t="str">
        <f t="shared" si="146"/>
        <v>Roads Sealed</v>
      </c>
      <c r="F748" s="254" t="str">
        <f t="shared" si="147"/>
        <v>External</v>
      </c>
      <c r="G748" s="255"/>
      <c r="H748" s="256"/>
      <c r="I748" s="31"/>
    </row>
    <row r="749" spans="3:9" ht="12" customHeight="1" x14ac:dyDescent="0.2">
      <c r="C749" s="13"/>
      <c r="D749" s="262"/>
      <c r="E749" s="254" t="str">
        <f t="shared" si="146"/>
        <v>Roads Sealed</v>
      </c>
      <c r="F749" s="254" t="str">
        <f t="shared" si="147"/>
        <v>External</v>
      </c>
      <c r="G749" s="255"/>
      <c r="H749" s="256"/>
      <c r="I749" s="31"/>
    </row>
    <row r="750" spans="3:9" ht="12" customHeight="1" x14ac:dyDescent="0.2">
      <c r="C750" s="13"/>
      <c r="D750" s="262">
        <v>75</v>
      </c>
      <c r="E750" s="250" t="str">
        <f>IF(OR(VLOOKUP(D750,'Services - WHC'!$D$10:$F$109,2,FALSE)="",VLOOKUP(D750,'Services - WHC'!$D$10:$F$109,2,FALSE)="[Enter service]"),"",VLOOKUP(D750,'Services - WHC'!$D$10:$F$109,2,FALSE))</f>
        <v>Roads Gravel</v>
      </c>
      <c r="F750" s="251" t="str">
        <f>IF(OR(VLOOKUP(D750,'Services - WHC'!$D$10:$F$109,3,FALSE)="",VLOOKUP(D750,'Services - WHC'!$D$10:$F$109,3,FALSE)="[Select]"),"",VLOOKUP(D750,'Services - WHC'!$D$10:$F$109,3,FALSE))</f>
        <v>External</v>
      </c>
      <c r="G750" s="252"/>
      <c r="H750" s="253"/>
      <c r="I750" s="31"/>
    </row>
    <row r="751" spans="3:9" ht="12" customHeight="1" x14ac:dyDescent="0.2">
      <c r="C751" s="13"/>
      <c r="D751" s="262"/>
      <c r="E751" s="254" t="str">
        <f t="shared" ref="E751:E759" si="148">E750</f>
        <v>Roads Gravel</v>
      </c>
      <c r="F751" s="254" t="str">
        <f t="shared" ref="F751:F759" si="149">F750</f>
        <v>External</v>
      </c>
      <c r="G751" s="255"/>
      <c r="H751" s="256"/>
      <c r="I751" s="31"/>
    </row>
    <row r="752" spans="3:9" ht="12" customHeight="1" x14ac:dyDescent="0.2">
      <c r="C752" s="13"/>
      <c r="D752" s="262"/>
      <c r="E752" s="254" t="str">
        <f t="shared" si="148"/>
        <v>Roads Gravel</v>
      </c>
      <c r="F752" s="254" t="str">
        <f t="shared" si="149"/>
        <v>External</v>
      </c>
      <c r="G752" s="255"/>
      <c r="H752" s="256"/>
      <c r="I752" s="31"/>
    </row>
    <row r="753" spans="3:9" ht="12" customHeight="1" x14ac:dyDescent="0.2">
      <c r="C753" s="13"/>
      <c r="D753" s="262"/>
      <c r="E753" s="254" t="str">
        <f t="shared" si="148"/>
        <v>Roads Gravel</v>
      </c>
      <c r="F753" s="254" t="str">
        <f t="shared" si="149"/>
        <v>External</v>
      </c>
      <c r="G753" s="255"/>
      <c r="H753" s="256"/>
      <c r="I753" s="31"/>
    </row>
    <row r="754" spans="3:9" ht="12" customHeight="1" x14ac:dyDescent="0.2">
      <c r="C754" s="13"/>
      <c r="D754" s="262"/>
      <c r="E754" s="254" t="str">
        <f t="shared" si="148"/>
        <v>Roads Gravel</v>
      </c>
      <c r="F754" s="254" t="str">
        <f t="shared" si="149"/>
        <v>External</v>
      </c>
      <c r="G754" s="255"/>
      <c r="H754" s="256"/>
      <c r="I754" s="31"/>
    </row>
    <row r="755" spans="3:9" ht="12" customHeight="1" x14ac:dyDescent="0.2">
      <c r="C755" s="13"/>
      <c r="D755" s="262"/>
      <c r="E755" s="254" t="str">
        <f t="shared" si="148"/>
        <v>Roads Gravel</v>
      </c>
      <c r="F755" s="254" t="str">
        <f t="shared" si="149"/>
        <v>External</v>
      </c>
      <c r="G755" s="255"/>
      <c r="H755" s="256"/>
      <c r="I755" s="31"/>
    </row>
    <row r="756" spans="3:9" ht="12" customHeight="1" x14ac:dyDescent="0.2">
      <c r="C756" s="13"/>
      <c r="D756" s="262"/>
      <c r="E756" s="254" t="str">
        <f t="shared" si="148"/>
        <v>Roads Gravel</v>
      </c>
      <c r="F756" s="254" t="str">
        <f t="shared" si="149"/>
        <v>External</v>
      </c>
      <c r="G756" s="255"/>
      <c r="H756" s="256"/>
      <c r="I756" s="31"/>
    </row>
    <row r="757" spans="3:9" ht="12" customHeight="1" x14ac:dyDescent="0.2">
      <c r="C757" s="13"/>
      <c r="D757" s="262"/>
      <c r="E757" s="254" t="str">
        <f t="shared" si="148"/>
        <v>Roads Gravel</v>
      </c>
      <c r="F757" s="254" t="str">
        <f t="shared" si="149"/>
        <v>External</v>
      </c>
      <c r="G757" s="255"/>
      <c r="H757" s="256"/>
      <c r="I757" s="31"/>
    </row>
    <row r="758" spans="3:9" ht="12" customHeight="1" x14ac:dyDescent="0.2">
      <c r="C758" s="13"/>
      <c r="D758" s="262"/>
      <c r="E758" s="254" t="str">
        <f t="shared" si="148"/>
        <v>Roads Gravel</v>
      </c>
      <c r="F758" s="254" t="str">
        <f t="shared" si="149"/>
        <v>External</v>
      </c>
      <c r="G758" s="255"/>
      <c r="H758" s="256"/>
      <c r="I758" s="31"/>
    </row>
    <row r="759" spans="3:9" ht="12" customHeight="1" x14ac:dyDescent="0.2">
      <c r="C759" s="13"/>
      <c r="D759" s="262"/>
      <c r="E759" s="254" t="str">
        <f t="shared" si="148"/>
        <v>Roads Gravel</v>
      </c>
      <c r="F759" s="254" t="str">
        <f t="shared" si="149"/>
        <v>External</v>
      </c>
      <c r="G759" s="255"/>
      <c r="H759" s="256"/>
      <c r="I759" s="31"/>
    </row>
    <row r="760" spans="3:9" ht="12" customHeight="1" x14ac:dyDescent="0.2">
      <c r="C760" s="13"/>
      <c r="D760" s="262">
        <v>76</v>
      </c>
      <c r="E760" s="250" t="str">
        <f>IF(OR(VLOOKUP(D760,'Services - WHC'!$D$10:$F$109,2,FALSE)="",VLOOKUP(D760,'Services - WHC'!$D$10:$F$109,2,FALSE)="[Enter service]"),"",VLOOKUP(D760,'Services - WHC'!$D$10:$F$109,2,FALSE))</f>
        <v>Roads Formed</v>
      </c>
      <c r="F760" s="251" t="str">
        <f>IF(OR(VLOOKUP(D760,'Services - WHC'!$D$10:$F$109,3,FALSE)="",VLOOKUP(D760,'Services - WHC'!$D$10:$F$109,3,FALSE)="[Select]"),"",VLOOKUP(D760,'Services - WHC'!$D$10:$F$109,3,FALSE))</f>
        <v>External</v>
      </c>
      <c r="G760" s="252"/>
      <c r="H760" s="253"/>
      <c r="I760" s="31"/>
    </row>
    <row r="761" spans="3:9" ht="12" customHeight="1" x14ac:dyDescent="0.2">
      <c r="C761" s="13"/>
      <c r="D761" s="262"/>
      <c r="E761" s="254" t="str">
        <f t="shared" ref="E761:E769" si="150">E760</f>
        <v>Roads Formed</v>
      </c>
      <c r="F761" s="254" t="str">
        <f t="shared" ref="F761:F769" si="151">F760</f>
        <v>External</v>
      </c>
      <c r="G761" s="255"/>
      <c r="H761" s="256"/>
      <c r="I761" s="31"/>
    </row>
    <row r="762" spans="3:9" ht="12" customHeight="1" x14ac:dyDescent="0.2">
      <c r="C762" s="13"/>
      <c r="D762" s="262"/>
      <c r="E762" s="254" t="str">
        <f t="shared" si="150"/>
        <v>Roads Formed</v>
      </c>
      <c r="F762" s="254" t="str">
        <f t="shared" si="151"/>
        <v>External</v>
      </c>
      <c r="G762" s="255"/>
      <c r="H762" s="256"/>
      <c r="I762" s="31"/>
    </row>
    <row r="763" spans="3:9" ht="12" customHeight="1" x14ac:dyDescent="0.2">
      <c r="C763" s="13"/>
      <c r="D763" s="262"/>
      <c r="E763" s="254" t="str">
        <f t="shared" si="150"/>
        <v>Roads Formed</v>
      </c>
      <c r="F763" s="254" t="str">
        <f t="shared" si="151"/>
        <v>External</v>
      </c>
      <c r="G763" s="255"/>
      <c r="H763" s="256"/>
      <c r="I763" s="31"/>
    </row>
    <row r="764" spans="3:9" ht="12" customHeight="1" x14ac:dyDescent="0.2">
      <c r="C764" s="13"/>
      <c r="D764" s="262"/>
      <c r="E764" s="254" t="str">
        <f t="shared" si="150"/>
        <v>Roads Formed</v>
      </c>
      <c r="F764" s="254" t="str">
        <f t="shared" si="151"/>
        <v>External</v>
      </c>
      <c r="G764" s="255"/>
      <c r="H764" s="256"/>
      <c r="I764" s="31"/>
    </row>
    <row r="765" spans="3:9" ht="12" customHeight="1" x14ac:dyDescent="0.2">
      <c r="C765" s="13"/>
      <c r="D765" s="262"/>
      <c r="E765" s="254" t="str">
        <f t="shared" si="150"/>
        <v>Roads Formed</v>
      </c>
      <c r="F765" s="254" t="str">
        <f t="shared" si="151"/>
        <v>External</v>
      </c>
      <c r="G765" s="255"/>
      <c r="H765" s="256"/>
      <c r="I765" s="31"/>
    </row>
    <row r="766" spans="3:9" ht="12" customHeight="1" x14ac:dyDescent="0.2">
      <c r="C766" s="13"/>
      <c r="D766" s="262"/>
      <c r="E766" s="254" t="str">
        <f t="shared" si="150"/>
        <v>Roads Formed</v>
      </c>
      <c r="F766" s="254" t="str">
        <f t="shared" si="151"/>
        <v>External</v>
      </c>
      <c r="G766" s="255"/>
      <c r="H766" s="256"/>
      <c r="I766" s="31"/>
    </row>
    <row r="767" spans="3:9" ht="12" customHeight="1" x14ac:dyDescent="0.2">
      <c r="C767" s="13"/>
      <c r="D767" s="262"/>
      <c r="E767" s="254" t="str">
        <f t="shared" si="150"/>
        <v>Roads Formed</v>
      </c>
      <c r="F767" s="254" t="str">
        <f t="shared" si="151"/>
        <v>External</v>
      </c>
      <c r="G767" s="255"/>
      <c r="H767" s="256"/>
      <c r="I767" s="31"/>
    </row>
    <row r="768" spans="3:9" ht="12" customHeight="1" x14ac:dyDescent="0.2">
      <c r="C768" s="13"/>
      <c r="D768" s="262"/>
      <c r="E768" s="254" t="str">
        <f t="shared" si="150"/>
        <v>Roads Formed</v>
      </c>
      <c r="F768" s="254" t="str">
        <f t="shared" si="151"/>
        <v>External</v>
      </c>
      <c r="G768" s="255"/>
      <c r="H768" s="256"/>
      <c r="I768" s="31"/>
    </row>
    <row r="769" spans="3:9" ht="12" customHeight="1" x14ac:dyDescent="0.2">
      <c r="C769" s="13"/>
      <c r="D769" s="262"/>
      <c r="E769" s="254" t="str">
        <f t="shared" si="150"/>
        <v>Roads Formed</v>
      </c>
      <c r="F769" s="254" t="str">
        <f t="shared" si="151"/>
        <v>External</v>
      </c>
      <c r="G769" s="255"/>
      <c r="H769" s="256"/>
      <c r="I769" s="31"/>
    </row>
    <row r="770" spans="3:9" ht="12" customHeight="1" x14ac:dyDescent="0.2">
      <c r="C770" s="13"/>
      <c r="D770" s="262">
        <v>77</v>
      </c>
      <c r="E770" s="250" t="str">
        <f>IF(OR(VLOOKUP(D770,'Services - WHC'!$D$10:$F$109,2,FALSE)="",VLOOKUP(D770,'Services - WHC'!$D$10:$F$109,2,FALSE)="[Enter service]"),"",VLOOKUP(D770,'Services - WHC'!$D$10:$F$109,2,FALSE))</f>
        <v>Gravel Pit Rehabilitiation</v>
      </c>
      <c r="F770" s="251" t="str">
        <f>IF(OR(VLOOKUP(D770,'Services - WHC'!$D$10:$F$109,3,FALSE)="",VLOOKUP(D770,'Services - WHC'!$D$10:$F$109,3,FALSE)="[Select]"),"",VLOOKUP(D770,'Services - WHC'!$D$10:$F$109,3,FALSE))</f>
        <v>Internal</v>
      </c>
      <c r="G770" s="252"/>
      <c r="H770" s="253"/>
      <c r="I770" s="31"/>
    </row>
    <row r="771" spans="3:9" ht="12" customHeight="1" x14ac:dyDescent="0.2">
      <c r="C771" s="13"/>
      <c r="D771" s="262"/>
      <c r="E771" s="254" t="str">
        <f t="shared" ref="E771:E779" si="152">E770</f>
        <v>Gravel Pit Rehabilitiation</v>
      </c>
      <c r="F771" s="254" t="str">
        <f t="shared" ref="F771:F779" si="153">F770</f>
        <v>Internal</v>
      </c>
      <c r="G771" s="255"/>
      <c r="H771" s="256"/>
      <c r="I771" s="31"/>
    </row>
    <row r="772" spans="3:9" ht="12" customHeight="1" x14ac:dyDescent="0.2">
      <c r="C772" s="13"/>
      <c r="D772" s="262"/>
      <c r="E772" s="254" t="str">
        <f t="shared" si="152"/>
        <v>Gravel Pit Rehabilitiation</v>
      </c>
      <c r="F772" s="254" t="str">
        <f t="shared" si="153"/>
        <v>Internal</v>
      </c>
      <c r="G772" s="255"/>
      <c r="H772" s="256"/>
      <c r="I772" s="31"/>
    </row>
    <row r="773" spans="3:9" ht="12" customHeight="1" x14ac:dyDescent="0.2">
      <c r="C773" s="13"/>
      <c r="D773" s="262"/>
      <c r="E773" s="254" t="str">
        <f t="shared" si="152"/>
        <v>Gravel Pit Rehabilitiation</v>
      </c>
      <c r="F773" s="254" t="str">
        <f t="shared" si="153"/>
        <v>Internal</v>
      </c>
      <c r="G773" s="255"/>
      <c r="H773" s="256"/>
      <c r="I773" s="31"/>
    </row>
    <row r="774" spans="3:9" ht="12" customHeight="1" x14ac:dyDescent="0.2">
      <c r="C774" s="13"/>
      <c r="D774" s="262"/>
      <c r="E774" s="254" t="str">
        <f t="shared" si="152"/>
        <v>Gravel Pit Rehabilitiation</v>
      </c>
      <c r="F774" s="254" t="str">
        <f t="shared" si="153"/>
        <v>Internal</v>
      </c>
      <c r="G774" s="255"/>
      <c r="H774" s="256"/>
      <c r="I774" s="31"/>
    </row>
    <row r="775" spans="3:9" ht="12" customHeight="1" x14ac:dyDescent="0.2">
      <c r="C775" s="13"/>
      <c r="D775" s="262"/>
      <c r="E775" s="254" t="str">
        <f t="shared" si="152"/>
        <v>Gravel Pit Rehabilitiation</v>
      </c>
      <c r="F775" s="254" t="str">
        <f t="shared" si="153"/>
        <v>Internal</v>
      </c>
      <c r="G775" s="255"/>
      <c r="H775" s="256"/>
      <c r="I775" s="31"/>
    </row>
    <row r="776" spans="3:9" ht="12" customHeight="1" x14ac:dyDescent="0.2">
      <c r="C776" s="13"/>
      <c r="D776" s="262"/>
      <c r="E776" s="254" t="str">
        <f t="shared" si="152"/>
        <v>Gravel Pit Rehabilitiation</v>
      </c>
      <c r="F776" s="254" t="str">
        <f t="shared" si="153"/>
        <v>Internal</v>
      </c>
      <c r="G776" s="255"/>
      <c r="H776" s="256"/>
      <c r="I776" s="31"/>
    </row>
    <row r="777" spans="3:9" ht="12" customHeight="1" x14ac:dyDescent="0.2">
      <c r="C777" s="13"/>
      <c r="D777" s="262"/>
      <c r="E777" s="254" t="str">
        <f t="shared" si="152"/>
        <v>Gravel Pit Rehabilitiation</v>
      </c>
      <c r="F777" s="254" t="str">
        <f t="shared" si="153"/>
        <v>Internal</v>
      </c>
      <c r="G777" s="255"/>
      <c r="H777" s="256"/>
      <c r="I777" s="31"/>
    </row>
    <row r="778" spans="3:9" ht="12" customHeight="1" x14ac:dyDescent="0.2">
      <c r="C778" s="13"/>
      <c r="D778" s="262"/>
      <c r="E778" s="254" t="str">
        <f t="shared" si="152"/>
        <v>Gravel Pit Rehabilitiation</v>
      </c>
      <c r="F778" s="254" t="str">
        <f t="shared" si="153"/>
        <v>Internal</v>
      </c>
      <c r="G778" s="255"/>
      <c r="H778" s="256"/>
      <c r="I778" s="31"/>
    </row>
    <row r="779" spans="3:9" ht="12" customHeight="1" x14ac:dyDescent="0.2">
      <c r="C779" s="13"/>
      <c r="D779" s="262"/>
      <c r="E779" s="254" t="str">
        <f t="shared" si="152"/>
        <v>Gravel Pit Rehabilitiation</v>
      </c>
      <c r="F779" s="254" t="str">
        <f t="shared" si="153"/>
        <v>Internal</v>
      </c>
      <c r="G779" s="255"/>
      <c r="H779" s="256"/>
      <c r="I779" s="31"/>
    </row>
    <row r="780" spans="3:9" ht="12" customHeight="1" x14ac:dyDescent="0.2">
      <c r="C780" s="13"/>
      <c r="D780" s="262">
        <v>78</v>
      </c>
      <c r="E780" s="250" t="str">
        <f>IF(OR(VLOOKUP(D780,'Services - WHC'!$D$10:$F$109,2,FALSE)="",VLOOKUP(D780,'Services - WHC'!$D$10:$F$109,2,FALSE)="[Enter service]"),"",VLOOKUP(D780,'Services - WHC'!$D$10:$F$109,2,FALSE))</f>
        <v>Urban Areas and Environment Administration</v>
      </c>
      <c r="F780" s="251" t="str">
        <f>IF(OR(VLOOKUP(D780,'Services - WHC'!$D$10:$F$109,3,FALSE)="",VLOOKUP(D780,'Services - WHC'!$D$10:$F$109,3,FALSE)="[Select]"),"",VLOOKUP(D780,'Services - WHC'!$D$10:$F$109,3,FALSE))</f>
        <v>Mixed</v>
      </c>
      <c r="G780" s="252"/>
      <c r="H780" s="253"/>
      <c r="I780" s="31"/>
    </row>
    <row r="781" spans="3:9" ht="12" customHeight="1" x14ac:dyDescent="0.2">
      <c r="C781" s="13"/>
      <c r="D781" s="262"/>
      <c r="E781" s="254" t="str">
        <f t="shared" ref="E781:E789" si="154">E780</f>
        <v>Urban Areas and Environment Administration</v>
      </c>
      <c r="F781" s="254" t="str">
        <f t="shared" ref="F781:F789" si="155">F780</f>
        <v>Mixed</v>
      </c>
      <c r="G781" s="255"/>
      <c r="H781" s="256"/>
      <c r="I781" s="31"/>
    </row>
    <row r="782" spans="3:9" ht="12" customHeight="1" x14ac:dyDescent="0.2">
      <c r="C782" s="13"/>
      <c r="D782" s="262"/>
      <c r="E782" s="254" t="str">
        <f t="shared" si="154"/>
        <v>Urban Areas and Environment Administration</v>
      </c>
      <c r="F782" s="254" t="str">
        <f t="shared" si="155"/>
        <v>Mixed</v>
      </c>
      <c r="G782" s="255"/>
      <c r="H782" s="256"/>
      <c r="I782" s="31"/>
    </row>
    <row r="783" spans="3:9" ht="12" customHeight="1" x14ac:dyDescent="0.2">
      <c r="C783" s="13"/>
      <c r="D783" s="262"/>
      <c r="E783" s="254" t="str">
        <f t="shared" si="154"/>
        <v>Urban Areas and Environment Administration</v>
      </c>
      <c r="F783" s="254" t="str">
        <f t="shared" si="155"/>
        <v>Mixed</v>
      </c>
      <c r="G783" s="255"/>
      <c r="H783" s="256"/>
      <c r="I783" s="31"/>
    </row>
    <row r="784" spans="3:9" ht="12" customHeight="1" x14ac:dyDescent="0.2">
      <c r="C784" s="13"/>
      <c r="D784" s="262"/>
      <c r="E784" s="254" t="str">
        <f t="shared" si="154"/>
        <v>Urban Areas and Environment Administration</v>
      </c>
      <c r="F784" s="254" t="str">
        <f t="shared" si="155"/>
        <v>Mixed</v>
      </c>
      <c r="G784" s="255"/>
      <c r="H784" s="256"/>
      <c r="I784" s="31"/>
    </row>
    <row r="785" spans="3:9" ht="12" customHeight="1" x14ac:dyDescent="0.2">
      <c r="C785" s="13"/>
      <c r="D785" s="262"/>
      <c r="E785" s="254" t="str">
        <f t="shared" si="154"/>
        <v>Urban Areas and Environment Administration</v>
      </c>
      <c r="F785" s="254" t="str">
        <f t="shared" si="155"/>
        <v>Mixed</v>
      </c>
      <c r="G785" s="255"/>
      <c r="H785" s="256"/>
      <c r="I785" s="31"/>
    </row>
    <row r="786" spans="3:9" ht="12" customHeight="1" x14ac:dyDescent="0.2">
      <c r="C786" s="13"/>
      <c r="D786" s="262"/>
      <c r="E786" s="254" t="str">
        <f t="shared" si="154"/>
        <v>Urban Areas and Environment Administration</v>
      </c>
      <c r="F786" s="254" t="str">
        <f t="shared" si="155"/>
        <v>Mixed</v>
      </c>
      <c r="G786" s="255"/>
      <c r="H786" s="256"/>
      <c r="I786" s="31"/>
    </row>
    <row r="787" spans="3:9" ht="12" customHeight="1" x14ac:dyDescent="0.2">
      <c r="C787" s="13"/>
      <c r="D787" s="262"/>
      <c r="E787" s="254" t="str">
        <f t="shared" si="154"/>
        <v>Urban Areas and Environment Administration</v>
      </c>
      <c r="F787" s="254" t="str">
        <f t="shared" si="155"/>
        <v>Mixed</v>
      </c>
      <c r="G787" s="255"/>
      <c r="H787" s="256"/>
      <c r="I787" s="31"/>
    </row>
    <row r="788" spans="3:9" ht="12" customHeight="1" x14ac:dyDescent="0.2">
      <c r="C788" s="13"/>
      <c r="D788" s="262"/>
      <c r="E788" s="254" t="str">
        <f t="shared" si="154"/>
        <v>Urban Areas and Environment Administration</v>
      </c>
      <c r="F788" s="254" t="str">
        <f t="shared" si="155"/>
        <v>Mixed</v>
      </c>
      <c r="G788" s="255"/>
      <c r="H788" s="256"/>
      <c r="I788" s="31"/>
    </row>
    <row r="789" spans="3:9" ht="12" customHeight="1" x14ac:dyDescent="0.2">
      <c r="C789" s="13"/>
      <c r="D789" s="262"/>
      <c r="E789" s="254" t="str">
        <f t="shared" si="154"/>
        <v>Urban Areas and Environment Administration</v>
      </c>
      <c r="F789" s="254" t="str">
        <f t="shared" si="155"/>
        <v>Mixed</v>
      </c>
      <c r="G789" s="255"/>
      <c r="H789" s="256"/>
      <c r="I789" s="31"/>
    </row>
    <row r="790" spans="3:9" ht="12" customHeight="1" x14ac:dyDescent="0.2">
      <c r="C790" s="13"/>
      <c r="D790" s="262">
        <v>79</v>
      </c>
      <c r="E790" s="250" t="str">
        <f>IF(OR(VLOOKUP(D790,'Services - WHC'!$D$10:$F$109,2,FALSE)="",VLOOKUP(D790,'Services - WHC'!$D$10:$F$109,2,FALSE)="[Enter service]"),"",VLOOKUP(D790,'Services - WHC'!$D$10:$F$109,2,FALSE))</f>
        <v>Public Toilets</v>
      </c>
      <c r="F790" s="251" t="str">
        <f>IF(OR(VLOOKUP(D790,'Services - WHC'!$D$10:$F$109,3,FALSE)="",VLOOKUP(D790,'Services - WHC'!$D$10:$F$109,3,FALSE)="[Select]"),"",VLOOKUP(D790,'Services - WHC'!$D$10:$F$109,3,FALSE))</f>
        <v>External</v>
      </c>
      <c r="G790" s="252"/>
      <c r="H790" s="253"/>
      <c r="I790" s="31"/>
    </row>
    <row r="791" spans="3:9" ht="12" customHeight="1" x14ac:dyDescent="0.2">
      <c r="C791" s="13"/>
      <c r="D791" s="262"/>
      <c r="E791" s="254" t="str">
        <f t="shared" ref="E791:E799" si="156">E790</f>
        <v>Public Toilets</v>
      </c>
      <c r="F791" s="254" t="str">
        <f t="shared" ref="F791:F799" si="157">F790</f>
        <v>External</v>
      </c>
      <c r="G791" s="255"/>
      <c r="H791" s="256"/>
      <c r="I791" s="31"/>
    </row>
    <row r="792" spans="3:9" ht="12" customHeight="1" x14ac:dyDescent="0.2">
      <c r="C792" s="13"/>
      <c r="D792" s="262"/>
      <c r="E792" s="254" t="str">
        <f t="shared" si="156"/>
        <v>Public Toilets</v>
      </c>
      <c r="F792" s="254" t="str">
        <f t="shared" si="157"/>
        <v>External</v>
      </c>
      <c r="G792" s="255"/>
      <c r="H792" s="256"/>
      <c r="I792" s="31"/>
    </row>
    <row r="793" spans="3:9" ht="12" customHeight="1" x14ac:dyDescent="0.2">
      <c r="C793" s="13"/>
      <c r="D793" s="262"/>
      <c r="E793" s="254" t="str">
        <f t="shared" si="156"/>
        <v>Public Toilets</v>
      </c>
      <c r="F793" s="254" t="str">
        <f t="shared" si="157"/>
        <v>External</v>
      </c>
      <c r="G793" s="255"/>
      <c r="H793" s="256"/>
      <c r="I793" s="31"/>
    </row>
    <row r="794" spans="3:9" ht="12" customHeight="1" x14ac:dyDescent="0.2">
      <c r="C794" s="13"/>
      <c r="D794" s="262"/>
      <c r="E794" s="254" t="str">
        <f t="shared" si="156"/>
        <v>Public Toilets</v>
      </c>
      <c r="F794" s="254" t="str">
        <f t="shared" si="157"/>
        <v>External</v>
      </c>
      <c r="G794" s="255"/>
      <c r="H794" s="256"/>
      <c r="I794" s="31"/>
    </row>
    <row r="795" spans="3:9" ht="12" customHeight="1" x14ac:dyDescent="0.2">
      <c r="C795" s="13"/>
      <c r="D795" s="262"/>
      <c r="E795" s="254" t="str">
        <f t="shared" si="156"/>
        <v>Public Toilets</v>
      </c>
      <c r="F795" s="254" t="str">
        <f t="shared" si="157"/>
        <v>External</v>
      </c>
      <c r="G795" s="255"/>
      <c r="H795" s="256"/>
      <c r="I795" s="31"/>
    </row>
    <row r="796" spans="3:9" ht="12" customHeight="1" x14ac:dyDescent="0.2">
      <c r="C796" s="13"/>
      <c r="D796" s="262"/>
      <c r="E796" s="254" t="str">
        <f t="shared" si="156"/>
        <v>Public Toilets</v>
      </c>
      <c r="F796" s="254" t="str">
        <f t="shared" si="157"/>
        <v>External</v>
      </c>
      <c r="G796" s="255"/>
      <c r="H796" s="256"/>
      <c r="I796" s="31"/>
    </row>
    <row r="797" spans="3:9" ht="12" customHeight="1" x14ac:dyDescent="0.2">
      <c r="C797" s="13"/>
      <c r="D797" s="262"/>
      <c r="E797" s="254" t="str">
        <f t="shared" si="156"/>
        <v>Public Toilets</v>
      </c>
      <c r="F797" s="254" t="str">
        <f t="shared" si="157"/>
        <v>External</v>
      </c>
      <c r="G797" s="255"/>
      <c r="H797" s="256"/>
      <c r="I797" s="31"/>
    </row>
    <row r="798" spans="3:9" ht="12" customHeight="1" x14ac:dyDescent="0.2">
      <c r="C798" s="13"/>
      <c r="D798" s="262"/>
      <c r="E798" s="254" t="str">
        <f t="shared" si="156"/>
        <v>Public Toilets</v>
      </c>
      <c r="F798" s="254" t="str">
        <f t="shared" si="157"/>
        <v>External</v>
      </c>
      <c r="G798" s="255"/>
      <c r="H798" s="256"/>
      <c r="I798" s="31"/>
    </row>
    <row r="799" spans="3:9" ht="12" customHeight="1" x14ac:dyDescent="0.2">
      <c r="C799" s="13"/>
      <c r="D799" s="262"/>
      <c r="E799" s="254" t="str">
        <f t="shared" si="156"/>
        <v>Public Toilets</v>
      </c>
      <c r="F799" s="254" t="str">
        <f t="shared" si="157"/>
        <v>External</v>
      </c>
      <c r="G799" s="255"/>
      <c r="H799" s="256"/>
      <c r="I799" s="31"/>
    </row>
    <row r="800" spans="3:9" ht="12" customHeight="1" x14ac:dyDescent="0.2">
      <c r="C800" s="13"/>
      <c r="D800" s="262">
        <v>80</v>
      </c>
      <c r="E800" s="250" t="str">
        <f>IF(OR(VLOOKUP(D800,'Services - WHC'!$D$10:$F$109,2,FALSE)="",VLOOKUP(D800,'Services - WHC'!$D$10:$F$109,2,FALSE)="[Enter service]"),"",VLOOKUP(D800,'Services - WHC'!$D$10:$F$109,2,FALSE))</f>
        <v>Parks</v>
      </c>
      <c r="F800" s="251" t="str">
        <f>IF(OR(VLOOKUP(D800,'Services - WHC'!$D$10:$F$109,3,FALSE)="",VLOOKUP(D800,'Services - WHC'!$D$10:$F$109,3,FALSE)="[Select]"),"",VLOOKUP(D800,'Services - WHC'!$D$10:$F$109,3,FALSE))</f>
        <v>External</v>
      </c>
      <c r="G800" s="252"/>
      <c r="H800" s="253"/>
      <c r="I800" s="31"/>
    </row>
    <row r="801" spans="3:9" ht="12" customHeight="1" x14ac:dyDescent="0.2">
      <c r="C801" s="13"/>
      <c r="D801" s="262"/>
      <c r="E801" s="254" t="str">
        <f t="shared" ref="E801:E809" si="158">E800</f>
        <v>Parks</v>
      </c>
      <c r="F801" s="254" t="str">
        <f t="shared" ref="F801:F809" si="159">F800</f>
        <v>External</v>
      </c>
      <c r="G801" s="255"/>
      <c r="H801" s="256"/>
      <c r="I801" s="31"/>
    </row>
    <row r="802" spans="3:9" ht="12" customHeight="1" x14ac:dyDescent="0.2">
      <c r="C802" s="13"/>
      <c r="D802" s="262"/>
      <c r="E802" s="254" t="str">
        <f t="shared" si="158"/>
        <v>Parks</v>
      </c>
      <c r="F802" s="254" t="str">
        <f t="shared" si="159"/>
        <v>External</v>
      </c>
      <c r="G802" s="255"/>
      <c r="H802" s="256"/>
      <c r="I802" s="31"/>
    </row>
    <row r="803" spans="3:9" ht="12" customHeight="1" x14ac:dyDescent="0.2">
      <c r="C803" s="13"/>
      <c r="D803" s="262"/>
      <c r="E803" s="254" t="str">
        <f t="shared" si="158"/>
        <v>Parks</v>
      </c>
      <c r="F803" s="254" t="str">
        <f t="shared" si="159"/>
        <v>External</v>
      </c>
      <c r="G803" s="255"/>
      <c r="H803" s="256"/>
      <c r="I803" s="31"/>
    </row>
    <row r="804" spans="3:9" ht="12" customHeight="1" x14ac:dyDescent="0.2">
      <c r="C804" s="13"/>
      <c r="D804" s="262"/>
      <c r="E804" s="254" t="str">
        <f t="shared" si="158"/>
        <v>Parks</v>
      </c>
      <c r="F804" s="254" t="str">
        <f t="shared" si="159"/>
        <v>External</v>
      </c>
      <c r="G804" s="255"/>
      <c r="H804" s="256"/>
      <c r="I804" s="31"/>
    </row>
    <row r="805" spans="3:9" ht="12" customHeight="1" x14ac:dyDescent="0.2">
      <c r="C805" s="13"/>
      <c r="D805" s="262"/>
      <c r="E805" s="254" t="str">
        <f t="shared" si="158"/>
        <v>Parks</v>
      </c>
      <c r="F805" s="254" t="str">
        <f t="shared" si="159"/>
        <v>External</v>
      </c>
      <c r="G805" s="255"/>
      <c r="H805" s="256"/>
      <c r="I805" s="31"/>
    </row>
    <row r="806" spans="3:9" ht="12" customHeight="1" x14ac:dyDescent="0.2">
      <c r="C806" s="13"/>
      <c r="D806" s="262"/>
      <c r="E806" s="254" t="str">
        <f t="shared" si="158"/>
        <v>Parks</v>
      </c>
      <c r="F806" s="254" t="str">
        <f t="shared" si="159"/>
        <v>External</v>
      </c>
      <c r="G806" s="255"/>
      <c r="H806" s="256"/>
      <c r="I806" s="31"/>
    </row>
    <row r="807" spans="3:9" ht="12" customHeight="1" x14ac:dyDescent="0.2">
      <c r="C807" s="13"/>
      <c r="D807" s="262"/>
      <c r="E807" s="254" t="str">
        <f t="shared" si="158"/>
        <v>Parks</v>
      </c>
      <c r="F807" s="254" t="str">
        <f t="shared" si="159"/>
        <v>External</v>
      </c>
      <c r="G807" s="255"/>
      <c r="H807" s="256"/>
      <c r="I807" s="31"/>
    </row>
    <row r="808" spans="3:9" ht="12" customHeight="1" x14ac:dyDescent="0.2">
      <c r="C808" s="13"/>
      <c r="D808" s="262"/>
      <c r="E808" s="254" t="str">
        <f t="shared" si="158"/>
        <v>Parks</v>
      </c>
      <c r="F808" s="254" t="str">
        <f t="shared" si="159"/>
        <v>External</v>
      </c>
      <c r="G808" s="255"/>
      <c r="H808" s="256"/>
      <c r="I808" s="31"/>
    </row>
    <row r="809" spans="3:9" ht="12" customHeight="1" x14ac:dyDescent="0.2">
      <c r="C809" s="13"/>
      <c r="D809" s="262"/>
      <c r="E809" s="254" t="str">
        <f t="shared" si="158"/>
        <v>Parks</v>
      </c>
      <c r="F809" s="254" t="str">
        <f t="shared" si="159"/>
        <v>External</v>
      </c>
      <c r="G809" s="255"/>
      <c r="H809" s="256"/>
      <c r="I809" s="31"/>
    </row>
    <row r="810" spans="3:9" ht="12" customHeight="1" x14ac:dyDescent="0.2">
      <c r="C810" s="13"/>
      <c r="D810" s="262">
        <v>81</v>
      </c>
      <c r="E810" s="250" t="str">
        <f>IF(OR(VLOOKUP(D810,'Services - WHC'!$D$10:$F$109,2,FALSE)="",VLOOKUP(D810,'Services - WHC'!$D$10:$F$109,2,FALSE)="[Enter service]"),"",VLOOKUP(D810,'Services - WHC'!$D$10:$F$109,2,FALSE))</f>
        <v>Drains</v>
      </c>
      <c r="F810" s="251" t="str">
        <f>IF(OR(VLOOKUP(D810,'Services - WHC'!$D$10:$F$109,3,FALSE)="",VLOOKUP(D810,'Services - WHC'!$D$10:$F$109,3,FALSE)="[Select]"),"",VLOOKUP(D810,'Services - WHC'!$D$10:$F$109,3,FALSE))</f>
        <v>External</v>
      </c>
      <c r="G810" s="252"/>
      <c r="H810" s="253"/>
      <c r="I810" s="31"/>
    </row>
    <row r="811" spans="3:9" ht="12" customHeight="1" x14ac:dyDescent="0.2">
      <c r="C811" s="13"/>
      <c r="D811" s="262"/>
      <c r="E811" s="254" t="str">
        <f t="shared" ref="E811:E819" si="160">E810</f>
        <v>Drains</v>
      </c>
      <c r="F811" s="254" t="str">
        <f t="shared" ref="F811:F819" si="161">F810</f>
        <v>External</v>
      </c>
      <c r="G811" s="255"/>
      <c r="H811" s="256"/>
      <c r="I811" s="31"/>
    </row>
    <row r="812" spans="3:9" ht="12" customHeight="1" x14ac:dyDescent="0.2">
      <c r="C812" s="13"/>
      <c r="D812" s="262"/>
      <c r="E812" s="254" t="str">
        <f t="shared" si="160"/>
        <v>Drains</v>
      </c>
      <c r="F812" s="254" t="str">
        <f t="shared" si="161"/>
        <v>External</v>
      </c>
      <c r="G812" s="255"/>
      <c r="H812" s="256"/>
      <c r="I812" s="31"/>
    </row>
    <row r="813" spans="3:9" ht="12" customHeight="1" x14ac:dyDescent="0.2">
      <c r="C813" s="13"/>
      <c r="D813" s="262"/>
      <c r="E813" s="254" t="str">
        <f t="shared" si="160"/>
        <v>Drains</v>
      </c>
      <c r="F813" s="254" t="str">
        <f t="shared" si="161"/>
        <v>External</v>
      </c>
      <c r="G813" s="255"/>
      <c r="H813" s="256"/>
      <c r="I813" s="31"/>
    </row>
    <row r="814" spans="3:9" ht="12" customHeight="1" x14ac:dyDescent="0.2">
      <c r="C814" s="13"/>
      <c r="D814" s="262"/>
      <c r="E814" s="254" t="str">
        <f t="shared" si="160"/>
        <v>Drains</v>
      </c>
      <c r="F814" s="254" t="str">
        <f t="shared" si="161"/>
        <v>External</v>
      </c>
      <c r="G814" s="255"/>
      <c r="H814" s="256"/>
      <c r="I814" s="31"/>
    </row>
    <row r="815" spans="3:9" ht="12" customHeight="1" x14ac:dyDescent="0.2">
      <c r="C815" s="13"/>
      <c r="D815" s="262"/>
      <c r="E815" s="254" t="str">
        <f t="shared" si="160"/>
        <v>Drains</v>
      </c>
      <c r="F815" s="254" t="str">
        <f t="shared" si="161"/>
        <v>External</v>
      </c>
      <c r="G815" s="255"/>
      <c r="H815" s="256"/>
      <c r="I815" s="31"/>
    </row>
    <row r="816" spans="3:9" ht="12" customHeight="1" x14ac:dyDescent="0.2">
      <c r="C816" s="13"/>
      <c r="D816" s="262"/>
      <c r="E816" s="254" t="str">
        <f t="shared" si="160"/>
        <v>Drains</v>
      </c>
      <c r="F816" s="254" t="str">
        <f t="shared" si="161"/>
        <v>External</v>
      </c>
      <c r="G816" s="255"/>
      <c r="H816" s="256"/>
      <c r="I816" s="31"/>
    </row>
    <row r="817" spans="3:9" ht="12" customHeight="1" x14ac:dyDescent="0.2">
      <c r="C817" s="13"/>
      <c r="D817" s="262"/>
      <c r="E817" s="254" t="str">
        <f t="shared" si="160"/>
        <v>Drains</v>
      </c>
      <c r="F817" s="254" t="str">
        <f t="shared" si="161"/>
        <v>External</v>
      </c>
      <c r="G817" s="255"/>
      <c r="H817" s="256"/>
      <c r="I817" s="31"/>
    </row>
    <row r="818" spans="3:9" ht="12" customHeight="1" x14ac:dyDescent="0.2">
      <c r="C818" s="13"/>
      <c r="D818" s="262"/>
      <c r="E818" s="254" t="str">
        <f t="shared" si="160"/>
        <v>Drains</v>
      </c>
      <c r="F818" s="254" t="str">
        <f t="shared" si="161"/>
        <v>External</v>
      </c>
      <c r="G818" s="255"/>
      <c r="H818" s="256"/>
      <c r="I818" s="31"/>
    </row>
    <row r="819" spans="3:9" ht="12" customHeight="1" x14ac:dyDescent="0.2">
      <c r="C819" s="13"/>
      <c r="D819" s="262"/>
      <c r="E819" s="254" t="str">
        <f t="shared" si="160"/>
        <v>Drains</v>
      </c>
      <c r="F819" s="254" t="str">
        <f t="shared" si="161"/>
        <v>External</v>
      </c>
      <c r="G819" s="255"/>
      <c r="H819" s="256"/>
      <c r="I819" s="31"/>
    </row>
    <row r="820" spans="3:9" ht="12" customHeight="1" x14ac:dyDescent="0.2">
      <c r="C820" s="13"/>
      <c r="D820" s="262">
        <v>82</v>
      </c>
      <c r="E820" s="250" t="str">
        <f>IF(OR(VLOOKUP(D820,'Services - WHC'!$D$10:$F$109,2,FALSE)="",VLOOKUP(D820,'Services - WHC'!$D$10:$F$109,2,FALSE)="[Enter service]"),"",VLOOKUP(D820,'Services - WHC'!$D$10:$F$109,2,FALSE))</f>
        <v>Major Culverts Bridges and Weirs</v>
      </c>
      <c r="F820" s="251" t="str">
        <f>IF(OR(VLOOKUP(D820,'Services - WHC'!$D$10:$F$109,3,FALSE)="",VLOOKUP(D820,'Services - WHC'!$D$10:$F$109,3,FALSE)="[Select]"),"",VLOOKUP(D820,'Services - WHC'!$D$10:$F$109,3,FALSE))</f>
        <v>External</v>
      </c>
      <c r="G820" s="252"/>
      <c r="H820" s="253"/>
      <c r="I820" s="31"/>
    </row>
    <row r="821" spans="3:9" ht="12" customHeight="1" x14ac:dyDescent="0.2">
      <c r="C821" s="13"/>
      <c r="D821" s="262"/>
      <c r="E821" s="254" t="str">
        <f t="shared" ref="E821:E829" si="162">E820</f>
        <v>Major Culverts Bridges and Weirs</v>
      </c>
      <c r="F821" s="254" t="str">
        <f t="shared" ref="F821:F829" si="163">F820</f>
        <v>External</v>
      </c>
      <c r="G821" s="255"/>
      <c r="H821" s="256"/>
      <c r="I821" s="31"/>
    </row>
    <row r="822" spans="3:9" ht="12" customHeight="1" x14ac:dyDescent="0.2">
      <c r="C822" s="13"/>
      <c r="D822" s="262"/>
      <c r="E822" s="254" t="str">
        <f t="shared" si="162"/>
        <v>Major Culverts Bridges and Weirs</v>
      </c>
      <c r="F822" s="254" t="str">
        <f t="shared" si="163"/>
        <v>External</v>
      </c>
      <c r="G822" s="255"/>
      <c r="H822" s="256"/>
      <c r="I822" s="31"/>
    </row>
    <row r="823" spans="3:9" ht="12" customHeight="1" x14ac:dyDescent="0.2">
      <c r="C823" s="13"/>
      <c r="D823" s="262"/>
      <c r="E823" s="254" t="str">
        <f t="shared" si="162"/>
        <v>Major Culverts Bridges and Weirs</v>
      </c>
      <c r="F823" s="254" t="str">
        <f t="shared" si="163"/>
        <v>External</v>
      </c>
      <c r="G823" s="255"/>
      <c r="H823" s="256"/>
      <c r="I823" s="31"/>
    </row>
    <row r="824" spans="3:9" ht="12" customHeight="1" x14ac:dyDescent="0.2">
      <c r="C824" s="13"/>
      <c r="D824" s="262"/>
      <c r="E824" s="254" t="str">
        <f t="shared" si="162"/>
        <v>Major Culverts Bridges and Weirs</v>
      </c>
      <c r="F824" s="254" t="str">
        <f t="shared" si="163"/>
        <v>External</v>
      </c>
      <c r="G824" s="255"/>
      <c r="H824" s="256"/>
      <c r="I824" s="31"/>
    </row>
    <row r="825" spans="3:9" ht="12" customHeight="1" x14ac:dyDescent="0.2">
      <c r="C825" s="13"/>
      <c r="D825" s="262"/>
      <c r="E825" s="254" t="str">
        <f t="shared" si="162"/>
        <v>Major Culverts Bridges and Weirs</v>
      </c>
      <c r="F825" s="254" t="str">
        <f t="shared" si="163"/>
        <v>External</v>
      </c>
      <c r="G825" s="255"/>
      <c r="H825" s="256"/>
      <c r="I825" s="31"/>
    </row>
    <row r="826" spans="3:9" ht="12" customHeight="1" x14ac:dyDescent="0.2">
      <c r="C826" s="13"/>
      <c r="D826" s="262"/>
      <c r="E826" s="254" t="str">
        <f t="shared" si="162"/>
        <v>Major Culverts Bridges and Weirs</v>
      </c>
      <c r="F826" s="254" t="str">
        <f t="shared" si="163"/>
        <v>External</v>
      </c>
      <c r="G826" s="255"/>
      <c r="H826" s="256"/>
      <c r="I826" s="31"/>
    </row>
    <row r="827" spans="3:9" ht="12" customHeight="1" x14ac:dyDescent="0.2">
      <c r="C827" s="13"/>
      <c r="D827" s="262"/>
      <c r="E827" s="254" t="str">
        <f t="shared" si="162"/>
        <v>Major Culverts Bridges and Weirs</v>
      </c>
      <c r="F827" s="254" t="str">
        <f t="shared" si="163"/>
        <v>External</v>
      </c>
      <c r="G827" s="255"/>
      <c r="H827" s="256"/>
      <c r="I827" s="31"/>
    </row>
    <row r="828" spans="3:9" ht="12" customHeight="1" x14ac:dyDescent="0.2">
      <c r="C828" s="13"/>
      <c r="D828" s="262"/>
      <c r="E828" s="254" t="str">
        <f t="shared" si="162"/>
        <v>Major Culverts Bridges and Weirs</v>
      </c>
      <c r="F828" s="254" t="str">
        <f t="shared" si="163"/>
        <v>External</v>
      </c>
      <c r="G828" s="255"/>
      <c r="H828" s="256"/>
      <c r="I828" s="31"/>
    </row>
    <row r="829" spans="3:9" ht="12" customHeight="1" x14ac:dyDescent="0.2">
      <c r="C829" s="13"/>
      <c r="D829" s="262"/>
      <c r="E829" s="254" t="str">
        <f t="shared" si="162"/>
        <v>Major Culverts Bridges and Weirs</v>
      </c>
      <c r="F829" s="254" t="str">
        <f t="shared" si="163"/>
        <v>External</v>
      </c>
      <c r="G829" s="255"/>
      <c r="H829" s="256"/>
      <c r="I829" s="31"/>
    </row>
    <row r="830" spans="3:9" ht="12" customHeight="1" x14ac:dyDescent="0.2">
      <c r="C830" s="13"/>
      <c r="D830" s="262">
        <v>83</v>
      </c>
      <c r="E830" s="250" t="str">
        <f>IF(OR(VLOOKUP(D830,'Services - WHC'!$D$10:$F$109,2,FALSE)="",VLOOKUP(D830,'Services - WHC'!$D$10:$F$109,2,FALSE)="[Enter service]"),"",VLOOKUP(D830,'Services - WHC'!$D$10:$F$109,2,FALSE))</f>
        <v>Pump Stations Water Re Use and Standpipes</v>
      </c>
      <c r="F830" s="251" t="str">
        <f>IF(OR(VLOOKUP(D830,'Services - WHC'!$D$10:$F$109,3,FALSE)="",VLOOKUP(D830,'Services - WHC'!$D$10:$F$109,3,FALSE)="[Select]"),"",VLOOKUP(D830,'Services - WHC'!$D$10:$F$109,3,FALSE))</f>
        <v>External</v>
      </c>
      <c r="G830" s="252"/>
      <c r="H830" s="253"/>
      <c r="I830" s="31"/>
    </row>
    <row r="831" spans="3:9" ht="12" customHeight="1" x14ac:dyDescent="0.2">
      <c r="C831" s="13"/>
      <c r="D831" s="262"/>
      <c r="E831" s="254" t="str">
        <f t="shared" ref="E831:E839" si="164">E830</f>
        <v>Pump Stations Water Re Use and Standpipes</v>
      </c>
      <c r="F831" s="254" t="str">
        <f t="shared" ref="F831:F839" si="165">F830</f>
        <v>External</v>
      </c>
      <c r="G831" s="255"/>
      <c r="H831" s="256"/>
      <c r="I831" s="31"/>
    </row>
    <row r="832" spans="3:9" ht="12" customHeight="1" x14ac:dyDescent="0.2">
      <c r="C832" s="13"/>
      <c r="D832" s="262"/>
      <c r="E832" s="254" t="str">
        <f t="shared" si="164"/>
        <v>Pump Stations Water Re Use and Standpipes</v>
      </c>
      <c r="F832" s="254" t="str">
        <f t="shared" si="165"/>
        <v>External</v>
      </c>
      <c r="G832" s="255"/>
      <c r="H832" s="256"/>
      <c r="I832" s="31"/>
    </row>
    <row r="833" spans="3:9" ht="12" customHeight="1" x14ac:dyDescent="0.2">
      <c r="C833" s="13"/>
      <c r="D833" s="262"/>
      <c r="E833" s="254" t="str">
        <f t="shared" si="164"/>
        <v>Pump Stations Water Re Use and Standpipes</v>
      </c>
      <c r="F833" s="254" t="str">
        <f t="shared" si="165"/>
        <v>External</v>
      </c>
      <c r="G833" s="255"/>
      <c r="H833" s="256"/>
      <c r="I833" s="31"/>
    </row>
    <row r="834" spans="3:9" ht="12" customHeight="1" x14ac:dyDescent="0.2">
      <c r="C834" s="13"/>
      <c r="D834" s="262"/>
      <c r="E834" s="254" t="str">
        <f t="shared" si="164"/>
        <v>Pump Stations Water Re Use and Standpipes</v>
      </c>
      <c r="F834" s="254" t="str">
        <f t="shared" si="165"/>
        <v>External</v>
      </c>
      <c r="G834" s="255"/>
      <c r="H834" s="256"/>
      <c r="I834" s="31"/>
    </row>
    <row r="835" spans="3:9" ht="12" customHeight="1" x14ac:dyDescent="0.2">
      <c r="C835" s="13"/>
      <c r="D835" s="262"/>
      <c r="E835" s="254" t="str">
        <f t="shared" si="164"/>
        <v>Pump Stations Water Re Use and Standpipes</v>
      </c>
      <c r="F835" s="254" t="str">
        <f t="shared" si="165"/>
        <v>External</v>
      </c>
      <c r="G835" s="255"/>
      <c r="H835" s="256"/>
      <c r="I835" s="31"/>
    </row>
    <row r="836" spans="3:9" ht="12" customHeight="1" x14ac:dyDescent="0.2">
      <c r="C836" s="13"/>
      <c r="D836" s="262"/>
      <c r="E836" s="254" t="str">
        <f t="shared" si="164"/>
        <v>Pump Stations Water Re Use and Standpipes</v>
      </c>
      <c r="F836" s="254" t="str">
        <f t="shared" si="165"/>
        <v>External</v>
      </c>
      <c r="G836" s="255"/>
      <c r="H836" s="256"/>
      <c r="I836" s="31"/>
    </row>
    <row r="837" spans="3:9" ht="12" customHeight="1" x14ac:dyDescent="0.2">
      <c r="C837" s="13"/>
      <c r="D837" s="262"/>
      <c r="E837" s="254" t="str">
        <f t="shared" si="164"/>
        <v>Pump Stations Water Re Use and Standpipes</v>
      </c>
      <c r="F837" s="254" t="str">
        <f t="shared" si="165"/>
        <v>External</v>
      </c>
      <c r="G837" s="255"/>
      <c r="H837" s="256"/>
      <c r="I837" s="31"/>
    </row>
    <row r="838" spans="3:9" ht="12" customHeight="1" x14ac:dyDescent="0.2">
      <c r="C838" s="13"/>
      <c r="D838" s="262"/>
      <c r="E838" s="254" t="str">
        <f t="shared" si="164"/>
        <v>Pump Stations Water Re Use and Standpipes</v>
      </c>
      <c r="F838" s="254" t="str">
        <f t="shared" si="165"/>
        <v>External</v>
      </c>
      <c r="G838" s="255"/>
      <c r="H838" s="256"/>
      <c r="I838" s="31"/>
    </row>
    <row r="839" spans="3:9" ht="12" customHeight="1" x14ac:dyDescent="0.2">
      <c r="C839" s="13"/>
      <c r="D839" s="262"/>
      <c r="E839" s="254" t="str">
        <f t="shared" si="164"/>
        <v>Pump Stations Water Re Use and Standpipes</v>
      </c>
      <c r="F839" s="254" t="str">
        <f t="shared" si="165"/>
        <v>External</v>
      </c>
      <c r="G839" s="255"/>
      <c r="H839" s="256"/>
      <c r="I839" s="31"/>
    </row>
    <row r="840" spans="3:9" ht="12" customHeight="1" x14ac:dyDescent="0.2">
      <c r="C840" s="13"/>
      <c r="D840" s="262">
        <v>84</v>
      </c>
      <c r="E840" s="250" t="str">
        <f>IF(OR(VLOOKUP(D840,'Services - WHC'!$D$10:$F$109,2,FALSE)="",VLOOKUP(D840,'Services - WHC'!$D$10:$F$109,2,FALSE)="[Enter service]"),"",VLOOKUP(D840,'Services - WHC'!$D$10:$F$109,2,FALSE))</f>
        <v>Streetscapes</v>
      </c>
      <c r="F840" s="251" t="str">
        <f>IF(OR(VLOOKUP(D840,'Services - WHC'!$D$10:$F$109,3,FALSE)="",VLOOKUP(D840,'Services - WHC'!$D$10:$F$109,3,FALSE)="[Select]"),"",VLOOKUP(D840,'Services - WHC'!$D$10:$F$109,3,FALSE))</f>
        <v>External</v>
      </c>
      <c r="G840" s="252"/>
      <c r="H840" s="253"/>
      <c r="I840" s="31"/>
    </row>
    <row r="841" spans="3:9" ht="12" customHeight="1" x14ac:dyDescent="0.2">
      <c r="C841" s="13"/>
      <c r="D841" s="262"/>
      <c r="E841" s="254" t="str">
        <f t="shared" ref="E841:E849" si="166">E840</f>
        <v>Streetscapes</v>
      </c>
      <c r="F841" s="254" t="str">
        <f t="shared" ref="F841:F849" si="167">F840</f>
        <v>External</v>
      </c>
      <c r="G841" s="255"/>
      <c r="H841" s="256"/>
      <c r="I841" s="31"/>
    </row>
    <row r="842" spans="3:9" ht="12" customHeight="1" x14ac:dyDescent="0.2">
      <c r="C842" s="13"/>
      <c r="D842" s="262"/>
      <c r="E842" s="254" t="str">
        <f t="shared" si="166"/>
        <v>Streetscapes</v>
      </c>
      <c r="F842" s="254" t="str">
        <f t="shared" si="167"/>
        <v>External</v>
      </c>
      <c r="G842" s="255"/>
      <c r="H842" s="256"/>
      <c r="I842" s="31"/>
    </row>
    <row r="843" spans="3:9" ht="12" customHeight="1" x14ac:dyDescent="0.2">
      <c r="C843" s="13"/>
      <c r="D843" s="262"/>
      <c r="E843" s="254" t="str">
        <f t="shared" si="166"/>
        <v>Streetscapes</v>
      </c>
      <c r="F843" s="254" t="str">
        <f t="shared" si="167"/>
        <v>External</v>
      </c>
      <c r="G843" s="255"/>
      <c r="H843" s="256"/>
      <c r="I843" s="31"/>
    </row>
    <row r="844" spans="3:9" ht="12" customHeight="1" x14ac:dyDescent="0.2">
      <c r="C844" s="13"/>
      <c r="D844" s="262"/>
      <c r="E844" s="254" t="str">
        <f t="shared" si="166"/>
        <v>Streetscapes</v>
      </c>
      <c r="F844" s="254" t="str">
        <f t="shared" si="167"/>
        <v>External</v>
      </c>
      <c r="G844" s="255"/>
      <c r="H844" s="256"/>
      <c r="I844" s="31"/>
    </row>
    <row r="845" spans="3:9" ht="12" customHeight="1" x14ac:dyDescent="0.2">
      <c r="C845" s="13"/>
      <c r="D845" s="262"/>
      <c r="E845" s="254" t="str">
        <f t="shared" si="166"/>
        <v>Streetscapes</v>
      </c>
      <c r="F845" s="254" t="str">
        <f t="shared" si="167"/>
        <v>External</v>
      </c>
      <c r="G845" s="255"/>
      <c r="H845" s="256"/>
      <c r="I845" s="31"/>
    </row>
    <row r="846" spans="3:9" ht="12" customHeight="1" x14ac:dyDescent="0.2">
      <c r="C846" s="13"/>
      <c r="D846" s="262"/>
      <c r="E846" s="254" t="str">
        <f t="shared" si="166"/>
        <v>Streetscapes</v>
      </c>
      <c r="F846" s="254" t="str">
        <f t="shared" si="167"/>
        <v>External</v>
      </c>
      <c r="G846" s="255"/>
      <c r="H846" s="256"/>
      <c r="I846" s="31"/>
    </row>
    <row r="847" spans="3:9" ht="12" customHeight="1" x14ac:dyDescent="0.2">
      <c r="C847" s="13"/>
      <c r="D847" s="262"/>
      <c r="E847" s="254" t="str">
        <f t="shared" si="166"/>
        <v>Streetscapes</v>
      </c>
      <c r="F847" s="254" t="str">
        <f t="shared" si="167"/>
        <v>External</v>
      </c>
      <c r="G847" s="255"/>
      <c r="H847" s="256"/>
      <c r="I847" s="31"/>
    </row>
    <row r="848" spans="3:9" ht="12" customHeight="1" x14ac:dyDescent="0.2">
      <c r="C848" s="13"/>
      <c r="D848" s="262"/>
      <c r="E848" s="254" t="str">
        <f t="shared" si="166"/>
        <v>Streetscapes</v>
      </c>
      <c r="F848" s="254" t="str">
        <f t="shared" si="167"/>
        <v>External</v>
      </c>
      <c r="G848" s="255"/>
      <c r="H848" s="256"/>
      <c r="I848" s="31"/>
    </row>
    <row r="849" spans="3:9" ht="12" customHeight="1" x14ac:dyDescent="0.2">
      <c r="C849" s="13"/>
      <c r="D849" s="262"/>
      <c r="E849" s="254" t="str">
        <f t="shared" si="166"/>
        <v>Streetscapes</v>
      </c>
      <c r="F849" s="254" t="str">
        <f t="shared" si="167"/>
        <v>External</v>
      </c>
      <c r="G849" s="255"/>
      <c r="H849" s="256"/>
      <c r="I849" s="31"/>
    </row>
    <row r="850" spans="3:9" ht="12" customHeight="1" x14ac:dyDescent="0.2">
      <c r="C850" s="13"/>
      <c r="D850" s="262">
        <v>85</v>
      </c>
      <c r="E850" s="250" t="str">
        <f>IF(OR(VLOOKUP(D850,'Services - WHC'!$D$10:$F$109,2,FALSE)="",VLOOKUP(D850,'Services - WHC'!$D$10:$F$109,2,FALSE)="[Enter service]"),"",VLOOKUP(D850,'Services - WHC'!$D$10:$F$109,2,FALSE))</f>
        <v>Kerb &amp; Channel</v>
      </c>
      <c r="F850" s="251" t="str">
        <f>IF(OR(VLOOKUP(D850,'Services - WHC'!$D$10:$F$109,3,FALSE)="",VLOOKUP(D850,'Services - WHC'!$D$10:$F$109,3,FALSE)="[Select]"),"",VLOOKUP(D850,'Services - WHC'!$D$10:$F$109,3,FALSE))</f>
        <v>External</v>
      </c>
      <c r="G850" s="252"/>
      <c r="H850" s="253"/>
      <c r="I850" s="31"/>
    </row>
    <row r="851" spans="3:9" ht="12" customHeight="1" x14ac:dyDescent="0.2">
      <c r="C851" s="13"/>
      <c r="D851" s="262"/>
      <c r="E851" s="254" t="str">
        <f t="shared" ref="E851:E859" si="168">E850</f>
        <v>Kerb &amp; Channel</v>
      </c>
      <c r="F851" s="254" t="str">
        <f t="shared" ref="F851:F859" si="169">F850</f>
        <v>External</v>
      </c>
      <c r="G851" s="255"/>
      <c r="H851" s="256"/>
      <c r="I851" s="31"/>
    </row>
    <row r="852" spans="3:9" ht="12" customHeight="1" x14ac:dyDescent="0.2">
      <c r="C852" s="13"/>
      <c r="D852" s="262"/>
      <c r="E852" s="254" t="str">
        <f t="shared" si="168"/>
        <v>Kerb &amp; Channel</v>
      </c>
      <c r="F852" s="254" t="str">
        <f t="shared" si="169"/>
        <v>External</v>
      </c>
      <c r="G852" s="255"/>
      <c r="H852" s="256"/>
      <c r="I852" s="31"/>
    </row>
    <row r="853" spans="3:9" ht="12" customHeight="1" x14ac:dyDescent="0.2">
      <c r="C853" s="13"/>
      <c r="D853" s="262"/>
      <c r="E853" s="254" t="str">
        <f t="shared" si="168"/>
        <v>Kerb &amp; Channel</v>
      </c>
      <c r="F853" s="254" t="str">
        <f t="shared" si="169"/>
        <v>External</v>
      </c>
      <c r="G853" s="255"/>
      <c r="H853" s="256"/>
      <c r="I853" s="31"/>
    </row>
    <row r="854" spans="3:9" ht="12" customHeight="1" x14ac:dyDescent="0.2">
      <c r="C854" s="13"/>
      <c r="D854" s="262"/>
      <c r="E854" s="254" t="str">
        <f t="shared" si="168"/>
        <v>Kerb &amp; Channel</v>
      </c>
      <c r="F854" s="254" t="str">
        <f t="shared" si="169"/>
        <v>External</v>
      </c>
      <c r="G854" s="255"/>
      <c r="H854" s="256"/>
      <c r="I854" s="31"/>
    </row>
    <row r="855" spans="3:9" ht="12" customHeight="1" x14ac:dyDescent="0.2">
      <c r="C855" s="13"/>
      <c r="D855" s="262"/>
      <c r="E855" s="254" t="str">
        <f t="shared" si="168"/>
        <v>Kerb &amp; Channel</v>
      </c>
      <c r="F855" s="254" t="str">
        <f t="shared" si="169"/>
        <v>External</v>
      </c>
      <c r="G855" s="255"/>
      <c r="H855" s="256"/>
      <c r="I855" s="31"/>
    </row>
    <row r="856" spans="3:9" ht="12" customHeight="1" x14ac:dyDescent="0.2">
      <c r="C856" s="13"/>
      <c r="D856" s="262"/>
      <c r="E856" s="254" t="str">
        <f t="shared" si="168"/>
        <v>Kerb &amp; Channel</v>
      </c>
      <c r="F856" s="254" t="str">
        <f t="shared" si="169"/>
        <v>External</v>
      </c>
      <c r="G856" s="255"/>
      <c r="H856" s="256"/>
      <c r="I856" s="31"/>
    </row>
    <row r="857" spans="3:9" ht="12" customHeight="1" x14ac:dyDescent="0.2">
      <c r="C857" s="13"/>
      <c r="D857" s="262"/>
      <c r="E857" s="254" t="str">
        <f t="shared" si="168"/>
        <v>Kerb &amp; Channel</v>
      </c>
      <c r="F857" s="254" t="str">
        <f t="shared" si="169"/>
        <v>External</v>
      </c>
      <c r="G857" s="255"/>
      <c r="H857" s="256"/>
      <c r="I857" s="31"/>
    </row>
    <row r="858" spans="3:9" ht="12" customHeight="1" x14ac:dyDescent="0.2">
      <c r="C858" s="13"/>
      <c r="D858" s="262"/>
      <c r="E858" s="254" t="str">
        <f t="shared" si="168"/>
        <v>Kerb &amp; Channel</v>
      </c>
      <c r="F858" s="254" t="str">
        <f t="shared" si="169"/>
        <v>External</v>
      </c>
      <c r="G858" s="255"/>
      <c r="H858" s="256"/>
      <c r="I858" s="31"/>
    </row>
    <row r="859" spans="3:9" ht="12" customHeight="1" x14ac:dyDescent="0.2">
      <c r="C859" s="13"/>
      <c r="D859" s="262"/>
      <c r="E859" s="254" t="str">
        <f t="shared" si="168"/>
        <v>Kerb &amp; Channel</v>
      </c>
      <c r="F859" s="254" t="str">
        <f t="shared" si="169"/>
        <v>External</v>
      </c>
      <c r="G859" s="255"/>
      <c r="H859" s="256"/>
      <c r="I859" s="31"/>
    </row>
    <row r="860" spans="3:9" ht="12" customHeight="1" x14ac:dyDescent="0.2">
      <c r="C860" s="13"/>
      <c r="D860" s="262">
        <v>86</v>
      </c>
      <c r="E860" s="250" t="str">
        <f>IF(OR(VLOOKUP(D860,'Services - WHC'!$D$10:$F$109,2,FALSE)="",VLOOKUP(D860,'Services - WHC'!$D$10:$F$109,2,FALSE)="[Enter service]"),"",VLOOKUP(D860,'Services - WHC'!$D$10:$F$109,2,FALSE))</f>
        <v>Footpaths</v>
      </c>
      <c r="F860" s="251" t="str">
        <f>IF(OR(VLOOKUP(D860,'Services - WHC'!$D$10:$F$109,3,FALSE)="",VLOOKUP(D860,'Services - WHC'!$D$10:$F$109,3,FALSE)="[Select]"),"",VLOOKUP(D860,'Services - WHC'!$D$10:$F$109,3,FALSE))</f>
        <v>External</v>
      </c>
      <c r="G860" s="252"/>
      <c r="H860" s="253"/>
      <c r="I860" s="31"/>
    </row>
    <row r="861" spans="3:9" ht="12" customHeight="1" x14ac:dyDescent="0.2">
      <c r="C861" s="13"/>
      <c r="D861" s="262"/>
      <c r="E861" s="254" t="str">
        <f t="shared" ref="E861:E869" si="170">E860</f>
        <v>Footpaths</v>
      </c>
      <c r="F861" s="254" t="str">
        <f t="shared" ref="F861:F869" si="171">F860</f>
        <v>External</v>
      </c>
      <c r="G861" s="255"/>
      <c r="H861" s="256"/>
      <c r="I861" s="31"/>
    </row>
    <row r="862" spans="3:9" ht="12" customHeight="1" x14ac:dyDescent="0.2">
      <c r="C862" s="13"/>
      <c r="D862" s="262"/>
      <c r="E862" s="254" t="str">
        <f t="shared" si="170"/>
        <v>Footpaths</v>
      </c>
      <c r="F862" s="254" t="str">
        <f t="shared" si="171"/>
        <v>External</v>
      </c>
      <c r="G862" s="255"/>
      <c r="H862" s="256"/>
      <c r="I862" s="31"/>
    </row>
    <row r="863" spans="3:9" ht="12" customHeight="1" x14ac:dyDescent="0.2">
      <c r="C863" s="13"/>
      <c r="D863" s="262"/>
      <c r="E863" s="254" t="str">
        <f t="shared" si="170"/>
        <v>Footpaths</v>
      </c>
      <c r="F863" s="254" t="str">
        <f t="shared" si="171"/>
        <v>External</v>
      </c>
      <c r="G863" s="255"/>
      <c r="H863" s="256"/>
      <c r="I863" s="31"/>
    </row>
    <row r="864" spans="3:9" ht="12" customHeight="1" x14ac:dyDescent="0.2">
      <c r="C864" s="13"/>
      <c r="D864" s="262"/>
      <c r="E864" s="254" t="str">
        <f t="shared" si="170"/>
        <v>Footpaths</v>
      </c>
      <c r="F864" s="254" t="str">
        <f t="shared" si="171"/>
        <v>External</v>
      </c>
      <c r="G864" s="255"/>
      <c r="H864" s="256"/>
      <c r="I864" s="31"/>
    </row>
    <row r="865" spans="3:9" ht="12" customHeight="1" x14ac:dyDescent="0.2">
      <c r="C865" s="13"/>
      <c r="D865" s="262"/>
      <c r="E865" s="254" t="str">
        <f t="shared" si="170"/>
        <v>Footpaths</v>
      </c>
      <c r="F865" s="254" t="str">
        <f t="shared" si="171"/>
        <v>External</v>
      </c>
      <c r="G865" s="255"/>
      <c r="H865" s="256"/>
      <c r="I865" s="31"/>
    </row>
    <row r="866" spans="3:9" ht="12" customHeight="1" x14ac:dyDescent="0.2">
      <c r="C866" s="13"/>
      <c r="D866" s="262"/>
      <c r="E866" s="254" t="str">
        <f t="shared" si="170"/>
        <v>Footpaths</v>
      </c>
      <c r="F866" s="254" t="str">
        <f t="shared" si="171"/>
        <v>External</v>
      </c>
      <c r="G866" s="255"/>
      <c r="H866" s="256"/>
      <c r="I866" s="31"/>
    </row>
    <row r="867" spans="3:9" ht="12" customHeight="1" x14ac:dyDescent="0.2">
      <c r="C867" s="13"/>
      <c r="D867" s="262"/>
      <c r="E867" s="254" t="str">
        <f t="shared" si="170"/>
        <v>Footpaths</v>
      </c>
      <c r="F867" s="254" t="str">
        <f t="shared" si="171"/>
        <v>External</v>
      </c>
      <c r="G867" s="255"/>
      <c r="H867" s="256"/>
      <c r="I867" s="31"/>
    </row>
    <row r="868" spans="3:9" ht="12" customHeight="1" x14ac:dyDescent="0.2">
      <c r="C868" s="13"/>
      <c r="D868" s="262"/>
      <c r="E868" s="254" t="str">
        <f t="shared" si="170"/>
        <v>Footpaths</v>
      </c>
      <c r="F868" s="254" t="str">
        <f t="shared" si="171"/>
        <v>External</v>
      </c>
      <c r="G868" s="255"/>
      <c r="H868" s="256"/>
      <c r="I868" s="31"/>
    </row>
    <row r="869" spans="3:9" ht="12" customHeight="1" x14ac:dyDescent="0.2">
      <c r="C869" s="13"/>
      <c r="D869" s="262"/>
      <c r="E869" s="254" t="str">
        <f t="shared" si="170"/>
        <v>Footpaths</v>
      </c>
      <c r="F869" s="254" t="str">
        <f t="shared" si="171"/>
        <v>External</v>
      </c>
      <c r="G869" s="255"/>
      <c r="H869" s="256"/>
      <c r="I869" s="31"/>
    </row>
    <row r="870" spans="3:9" ht="12" customHeight="1" x14ac:dyDescent="0.2">
      <c r="C870" s="13"/>
      <c r="D870" s="262">
        <v>87</v>
      </c>
      <c r="E870" s="250" t="str">
        <f>IF(OR(VLOOKUP(D870,'Services - WHC'!$D$10:$F$109,2,FALSE)="",VLOOKUP(D870,'Services - WHC'!$D$10:$F$109,2,FALSE)="[Enter service]"),"",VLOOKUP(D870,'Services - WHC'!$D$10:$F$109,2,FALSE))</f>
        <v>Waste and Environment Administration</v>
      </c>
      <c r="F870" s="251" t="str">
        <f>IF(OR(VLOOKUP(D870,'Services - WHC'!$D$10:$F$109,3,FALSE)="",VLOOKUP(D870,'Services - WHC'!$D$10:$F$109,3,FALSE)="[Select]"),"",VLOOKUP(D870,'Services - WHC'!$D$10:$F$109,3,FALSE))</f>
        <v>External</v>
      </c>
      <c r="G870" s="252"/>
      <c r="H870" s="253"/>
      <c r="I870" s="31"/>
    </row>
    <row r="871" spans="3:9" ht="12" customHeight="1" x14ac:dyDescent="0.2">
      <c r="C871" s="13"/>
      <c r="D871" s="262"/>
      <c r="E871" s="254" t="str">
        <f t="shared" ref="E871:E879" si="172">E870</f>
        <v>Waste and Environment Administration</v>
      </c>
      <c r="F871" s="254" t="str">
        <f t="shared" ref="F871:F879" si="173">F870</f>
        <v>External</v>
      </c>
      <c r="G871" s="255"/>
      <c r="H871" s="256"/>
      <c r="I871" s="31"/>
    </row>
    <row r="872" spans="3:9" ht="12" customHeight="1" x14ac:dyDescent="0.2">
      <c r="C872" s="13"/>
      <c r="D872" s="262"/>
      <c r="E872" s="254" t="str">
        <f t="shared" si="172"/>
        <v>Waste and Environment Administration</v>
      </c>
      <c r="F872" s="254" t="str">
        <f t="shared" si="173"/>
        <v>External</v>
      </c>
      <c r="G872" s="255"/>
      <c r="H872" s="256"/>
      <c r="I872" s="31"/>
    </row>
    <row r="873" spans="3:9" ht="12" customHeight="1" x14ac:dyDescent="0.2">
      <c r="C873" s="13"/>
      <c r="D873" s="262"/>
      <c r="E873" s="254" t="str">
        <f t="shared" si="172"/>
        <v>Waste and Environment Administration</v>
      </c>
      <c r="F873" s="254" t="str">
        <f t="shared" si="173"/>
        <v>External</v>
      </c>
      <c r="G873" s="255"/>
      <c r="H873" s="256"/>
      <c r="I873" s="31"/>
    </row>
    <row r="874" spans="3:9" ht="12" customHeight="1" x14ac:dyDescent="0.2">
      <c r="C874" s="13"/>
      <c r="D874" s="262"/>
      <c r="E874" s="254" t="str">
        <f t="shared" si="172"/>
        <v>Waste and Environment Administration</v>
      </c>
      <c r="F874" s="254" t="str">
        <f t="shared" si="173"/>
        <v>External</v>
      </c>
      <c r="G874" s="255"/>
      <c r="H874" s="256"/>
      <c r="I874" s="31"/>
    </row>
    <row r="875" spans="3:9" ht="12" customHeight="1" x14ac:dyDescent="0.2">
      <c r="C875" s="13"/>
      <c r="D875" s="262"/>
      <c r="E875" s="254" t="str">
        <f t="shared" si="172"/>
        <v>Waste and Environment Administration</v>
      </c>
      <c r="F875" s="254" t="str">
        <f t="shared" si="173"/>
        <v>External</v>
      </c>
      <c r="G875" s="255"/>
      <c r="H875" s="256"/>
      <c r="I875" s="31"/>
    </row>
    <row r="876" spans="3:9" ht="12" customHeight="1" x14ac:dyDescent="0.2">
      <c r="C876" s="13"/>
      <c r="D876" s="262"/>
      <c r="E876" s="254" t="str">
        <f t="shared" si="172"/>
        <v>Waste and Environment Administration</v>
      </c>
      <c r="F876" s="254" t="str">
        <f t="shared" si="173"/>
        <v>External</v>
      </c>
      <c r="G876" s="255"/>
      <c r="H876" s="256"/>
      <c r="I876" s="31"/>
    </row>
    <row r="877" spans="3:9" ht="12" customHeight="1" x14ac:dyDescent="0.2">
      <c r="C877" s="13"/>
      <c r="D877" s="262"/>
      <c r="E877" s="254" t="str">
        <f t="shared" si="172"/>
        <v>Waste and Environment Administration</v>
      </c>
      <c r="F877" s="254" t="str">
        <f t="shared" si="173"/>
        <v>External</v>
      </c>
      <c r="G877" s="255"/>
      <c r="H877" s="256"/>
      <c r="I877" s="31"/>
    </row>
    <row r="878" spans="3:9" ht="12" customHeight="1" x14ac:dyDescent="0.2">
      <c r="C878" s="13"/>
      <c r="D878" s="262"/>
      <c r="E878" s="254" t="str">
        <f t="shared" si="172"/>
        <v>Waste and Environment Administration</v>
      </c>
      <c r="F878" s="254" t="str">
        <f t="shared" si="173"/>
        <v>External</v>
      </c>
      <c r="G878" s="255"/>
      <c r="H878" s="256"/>
      <c r="I878" s="31"/>
    </row>
    <row r="879" spans="3:9" ht="12" customHeight="1" x14ac:dyDescent="0.2">
      <c r="C879" s="13"/>
      <c r="D879" s="262"/>
      <c r="E879" s="254" t="str">
        <f t="shared" si="172"/>
        <v>Waste and Environment Administration</v>
      </c>
      <c r="F879" s="254" t="str">
        <f t="shared" si="173"/>
        <v>External</v>
      </c>
      <c r="G879" s="255"/>
      <c r="H879" s="256"/>
      <c r="I879" s="31"/>
    </row>
    <row r="880" spans="3:9" ht="12" customHeight="1" x14ac:dyDescent="0.2">
      <c r="C880" s="13"/>
      <c r="D880" s="262">
        <v>88</v>
      </c>
      <c r="E880" s="250" t="str">
        <f>IF(OR(VLOOKUP(D880,'Services - WHC'!$D$10:$F$109,2,FALSE)="",VLOOKUP(D880,'Services - WHC'!$D$10:$F$109,2,FALSE)="[Enter service]"),"",VLOOKUP(D880,'Services - WHC'!$D$10:$F$109,2,FALSE))</f>
        <v>Garbage &amp; Sanitation</v>
      </c>
      <c r="F880" s="251" t="str">
        <f>IF(OR(VLOOKUP(D880,'Services - WHC'!$D$10:$F$109,3,FALSE)="",VLOOKUP(D880,'Services - WHC'!$D$10:$F$109,3,FALSE)="[Select]"),"",VLOOKUP(D880,'Services - WHC'!$D$10:$F$109,3,FALSE))</f>
        <v>External</v>
      </c>
      <c r="G880" s="252"/>
      <c r="H880" s="253"/>
      <c r="I880" s="31"/>
    </row>
    <row r="881" spans="3:9" ht="12" customHeight="1" x14ac:dyDescent="0.2">
      <c r="C881" s="13"/>
      <c r="D881" s="262"/>
      <c r="E881" s="254" t="str">
        <f t="shared" ref="E881:E889" si="174">E880</f>
        <v>Garbage &amp; Sanitation</v>
      </c>
      <c r="F881" s="254" t="str">
        <f t="shared" ref="F881:F889" si="175">F880</f>
        <v>External</v>
      </c>
      <c r="G881" s="255"/>
      <c r="H881" s="256"/>
      <c r="I881" s="31"/>
    </row>
    <row r="882" spans="3:9" ht="12" customHeight="1" x14ac:dyDescent="0.2">
      <c r="C882" s="13"/>
      <c r="D882" s="262"/>
      <c r="E882" s="254" t="str">
        <f t="shared" si="174"/>
        <v>Garbage &amp; Sanitation</v>
      </c>
      <c r="F882" s="254" t="str">
        <f t="shared" si="175"/>
        <v>External</v>
      </c>
      <c r="G882" s="255"/>
      <c r="H882" s="256"/>
      <c r="I882" s="31"/>
    </row>
    <row r="883" spans="3:9" ht="12" customHeight="1" x14ac:dyDescent="0.2">
      <c r="C883" s="13"/>
      <c r="D883" s="262"/>
      <c r="E883" s="254" t="str">
        <f t="shared" si="174"/>
        <v>Garbage &amp; Sanitation</v>
      </c>
      <c r="F883" s="254" t="str">
        <f t="shared" si="175"/>
        <v>External</v>
      </c>
      <c r="G883" s="255"/>
      <c r="H883" s="256"/>
      <c r="I883" s="31"/>
    </row>
    <row r="884" spans="3:9" ht="12" customHeight="1" x14ac:dyDescent="0.2">
      <c r="C884" s="13"/>
      <c r="D884" s="262"/>
      <c r="E884" s="254" t="str">
        <f t="shared" si="174"/>
        <v>Garbage &amp; Sanitation</v>
      </c>
      <c r="F884" s="254" t="str">
        <f t="shared" si="175"/>
        <v>External</v>
      </c>
      <c r="G884" s="255"/>
      <c r="H884" s="256"/>
      <c r="I884" s="31"/>
    </row>
    <row r="885" spans="3:9" ht="12" customHeight="1" x14ac:dyDescent="0.2">
      <c r="C885" s="13"/>
      <c r="D885" s="262"/>
      <c r="E885" s="254" t="str">
        <f t="shared" si="174"/>
        <v>Garbage &amp; Sanitation</v>
      </c>
      <c r="F885" s="254" t="str">
        <f t="shared" si="175"/>
        <v>External</v>
      </c>
      <c r="G885" s="255"/>
      <c r="H885" s="256"/>
      <c r="I885" s="31"/>
    </row>
    <row r="886" spans="3:9" ht="12" customHeight="1" x14ac:dyDescent="0.2">
      <c r="C886" s="13"/>
      <c r="D886" s="262"/>
      <c r="E886" s="254" t="str">
        <f t="shared" si="174"/>
        <v>Garbage &amp; Sanitation</v>
      </c>
      <c r="F886" s="254" t="str">
        <f t="shared" si="175"/>
        <v>External</v>
      </c>
      <c r="G886" s="255"/>
      <c r="H886" s="256"/>
      <c r="I886" s="31"/>
    </row>
    <row r="887" spans="3:9" ht="12" customHeight="1" x14ac:dyDescent="0.2">
      <c r="C887" s="13"/>
      <c r="D887" s="262"/>
      <c r="E887" s="254" t="str">
        <f t="shared" si="174"/>
        <v>Garbage &amp; Sanitation</v>
      </c>
      <c r="F887" s="254" t="str">
        <f t="shared" si="175"/>
        <v>External</v>
      </c>
      <c r="G887" s="255"/>
      <c r="H887" s="256"/>
      <c r="I887" s="31"/>
    </row>
    <row r="888" spans="3:9" ht="12" customHeight="1" x14ac:dyDescent="0.2">
      <c r="C888" s="13"/>
      <c r="D888" s="262"/>
      <c r="E888" s="254" t="str">
        <f t="shared" si="174"/>
        <v>Garbage &amp; Sanitation</v>
      </c>
      <c r="F888" s="254" t="str">
        <f t="shared" si="175"/>
        <v>External</v>
      </c>
      <c r="G888" s="255"/>
      <c r="H888" s="256"/>
      <c r="I888" s="31"/>
    </row>
    <row r="889" spans="3:9" ht="12" customHeight="1" x14ac:dyDescent="0.2">
      <c r="C889" s="13"/>
      <c r="D889" s="262"/>
      <c r="E889" s="254" t="str">
        <f t="shared" si="174"/>
        <v>Garbage &amp; Sanitation</v>
      </c>
      <c r="F889" s="254" t="str">
        <f t="shared" si="175"/>
        <v>External</v>
      </c>
      <c r="G889" s="255"/>
      <c r="H889" s="256"/>
      <c r="I889" s="31"/>
    </row>
    <row r="890" spans="3:9" ht="12" customHeight="1" x14ac:dyDescent="0.2">
      <c r="C890" s="13"/>
      <c r="D890" s="262">
        <v>89</v>
      </c>
      <c r="E890" s="250" t="str">
        <f>IF(OR(VLOOKUP(D890,'Services - WHC'!$D$10:$F$109,2,FALSE)="",VLOOKUP(D890,'Services - WHC'!$D$10:$F$109,2,FALSE)="[Enter service]"),"",VLOOKUP(D890,'Services - WHC'!$D$10:$F$109,2,FALSE))</f>
        <v>Recycling</v>
      </c>
      <c r="F890" s="251" t="str">
        <f>IF(OR(VLOOKUP(D890,'Services - WHC'!$D$10:$F$109,3,FALSE)="",VLOOKUP(D890,'Services - WHC'!$D$10:$F$109,3,FALSE)="[Select]"),"",VLOOKUP(D890,'Services - WHC'!$D$10:$F$109,3,FALSE))</f>
        <v>External</v>
      </c>
      <c r="G890" s="252"/>
      <c r="H890" s="253"/>
      <c r="I890" s="31"/>
    </row>
    <row r="891" spans="3:9" ht="12" customHeight="1" x14ac:dyDescent="0.2">
      <c r="C891" s="13"/>
      <c r="D891" s="262"/>
      <c r="E891" s="254" t="str">
        <f t="shared" ref="E891:E899" si="176">E890</f>
        <v>Recycling</v>
      </c>
      <c r="F891" s="254" t="str">
        <f t="shared" ref="F891:F899" si="177">F890</f>
        <v>External</v>
      </c>
      <c r="G891" s="255"/>
      <c r="H891" s="256"/>
      <c r="I891" s="31"/>
    </row>
    <row r="892" spans="3:9" ht="12" customHeight="1" x14ac:dyDescent="0.2">
      <c r="C892" s="13"/>
      <c r="D892" s="262"/>
      <c r="E892" s="254" t="str">
        <f t="shared" si="176"/>
        <v>Recycling</v>
      </c>
      <c r="F892" s="254" t="str">
        <f t="shared" si="177"/>
        <v>External</v>
      </c>
      <c r="G892" s="255"/>
      <c r="H892" s="256"/>
      <c r="I892" s="31"/>
    </row>
    <row r="893" spans="3:9" ht="12" customHeight="1" x14ac:dyDescent="0.2">
      <c r="C893" s="13"/>
      <c r="D893" s="262"/>
      <c r="E893" s="254" t="str">
        <f t="shared" si="176"/>
        <v>Recycling</v>
      </c>
      <c r="F893" s="254" t="str">
        <f t="shared" si="177"/>
        <v>External</v>
      </c>
      <c r="G893" s="255"/>
      <c r="H893" s="256"/>
      <c r="I893" s="31"/>
    </row>
    <row r="894" spans="3:9" ht="12" customHeight="1" x14ac:dyDescent="0.2">
      <c r="C894" s="13"/>
      <c r="D894" s="262"/>
      <c r="E894" s="254" t="str">
        <f t="shared" si="176"/>
        <v>Recycling</v>
      </c>
      <c r="F894" s="254" t="str">
        <f t="shared" si="177"/>
        <v>External</v>
      </c>
      <c r="G894" s="255"/>
      <c r="H894" s="256"/>
      <c r="I894" s="31"/>
    </row>
    <row r="895" spans="3:9" ht="12" customHeight="1" x14ac:dyDescent="0.2">
      <c r="C895" s="13"/>
      <c r="D895" s="262"/>
      <c r="E895" s="254" t="str">
        <f t="shared" si="176"/>
        <v>Recycling</v>
      </c>
      <c r="F895" s="254" t="str">
        <f t="shared" si="177"/>
        <v>External</v>
      </c>
      <c r="G895" s="255"/>
      <c r="H895" s="256"/>
      <c r="I895" s="31"/>
    </row>
    <row r="896" spans="3:9" ht="12" customHeight="1" x14ac:dyDescent="0.2">
      <c r="C896" s="13"/>
      <c r="D896" s="262"/>
      <c r="E896" s="254" t="str">
        <f t="shared" si="176"/>
        <v>Recycling</v>
      </c>
      <c r="F896" s="254" t="str">
        <f t="shared" si="177"/>
        <v>External</v>
      </c>
      <c r="G896" s="255"/>
      <c r="H896" s="256"/>
      <c r="I896" s="31"/>
    </row>
    <row r="897" spans="3:9" ht="12" customHeight="1" x14ac:dyDescent="0.2">
      <c r="C897" s="13"/>
      <c r="D897" s="262"/>
      <c r="E897" s="254" t="str">
        <f t="shared" si="176"/>
        <v>Recycling</v>
      </c>
      <c r="F897" s="254" t="str">
        <f t="shared" si="177"/>
        <v>External</v>
      </c>
      <c r="G897" s="255"/>
      <c r="H897" s="256"/>
      <c r="I897" s="31"/>
    </row>
    <row r="898" spans="3:9" ht="12" customHeight="1" x14ac:dyDescent="0.2">
      <c r="C898" s="13"/>
      <c r="D898" s="262"/>
      <c r="E898" s="254" t="str">
        <f t="shared" si="176"/>
        <v>Recycling</v>
      </c>
      <c r="F898" s="254" t="str">
        <f t="shared" si="177"/>
        <v>External</v>
      </c>
      <c r="G898" s="255"/>
      <c r="H898" s="256"/>
      <c r="I898" s="31"/>
    </row>
    <row r="899" spans="3:9" ht="12" customHeight="1" x14ac:dyDescent="0.2">
      <c r="C899" s="13"/>
      <c r="D899" s="262"/>
      <c r="E899" s="254" t="str">
        <f t="shared" si="176"/>
        <v>Recycling</v>
      </c>
      <c r="F899" s="254" t="str">
        <f t="shared" si="177"/>
        <v>External</v>
      </c>
      <c r="G899" s="255"/>
      <c r="H899" s="256"/>
      <c r="I899" s="31"/>
    </row>
    <row r="900" spans="3:9" ht="12" customHeight="1" x14ac:dyDescent="0.2">
      <c r="C900" s="13"/>
      <c r="D900" s="262">
        <v>90</v>
      </c>
      <c r="E900" s="250" t="str">
        <f>IF(OR(VLOOKUP(D900,'Services - WHC'!$D$10:$F$109,2,FALSE)="",VLOOKUP(D900,'Services - WHC'!$D$10:$F$109,2,FALSE)="[Enter service]"),"",VLOOKUP(D900,'Services - WHC'!$D$10:$F$109,2,FALSE))</f>
        <v>Landfill and Transfer Stations</v>
      </c>
      <c r="F900" s="251" t="str">
        <f>IF(OR(VLOOKUP(D900,'Services - WHC'!$D$10:$F$109,3,FALSE)="",VLOOKUP(D900,'Services - WHC'!$D$10:$F$109,3,FALSE)="[Select]"),"",VLOOKUP(D900,'Services - WHC'!$D$10:$F$109,3,FALSE))</f>
        <v>External</v>
      </c>
      <c r="G900" s="252"/>
      <c r="H900" s="253"/>
      <c r="I900" s="31"/>
    </row>
    <row r="901" spans="3:9" ht="12" customHeight="1" x14ac:dyDescent="0.2">
      <c r="C901" s="13"/>
      <c r="D901" s="262"/>
      <c r="E901" s="254" t="str">
        <f t="shared" ref="E901:E909" si="178">E900</f>
        <v>Landfill and Transfer Stations</v>
      </c>
      <c r="F901" s="254" t="str">
        <f t="shared" ref="F901:F909" si="179">F900</f>
        <v>External</v>
      </c>
      <c r="G901" s="255"/>
      <c r="H901" s="256"/>
      <c r="I901" s="31"/>
    </row>
    <row r="902" spans="3:9" ht="12" customHeight="1" x14ac:dyDescent="0.2">
      <c r="C902" s="13"/>
      <c r="D902" s="262"/>
      <c r="E902" s="254" t="str">
        <f t="shared" si="178"/>
        <v>Landfill and Transfer Stations</v>
      </c>
      <c r="F902" s="254" t="str">
        <f t="shared" si="179"/>
        <v>External</v>
      </c>
      <c r="G902" s="255"/>
      <c r="H902" s="256"/>
      <c r="I902" s="31"/>
    </row>
    <row r="903" spans="3:9" ht="12" customHeight="1" x14ac:dyDescent="0.2">
      <c r="C903" s="13"/>
      <c r="D903" s="262"/>
      <c r="E903" s="254" t="str">
        <f t="shared" si="178"/>
        <v>Landfill and Transfer Stations</v>
      </c>
      <c r="F903" s="254" t="str">
        <f t="shared" si="179"/>
        <v>External</v>
      </c>
      <c r="G903" s="255"/>
      <c r="H903" s="256"/>
      <c r="I903" s="31"/>
    </row>
    <row r="904" spans="3:9" ht="12" customHeight="1" x14ac:dyDescent="0.2">
      <c r="C904" s="13"/>
      <c r="D904" s="262"/>
      <c r="E904" s="254" t="str">
        <f t="shared" si="178"/>
        <v>Landfill and Transfer Stations</v>
      </c>
      <c r="F904" s="254" t="str">
        <f t="shared" si="179"/>
        <v>External</v>
      </c>
      <c r="G904" s="255"/>
      <c r="H904" s="256"/>
      <c r="I904" s="31"/>
    </row>
    <row r="905" spans="3:9" ht="12" customHeight="1" x14ac:dyDescent="0.2">
      <c r="C905" s="13"/>
      <c r="D905" s="262"/>
      <c r="E905" s="254" t="str">
        <f t="shared" si="178"/>
        <v>Landfill and Transfer Stations</v>
      </c>
      <c r="F905" s="254" t="str">
        <f t="shared" si="179"/>
        <v>External</v>
      </c>
      <c r="G905" s="255"/>
      <c r="H905" s="256"/>
      <c r="I905" s="31"/>
    </row>
    <row r="906" spans="3:9" ht="12" customHeight="1" x14ac:dyDescent="0.2">
      <c r="C906" s="13"/>
      <c r="D906" s="262"/>
      <c r="E906" s="254" t="str">
        <f t="shared" si="178"/>
        <v>Landfill and Transfer Stations</v>
      </c>
      <c r="F906" s="254" t="str">
        <f t="shared" si="179"/>
        <v>External</v>
      </c>
      <c r="G906" s="255"/>
      <c r="H906" s="256"/>
      <c r="I906" s="31"/>
    </row>
    <row r="907" spans="3:9" ht="12" customHeight="1" x14ac:dyDescent="0.2">
      <c r="C907" s="13"/>
      <c r="D907" s="262"/>
      <c r="E907" s="254" t="str">
        <f t="shared" si="178"/>
        <v>Landfill and Transfer Stations</v>
      </c>
      <c r="F907" s="254" t="str">
        <f t="shared" si="179"/>
        <v>External</v>
      </c>
      <c r="G907" s="255"/>
      <c r="H907" s="256"/>
      <c r="I907" s="31"/>
    </row>
    <row r="908" spans="3:9" ht="12" customHeight="1" x14ac:dyDescent="0.2">
      <c r="C908" s="13"/>
      <c r="D908" s="262"/>
      <c r="E908" s="254" t="str">
        <f t="shared" si="178"/>
        <v>Landfill and Transfer Stations</v>
      </c>
      <c r="F908" s="254" t="str">
        <f t="shared" si="179"/>
        <v>External</v>
      </c>
      <c r="G908" s="255"/>
      <c r="H908" s="256"/>
      <c r="I908" s="31"/>
    </row>
    <row r="909" spans="3:9" ht="12" customHeight="1" x14ac:dyDescent="0.2">
      <c r="C909" s="13"/>
      <c r="D909" s="262"/>
      <c r="E909" s="254" t="str">
        <f t="shared" si="178"/>
        <v>Landfill and Transfer Stations</v>
      </c>
      <c r="F909" s="254" t="str">
        <f t="shared" si="179"/>
        <v>External</v>
      </c>
      <c r="G909" s="255"/>
      <c r="H909" s="256"/>
      <c r="I909" s="31"/>
    </row>
    <row r="910" spans="3:9" ht="12" customHeight="1" x14ac:dyDescent="0.2">
      <c r="C910" s="13"/>
      <c r="D910" s="262">
        <v>91</v>
      </c>
      <c r="E910" s="250" t="str">
        <f>IF(OR(VLOOKUP(D910,'Services - WHC'!$D$10:$F$109,2,FALSE)="",VLOOKUP(D910,'Services - WHC'!$D$10:$F$109,2,FALSE)="[Enter service]"),"",VLOOKUP(D910,'Services - WHC'!$D$10:$F$109,2,FALSE))</f>
        <v>Landfill Sites Rehabilitation</v>
      </c>
      <c r="F910" s="251" t="str">
        <f>IF(OR(VLOOKUP(D910,'Services - WHC'!$D$10:$F$109,3,FALSE)="",VLOOKUP(D910,'Services - WHC'!$D$10:$F$109,3,FALSE)="[Select]"),"",VLOOKUP(D910,'Services - WHC'!$D$10:$F$109,3,FALSE))</f>
        <v>Internal</v>
      </c>
      <c r="G910" s="252"/>
      <c r="H910" s="253"/>
      <c r="I910" s="31"/>
    </row>
    <row r="911" spans="3:9" ht="12" customHeight="1" x14ac:dyDescent="0.2">
      <c r="C911" s="13"/>
      <c r="D911" s="262"/>
      <c r="E911" s="254" t="str">
        <f t="shared" ref="E911:E919" si="180">E910</f>
        <v>Landfill Sites Rehabilitation</v>
      </c>
      <c r="F911" s="254" t="str">
        <f t="shared" ref="F911:F919" si="181">F910</f>
        <v>Internal</v>
      </c>
      <c r="G911" s="255"/>
      <c r="H911" s="256"/>
      <c r="I911" s="31"/>
    </row>
    <row r="912" spans="3:9" ht="12" customHeight="1" x14ac:dyDescent="0.2">
      <c r="C912" s="13"/>
      <c r="D912" s="262"/>
      <c r="E912" s="254" t="str">
        <f t="shared" si="180"/>
        <v>Landfill Sites Rehabilitation</v>
      </c>
      <c r="F912" s="254" t="str">
        <f t="shared" si="181"/>
        <v>Internal</v>
      </c>
      <c r="G912" s="255"/>
      <c r="H912" s="256"/>
      <c r="I912" s="31"/>
    </row>
    <row r="913" spans="3:9" ht="12" customHeight="1" x14ac:dyDescent="0.2">
      <c r="C913" s="13"/>
      <c r="D913" s="262"/>
      <c r="E913" s="254" t="str">
        <f t="shared" si="180"/>
        <v>Landfill Sites Rehabilitation</v>
      </c>
      <c r="F913" s="254" t="str">
        <f t="shared" si="181"/>
        <v>Internal</v>
      </c>
      <c r="G913" s="255"/>
      <c r="H913" s="256"/>
      <c r="I913" s="31"/>
    </row>
    <row r="914" spans="3:9" ht="12" customHeight="1" x14ac:dyDescent="0.2">
      <c r="C914" s="13"/>
      <c r="D914" s="262"/>
      <c r="E914" s="254" t="str">
        <f t="shared" si="180"/>
        <v>Landfill Sites Rehabilitation</v>
      </c>
      <c r="F914" s="254" t="str">
        <f t="shared" si="181"/>
        <v>Internal</v>
      </c>
      <c r="G914" s="255"/>
      <c r="H914" s="256"/>
      <c r="I914" s="31"/>
    </row>
    <row r="915" spans="3:9" ht="12" customHeight="1" x14ac:dyDescent="0.2">
      <c r="C915" s="13"/>
      <c r="D915" s="262"/>
      <c r="E915" s="254" t="str">
        <f t="shared" si="180"/>
        <v>Landfill Sites Rehabilitation</v>
      </c>
      <c r="F915" s="254" t="str">
        <f t="shared" si="181"/>
        <v>Internal</v>
      </c>
      <c r="G915" s="255"/>
      <c r="H915" s="256"/>
      <c r="I915" s="31"/>
    </row>
    <row r="916" spans="3:9" ht="12" customHeight="1" x14ac:dyDescent="0.2">
      <c r="C916" s="13"/>
      <c r="D916" s="262"/>
      <c r="E916" s="254" t="str">
        <f t="shared" si="180"/>
        <v>Landfill Sites Rehabilitation</v>
      </c>
      <c r="F916" s="254" t="str">
        <f t="shared" si="181"/>
        <v>Internal</v>
      </c>
      <c r="G916" s="255"/>
      <c r="H916" s="256"/>
      <c r="I916" s="31"/>
    </row>
    <row r="917" spans="3:9" ht="12" customHeight="1" x14ac:dyDescent="0.2">
      <c r="C917" s="13"/>
      <c r="D917" s="262"/>
      <c r="E917" s="254" t="str">
        <f t="shared" si="180"/>
        <v>Landfill Sites Rehabilitation</v>
      </c>
      <c r="F917" s="254" t="str">
        <f t="shared" si="181"/>
        <v>Internal</v>
      </c>
      <c r="G917" s="255"/>
      <c r="H917" s="256"/>
      <c r="I917" s="31"/>
    </row>
    <row r="918" spans="3:9" ht="12" customHeight="1" x14ac:dyDescent="0.2">
      <c r="C918" s="13"/>
      <c r="D918" s="262"/>
      <c r="E918" s="254" t="str">
        <f t="shared" si="180"/>
        <v>Landfill Sites Rehabilitation</v>
      </c>
      <c r="F918" s="254" t="str">
        <f t="shared" si="181"/>
        <v>Internal</v>
      </c>
      <c r="G918" s="255"/>
      <c r="H918" s="256"/>
      <c r="I918" s="31"/>
    </row>
    <row r="919" spans="3:9" ht="12" customHeight="1" x14ac:dyDescent="0.2">
      <c r="C919" s="13"/>
      <c r="D919" s="262"/>
      <c r="E919" s="254" t="str">
        <f t="shared" si="180"/>
        <v>Landfill Sites Rehabilitation</v>
      </c>
      <c r="F919" s="254" t="str">
        <f t="shared" si="181"/>
        <v>Internal</v>
      </c>
      <c r="G919" s="255"/>
      <c r="H919" s="256"/>
      <c r="I919" s="31"/>
    </row>
    <row r="920" spans="3:9" ht="12" customHeight="1" x14ac:dyDescent="0.2">
      <c r="C920" s="13"/>
      <c r="D920" s="262">
        <v>92</v>
      </c>
      <c r="E920" s="250" t="str">
        <f>IF(OR(VLOOKUP(D920,'Services - WHC'!$D$10:$F$109,2,FALSE)="",VLOOKUP(D920,'Services - WHC'!$D$10:$F$109,2,FALSE)="[Enter service]"),"",VLOOKUP(D920,'Services - WHC'!$D$10:$F$109,2,FALSE))</f>
        <v>Landfill - New Cells</v>
      </c>
      <c r="F920" s="251" t="str">
        <f>IF(OR(VLOOKUP(D920,'Services - WHC'!$D$10:$F$109,3,FALSE)="",VLOOKUP(D920,'Services - WHC'!$D$10:$F$109,3,FALSE)="[Select]"),"",VLOOKUP(D920,'Services - WHC'!$D$10:$F$109,3,FALSE))</f>
        <v>Internal</v>
      </c>
      <c r="G920" s="252"/>
      <c r="H920" s="253"/>
      <c r="I920" s="31"/>
    </row>
    <row r="921" spans="3:9" ht="12" customHeight="1" x14ac:dyDescent="0.2">
      <c r="C921" s="13"/>
      <c r="D921" s="262"/>
      <c r="E921" s="254" t="str">
        <f t="shared" ref="E921:E929" si="182">E920</f>
        <v>Landfill - New Cells</v>
      </c>
      <c r="F921" s="254" t="str">
        <f t="shared" ref="F921:F929" si="183">F920</f>
        <v>Internal</v>
      </c>
      <c r="G921" s="255"/>
      <c r="H921" s="256"/>
      <c r="I921" s="31"/>
    </row>
    <row r="922" spans="3:9" ht="12" customHeight="1" x14ac:dyDescent="0.2">
      <c r="C922" s="13"/>
      <c r="D922" s="262"/>
      <c r="E922" s="254" t="str">
        <f t="shared" si="182"/>
        <v>Landfill - New Cells</v>
      </c>
      <c r="F922" s="254" t="str">
        <f t="shared" si="183"/>
        <v>Internal</v>
      </c>
      <c r="G922" s="255"/>
      <c r="H922" s="256"/>
      <c r="I922" s="31"/>
    </row>
    <row r="923" spans="3:9" ht="12" customHeight="1" x14ac:dyDescent="0.2">
      <c r="C923" s="13"/>
      <c r="D923" s="262"/>
      <c r="E923" s="254" t="str">
        <f t="shared" si="182"/>
        <v>Landfill - New Cells</v>
      </c>
      <c r="F923" s="254" t="str">
        <f t="shared" si="183"/>
        <v>Internal</v>
      </c>
      <c r="G923" s="255"/>
      <c r="H923" s="256"/>
      <c r="I923" s="31"/>
    </row>
    <row r="924" spans="3:9" ht="12" customHeight="1" x14ac:dyDescent="0.2">
      <c r="C924" s="13"/>
      <c r="D924" s="262"/>
      <c r="E924" s="254" t="str">
        <f t="shared" si="182"/>
        <v>Landfill - New Cells</v>
      </c>
      <c r="F924" s="254" t="str">
        <f t="shared" si="183"/>
        <v>Internal</v>
      </c>
      <c r="G924" s="255"/>
      <c r="H924" s="256"/>
      <c r="I924" s="31"/>
    </row>
    <row r="925" spans="3:9" ht="12" customHeight="1" x14ac:dyDescent="0.2">
      <c r="C925" s="13"/>
      <c r="D925" s="262"/>
      <c r="E925" s="254" t="str">
        <f t="shared" si="182"/>
        <v>Landfill - New Cells</v>
      </c>
      <c r="F925" s="254" t="str">
        <f t="shared" si="183"/>
        <v>Internal</v>
      </c>
      <c r="G925" s="255"/>
      <c r="H925" s="256"/>
      <c r="I925" s="31"/>
    </row>
    <row r="926" spans="3:9" ht="12" customHeight="1" x14ac:dyDescent="0.2">
      <c r="C926" s="13"/>
      <c r="D926" s="262"/>
      <c r="E926" s="254" t="str">
        <f t="shared" si="182"/>
        <v>Landfill - New Cells</v>
      </c>
      <c r="F926" s="254" t="str">
        <f t="shared" si="183"/>
        <v>Internal</v>
      </c>
      <c r="G926" s="255"/>
      <c r="H926" s="256"/>
      <c r="I926" s="31"/>
    </row>
    <row r="927" spans="3:9" ht="12" customHeight="1" x14ac:dyDescent="0.2">
      <c r="C927" s="13"/>
      <c r="D927" s="262"/>
      <c r="E927" s="254" t="str">
        <f t="shared" si="182"/>
        <v>Landfill - New Cells</v>
      </c>
      <c r="F927" s="254" t="str">
        <f t="shared" si="183"/>
        <v>Internal</v>
      </c>
      <c r="G927" s="255"/>
      <c r="H927" s="256"/>
      <c r="I927" s="31"/>
    </row>
    <row r="928" spans="3:9" ht="12" customHeight="1" x14ac:dyDescent="0.2">
      <c r="C928" s="13"/>
      <c r="D928" s="262"/>
      <c r="E928" s="254" t="str">
        <f t="shared" si="182"/>
        <v>Landfill - New Cells</v>
      </c>
      <c r="F928" s="254" t="str">
        <f t="shared" si="183"/>
        <v>Internal</v>
      </c>
      <c r="G928" s="255"/>
      <c r="H928" s="256"/>
      <c r="I928" s="31"/>
    </row>
    <row r="929" spans="3:9" ht="12" customHeight="1" x14ac:dyDescent="0.2">
      <c r="C929" s="13"/>
      <c r="D929" s="262"/>
      <c r="E929" s="254" t="str">
        <f t="shared" si="182"/>
        <v>Landfill - New Cells</v>
      </c>
      <c r="F929" s="254" t="str">
        <f t="shared" si="183"/>
        <v>Internal</v>
      </c>
      <c r="G929" s="255"/>
      <c r="H929" s="256"/>
      <c r="I929" s="31"/>
    </row>
    <row r="930" spans="3:9" ht="12" customHeight="1" x14ac:dyDescent="0.2">
      <c r="C930" s="13"/>
      <c r="D930" s="262">
        <v>93</v>
      </c>
      <c r="E930" s="250" t="str">
        <f>IF(OR(VLOOKUP(D930,'Services - WHC'!$D$10:$F$109,2,FALSE)="",VLOOKUP(D930,'Services - WHC'!$D$10:$F$109,2,FALSE)="[Enter service]"),"",VLOOKUP(D930,'Services - WHC'!$D$10:$F$109,2,FALSE))</f>
        <v>CM Regional Waste Management Group</v>
      </c>
      <c r="F930" s="251" t="str">
        <f>IF(OR(VLOOKUP(D930,'Services - WHC'!$D$10:$F$109,3,FALSE)="",VLOOKUP(D930,'Services - WHC'!$D$10:$F$109,3,FALSE)="[Select]"),"",VLOOKUP(D930,'Services - WHC'!$D$10:$F$109,3,FALSE))</f>
        <v>External</v>
      </c>
      <c r="G930" s="252"/>
      <c r="H930" s="253"/>
      <c r="I930" s="31"/>
    </row>
    <row r="931" spans="3:9" ht="12" customHeight="1" x14ac:dyDescent="0.2">
      <c r="C931" s="13"/>
      <c r="D931" s="262"/>
      <c r="E931" s="254" t="str">
        <f t="shared" ref="E931:E939" si="184">E930</f>
        <v>CM Regional Waste Management Group</v>
      </c>
      <c r="F931" s="254" t="str">
        <f t="shared" ref="F931:F939" si="185">F930</f>
        <v>External</v>
      </c>
      <c r="G931" s="255"/>
      <c r="H931" s="256"/>
      <c r="I931" s="31"/>
    </row>
    <row r="932" spans="3:9" ht="12" customHeight="1" x14ac:dyDescent="0.2">
      <c r="C932" s="13"/>
      <c r="D932" s="262"/>
      <c r="E932" s="254" t="str">
        <f t="shared" si="184"/>
        <v>CM Regional Waste Management Group</v>
      </c>
      <c r="F932" s="254" t="str">
        <f t="shared" si="185"/>
        <v>External</v>
      </c>
      <c r="G932" s="255"/>
      <c r="H932" s="256"/>
      <c r="I932" s="31"/>
    </row>
    <row r="933" spans="3:9" ht="12" customHeight="1" x14ac:dyDescent="0.2">
      <c r="C933" s="13"/>
      <c r="D933" s="262"/>
      <c r="E933" s="254" t="str">
        <f t="shared" si="184"/>
        <v>CM Regional Waste Management Group</v>
      </c>
      <c r="F933" s="254" t="str">
        <f t="shared" si="185"/>
        <v>External</v>
      </c>
      <c r="G933" s="255"/>
      <c r="H933" s="256"/>
      <c r="I933" s="31"/>
    </row>
    <row r="934" spans="3:9" ht="12" customHeight="1" x14ac:dyDescent="0.2">
      <c r="C934" s="13"/>
      <c r="D934" s="262"/>
      <c r="E934" s="254" t="str">
        <f t="shared" si="184"/>
        <v>CM Regional Waste Management Group</v>
      </c>
      <c r="F934" s="254" t="str">
        <f t="shared" si="185"/>
        <v>External</v>
      </c>
      <c r="G934" s="255"/>
      <c r="H934" s="256"/>
      <c r="I934" s="31"/>
    </row>
    <row r="935" spans="3:9" ht="12" customHeight="1" x14ac:dyDescent="0.2">
      <c r="C935" s="13"/>
      <c r="D935" s="262"/>
      <c r="E935" s="254" t="str">
        <f t="shared" si="184"/>
        <v>CM Regional Waste Management Group</v>
      </c>
      <c r="F935" s="254" t="str">
        <f t="shared" si="185"/>
        <v>External</v>
      </c>
      <c r="G935" s="255"/>
      <c r="H935" s="256"/>
      <c r="I935" s="31"/>
    </row>
    <row r="936" spans="3:9" ht="12" customHeight="1" x14ac:dyDescent="0.2">
      <c r="C936" s="13"/>
      <c r="D936" s="262"/>
      <c r="E936" s="254" t="str">
        <f t="shared" si="184"/>
        <v>CM Regional Waste Management Group</v>
      </c>
      <c r="F936" s="254" t="str">
        <f t="shared" si="185"/>
        <v>External</v>
      </c>
      <c r="G936" s="255"/>
      <c r="H936" s="256"/>
      <c r="I936" s="31"/>
    </row>
    <row r="937" spans="3:9" ht="12" customHeight="1" x14ac:dyDescent="0.2">
      <c r="C937" s="13"/>
      <c r="D937" s="262"/>
      <c r="E937" s="254" t="str">
        <f t="shared" si="184"/>
        <v>CM Regional Waste Management Group</v>
      </c>
      <c r="F937" s="254" t="str">
        <f t="shared" si="185"/>
        <v>External</v>
      </c>
      <c r="G937" s="255"/>
      <c r="H937" s="256"/>
      <c r="I937" s="31"/>
    </row>
    <row r="938" spans="3:9" ht="12" customHeight="1" x14ac:dyDescent="0.2">
      <c r="C938" s="13"/>
      <c r="D938" s="262"/>
      <c r="E938" s="254" t="str">
        <f t="shared" si="184"/>
        <v>CM Regional Waste Management Group</v>
      </c>
      <c r="F938" s="254" t="str">
        <f t="shared" si="185"/>
        <v>External</v>
      </c>
      <c r="G938" s="255"/>
      <c r="H938" s="256"/>
      <c r="I938" s="31"/>
    </row>
    <row r="939" spans="3:9" ht="12" customHeight="1" x14ac:dyDescent="0.2">
      <c r="C939" s="13"/>
      <c r="D939" s="262"/>
      <c r="E939" s="254" t="str">
        <f t="shared" si="184"/>
        <v>CM Regional Waste Management Group</v>
      </c>
      <c r="F939" s="254" t="str">
        <f t="shared" si="185"/>
        <v>External</v>
      </c>
      <c r="G939" s="255"/>
      <c r="H939" s="256"/>
      <c r="I939" s="31"/>
    </row>
    <row r="940" spans="3:9" ht="12" customHeight="1" x14ac:dyDescent="0.2">
      <c r="C940" s="13"/>
      <c r="D940" s="262">
        <v>94</v>
      </c>
      <c r="E940" s="250" t="str">
        <f>IF(OR(VLOOKUP(D940,'Services - WHC'!$D$10:$F$109,2,FALSE)="",VLOOKUP(D940,'Services - WHC'!$D$10:$F$109,2,FALSE)="[Enter service]"),"",VLOOKUP(D940,'Services - WHC'!$D$10:$F$109,2,FALSE))</f>
        <v>Aerodromes</v>
      </c>
      <c r="F940" s="251" t="str">
        <f>IF(OR(VLOOKUP(D940,'Services - WHC'!$D$10:$F$109,3,FALSE)="",VLOOKUP(D940,'Services - WHC'!$D$10:$F$109,3,FALSE)="[Select]"),"",VLOOKUP(D940,'Services - WHC'!$D$10:$F$109,3,FALSE))</f>
        <v>External</v>
      </c>
      <c r="G940" s="252"/>
      <c r="H940" s="253"/>
      <c r="I940" s="31"/>
    </row>
    <row r="941" spans="3:9" ht="12" customHeight="1" x14ac:dyDescent="0.2">
      <c r="C941" s="13"/>
      <c r="D941" s="262"/>
      <c r="E941" s="254" t="str">
        <f t="shared" ref="E941:E949" si="186">E940</f>
        <v>Aerodromes</v>
      </c>
      <c r="F941" s="254" t="str">
        <f t="shared" ref="F941:F949" si="187">F940</f>
        <v>External</v>
      </c>
      <c r="G941" s="255"/>
      <c r="H941" s="256"/>
      <c r="I941" s="31"/>
    </row>
    <row r="942" spans="3:9" ht="12" customHeight="1" x14ac:dyDescent="0.2">
      <c r="C942" s="13"/>
      <c r="D942" s="262"/>
      <c r="E942" s="254" t="str">
        <f t="shared" si="186"/>
        <v>Aerodromes</v>
      </c>
      <c r="F942" s="254" t="str">
        <f t="shared" si="187"/>
        <v>External</v>
      </c>
      <c r="G942" s="255"/>
      <c r="H942" s="256"/>
      <c r="I942" s="31"/>
    </row>
    <row r="943" spans="3:9" ht="12" customHeight="1" x14ac:dyDescent="0.2">
      <c r="C943" s="13"/>
      <c r="D943" s="262"/>
      <c r="E943" s="254" t="str">
        <f t="shared" si="186"/>
        <v>Aerodromes</v>
      </c>
      <c r="F943" s="254" t="str">
        <f t="shared" si="187"/>
        <v>External</v>
      </c>
      <c r="G943" s="255"/>
      <c r="H943" s="256"/>
      <c r="I943" s="31"/>
    </row>
    <row r="944" spans="3:9" ht="12" customHeight="1" x14ac:dyDescent="0.2">
      <c r="C944" s="13"/>
      <c r="D944" s="262"/>
      <c r="E944" s="254" t="str">
        <f t="shared" si="186"/>
        <v>Aerodromes</v>
      </c>
      <c r="F944" s="254" t="str">
        <f t="shared" si="187"/>
        <v>External</v>
      </c>
      <c r="G944" s="255"/>
      <c r="H944" s="256"/>
      <c r="I944" s="31"/>
    </row>
    <row r="945" spans="3:9" ht="12" customHeight="1" x14ac:dyDescent="0.2">
      <c r="C945" s="13"/>
      <c r="D945" s="262"/>
      <c r="E945" s="254" t="str">
        <f t="shared" si="186"/>
        <v>Aerodromes</v>
      </c>
      <c r="F945" s="254" t="str">
        <f t="shared" si="187"/>
        <v>External</v>
      </c>
      <c r="G945" s="255"/>
      <c r="H945" s="256"/>
      <c r="I945" s="31"/>
    </row>
    <row r="946" spans="3:9" ht="12" customHeight="1" x14ac:dyDescent="0.2">
      <c r="C946" s="13"/>
      <c r="D946" s="262"/>
      <c r="E946" s="254" t="str">
        <f t="shared" si="186"/>
        <v>Aerodromes</v>
      </c>
      <c r="F946" s="254" t="str">
        <f t="shared" si="187"/>
        <v>External</v>
      </c>
      <c r="G946" s="255"/>
      <c r="H946" s="256"/>
      <c r="I946" s="31"/>
    </row>
    <row r="947" spans="3:9" ht="12" customHeight="1" x14ac:dyDescent="0.2">
      <c r="C947" s="13"/>
      <c r="D947" s="262"/>
      <c r="E947" s="254" t="str">
        <f t="shared" si="186"/>
        <v>Aerodromes</v>
      </c>
      <c r="F947" s="254" t="str">
        <f t="shared" si="187"/>
        <v>External</v>
      </c>
      <c r="G947" s="255"/>
      <c r="H947" s="256"/>
      <c r="I947" s="31"/>
    </row>
    <row r="948" spans="3:9" ht="12" customHeight="1" x14ac:dyDescent="0.2">
      <c r="C948" s="13"/>
      <c r="D948" s="262"/>
      <c r="E948" s="254" t="str">
        <f t="shared" si="186"/>
        <v>Aerodromes</v>
      </c>
      <c r="F948" s="254" t="str">
        <f t="shared" si="187"/>
        <v>External</v>
      </c>
      <c r="G948" s="255"/>
      <c r="H948" s="256"/>
      <c r="I948" s="31"/>
    </row>
    <row r="949" spans="3:9" ht="12" customHeight="1" x14ac:dyDescent="0.2">
      <c r="C949" s="13"/>
      <c r="D949" s="262"/>
      <c r="E949" s="254" t="str">
        <f t="shared" si="186"/>
        <v>Aerodromes</v>
      </c>
      <c r="F949" s="254" t="str">
        <f t="shared" si="187"/>
        <v>External</v>
      </c>
      <c r="G949" s="255"/>
      <c r="H949" s="256"/>
      <c r="I949" s="31"/>
    </row>
    <row r="950" spans="3:9" ht="12" customHeight="1" x14ac:dyDescent="0.2">
      <c r="C950" s="13"/>
      <c r="D950" s="262">
        <v>95</v>
      </c>
      <c r="E950" s="250" t="str">
        <f>IF(OR(VLOOKUP(D950,'Services - WHC'!$D$10:$F$109,2,FALSE)="",VLOOKUP(D950,'Services - WHC'!$D$10:$F$109,2,FALSE)="[Enter service]"),"",VLOOKUP(D950,'Services - WHC'!$D$10:$F$109,2,FALSE))</f>
        <v>Saleyards Truck Wash</v>
      </c>
      <c r="F950" s="251" t="str">
        <f>IF(OR(VLOOKUP(D950,'Services - WHC'!$D$10:$F$109,3,FALSE)="",VLOOKUP(D950,'Services - WHC'!$D$10:$F$109,3,FALSE)="[Select]"),"",VLOOKUP(D950,'Services - WHC'!$D$10:$F$109,3,FALSE))</f>
        <v>External</v>
      </c>
      <c r="G950" s="252"/>
      <c r="H950" s="253"/>
      <c r="I950" s="31"/>
    </row>
    <row r="951" spans="3:9" ht="12" customHeight="1" x14ac:dyDescent="0.2">
      <c r="C951" s="13"/>
      <c r="D951" s="262"/>
      <c r="E951" s="254" t="str">
        <f t="shared" ref="E951:E959" si="188">E950</f>
        <v>Saleyards Truck Wash</v>
      </c>
      <c r="F951" s="254" t="str">
        <f t="shared" ref="F951:F959" si="189">F950</f>
        <v>External</v>
      </c>
      <c r="G951" s="255"/>
      <c r="H951" s="256"/>
      <c r="I951" s="31"/>
    </row>
    <row r="952" spans="3:9" ht="12" customHeight="1" x14ac:dyDescent="0.2">
      <c r="C952" s="13"/>
      <c r="D952" s="262"/>
      <c r="E952" s="254" t="str">
        <f t="shared" si="188"/>
        <v>Saleyards Truck Wash</v>
      </c>
      <c r="F952" s="254" t="str">
        <f t="shared" si="189"/>
        <v>External</v>
      </c>
      <c r="G952" s="255"/>
      <c r="H952" s="256"/>
      <c r="I952" s="31"/>
    </row>
    <row r="953" spans="3:9" ht="12" customHeight="1" x14ac:dyDescent="0.2">
      <c r="C953" s="13"/>
      <c r="D953" s="262"/>
      <c r="E953" s="254" t="str">
        <f t="shared" si="188"/>
        <v>Saleyards Truck Wash</v>
      </c>
      <c r="F953" s="254" t="str">
        <f t="shared" si="189"/>
        <v>External</v>
      </c>
      <c r="G953" s="255"/>
      <c r="H953" s="256"/>
      <c r="I953" s="31"/>
    </row>
    <row r="954" spans="3:9" ht="12" customHeight="1" x14ac:dyDescent="0.2">
      <c r="C954" s="13"/>
      <c r="D954" s="262"/>
      <c r="E954" s="254" t="str">
        <f t="shared" si="188"/>
        <v>Saleyards Truck Wash</v>
      </c>
      <c r="F954" s="254" t="str">
        <f t="shared" si="189"/>
        <v>External</v>
      </c>
      <c r="G954" s="255"/>
      <c r="H954" s="256"/>
      <c r="I954" s="31"/>
    </row>
    <row r="955" spans="3:9" ht="12" customHeight="1" x14ac:dyDescent="0.2">
      <c r="C955" s="13"/>
      <c r="D955" s="262"/>
      <c r="E955" s="254" t="str">
        <f t="shared" si="188"/>
        <v>Saleyards Truck Wash</v>
      </c>
      <c r="F955" s="254" t="str">
        <f t="shared" si="189"/>
        <v>External</v>
      </c>
      <c r="G955" s="255"/>
      <c r="H955" s="256"/>
      <c r="I955" s="31"/>
    </row>
    <row r="956" spans="3:9" ht="12" customHeight="1" x14ac:dyDescent="0.2">
      <c r="C956" s="13"/>
      <c r="D956" s="262"/>
      <c r="E956" s="254" t="str">
        <f t="shared" si="188"/>
        <v>Saleyards Truck Wash</v>
      </c>
      <c r="F956" s="254" t="str">
        <f t="shared" si="189"/>
        <v>External</v>
      </c>
      <c r="G956" s="255"/>
      <c r="H956" s="256"/>
      <c r="I956" s="31"/>
    </row>
    <row r="957" spans="3:9" ht="12" customHeight="1" x14ac:dyDescent="0.2">
      <c r="C957" s="13"/>
      <c r="D957" s="262"/>
      <c r="E957" s="254" t="str">
        <f t="shared" si="188"/>
        <v>Saleyards Truck Wash</v>
      </c>
      <c r="F957" s="254" t="str">
        <f t="shared" si="189"/>
        <v>External</v>
      </c>
      <c r="G957" s="255"/>
      <c r="H957" s="256"/>
      <c r="I957" s="31"/>
    </row>
    <row r="958" spans="3:9" ht="12" customHeight="1" x14ac:dyDescent="0.2">
      <c r="C958" s="13"/>
      <c r="D958" s="262"/>
      <c r="E958" s="254" t="str">
        <f t="shared" si="188"/>
        <v>Saleyards Truck Wash</v>
      </c>
      <c r="F958" s="254" t="str">
        <f t="shared" si="189"/>
        <v>External</v>
      </c>
      <c r="G958" s="255"/>
      <c r="H958" s="256"/>
      <c r="I958" s="31"/>
    </row>
    <row r="959" spans="3:9" ht="12" customHeight="1" x14ac:dyDescent="0.2">
      <c r="C959" s="13"/>
      <c r="D959" s="262"/>
      <c r="E959" s="254" t="str">
        <f t="shared" si="188"/>
        <v>Saleyards Truck Wash</v>
      </c>
      <c r="F959" s="254" t="str">
        <f t="shared" si="189"/>
        <v>External</v>
      </c>
      <c r="G959" s="255"/>
      <c r="H959" s="256"/>
      <c r="I959" s="31"/>
    </row>
    <row r="960" spans="3:9" ht="12" customHeight="1" x14ac:dyDescent="0.2">
      <c r="C960" s="13"/>
      <c r="D960" s="262">
        <v>96</v>
      </c>
      <c r="E960" s="250" t="str">
        <f>IF(OR(VLOOKUP(D960,'Services - WHC'!$D$10:$F$109,2,FALSE)="",VLOOKUP(D960,'Services - WHC'!$D$10:$F$109,2,FALSE)="[Enter service]"),"",VLOOKUP(D960,'Services - WHC'!$D$10:$F$109,2,FALSE))</f>
        <v>Sundry Debtor works</v>
      </c>
      <c r="F960" s="251" t="str">
        <f>IF(OR(VLOOKUP(D960,'Services - WHC'!$D$10:$F$109,3,FALSE)="",VLOOKUP(D960,'Services - WHC'!$D$10:$F$109,3,FALSE)="[Select]"),"",VLOOKUP(D960,'Services - WHC'!$D$10:$F$109,3,FALSE))</f>
        <v>External</v>
      </c>
      <c r="G960" s="252"/>
      <c r="H960" s="253"/>
      <c r="I960" s="31"/>
    </row>
    <row r="961" spans="3:9" ht="12" customHeight="1" x14ac:dyDescent="0.2">
      <c r="C961" s="13"/>
      <c r="D961" s="262"/>
      <c r="E961" s="254" t="str">
        <f t="shared" ref="E961:E969" si="190">E960</f>
        <v>Sundry Debtor works</v>
      </c>
      <c r="F961" s="254" t="str">
        <f t="shared" ref="F961:F969" si="191">F960</f>
        <v>External</v>
      </c>
      <c r="G961" s="255"/>
      <c r="H961" s="256"/>
      <c r="I961" s="31"/>
    </row>
    <row r="962" spans="3:9" ht="12" customHeight="1" x14ac:dyDescent="0.2">
      <c r="C962" s="13"/>
      <c r="D962" s="262"/>
      <c r="E962" s="254" t="str">
        <f t="shared" si="190"/>
        <v>Sundry Debtor works</v>
      </c>
      <c r="F962" s="254" t="str">
        <f t="shared" si="191"/>
        <v>External</v>
      </c>
      <c r="G962" s="255"/>
      <c r="H962" s="256"/>
      <c r="I962" s="31"/>
    </row>
    <row r="963" spans="3:9" ht="12" customHeight="1" x14ac:dyDescent="0.2">
      <c r="C963" s="13"/>
      <c r="D963" s="262"/>
      <c r="E963" s="254" t="str">
        <f t="shared" si="190"/>
        <v>Sundry Debtor works</v>
      </c>
      <c r="F963" s="254" t="str">
        <f t="shared" si="191"/>
        <v>External</v>
      </c>
      <c r="G963" s="255"/>
      <c r="H963" s="256"/>
      <c r="I963" s="31"/>
    </row>
    <row r="964" spans="3:9" ht="12" customHeight="1" x14ac:dyDescent="0.2">
      <c r="C964" s="13"/>
      <c r="D964" s="262"/>
      <c r="E964" s="254" t="str">
        <f t="shared" si="190"/>
        <v>Sundry Debtor works</v>
      </c>
      <c r="F964" s="254" t="str">
        <f t="shared" si="191"/>
        <v>External</v>
      </c>
      <c r="G964" s="255"/>
      <c r="H964" s="256"/>
      <c r="I964" s="31"/>
    </row>
    <row r="965" spans="3:9" ht="12" customHeight="1" x14ac:dyDescent="0.2">
      <c r="C965" s="13"/>
      <c r="D965" s="262"/>
      <c r="E965" s="254" t="str">
        <f t="shared" si="190"/>
        <v>Sundry Debtor works</v>
      </c>
      <c r="F965" s="254" t="str">
        <f t="shared" si="191"/>
        <v>External</v>
      </c>
      <c r="G965" s="255"/>
      <c r="H965" s="256"/>
      <c r="I965" s="31"/>
    </row>
    <row r="966" spans="3:9" ht="12" customHeight="1" x14ac:dyDescent="0.2">
      <c r="C966" s="13"/>
      <c r="D966" s="262"/>
      <c r="E966" s="254" t="str">
        <f t="shared" si="190"/>
        <v>Sundry Debtor works</v>
      </c>
      <c r="F966" s="254" t="str">
        <f t="shared" si="191"/>
        <v>External</v>
      </c>
      <c r="G966" s="255"/>
      <c r="H966" s="256"/>
      <c r="I966" s="31"/>
    </row>
    <row r="967" spans="3:9" ht="12" customHeight="1" x14ac:dyDescent="0.2">
      <c r="C967" s="13"/>
      <c r="D967" s="262"/>
      <c r="E967" s="254" t="str">
        <f t="shared" si="190"/>
        <v>Sundry Debtor works</v>
      </c>
      <c r="F967" s="254" t="str">
        <f t="shared" si="191"/>
        <v>External</v>
      </c>
      <c r="G967" s="255"/>
      <c r="H967" s="256"/>
      <c r="I967" s="31"/>
    </row>
    <row r="968" spans="3:9" ht="12" customHeight="1" x14ac:dyDescent="0.2">
      <c r="C968" s="13"/>
      <c r="D968" s="262"/>
      <c r="E968" s="254" t="str">
        <f t="shared" si="190"/>
        <v>Sundry Debtor works</v>
      </c>
      <c r="F968" s="254" t="str">
        <f t="shared" si="191"/>
        <v>External</v>
      </c>
      <c r="G968" s="255"/>
      <c r="H968" s="256"/>
      <c r="I968" s="31"/>
    </row>
    <row r="969" spans="3:9" ht="12" customHeight="1" x14ac:dyDescent="0.2">
      <c r="C969" s="13"/>
      <c r="D969" s="262"/>
      <c r="E969" s="254" t="str">
        <f t="shared" si="190"/>
        <v>Sundry Debtor works</v>
      </c>
      <c r="F969" s="254" t="str">
        <f t="shared" si="191"/>
        <v>External</v>
      </c>
      <c r="G969" s="255"/>
      <c r="H969" s="256"/>
      <c r="I969" s="31"/>
    </row>
    <row r="970" spans="3:9" ht="12" customHeight="1" x14ac:dyDescent="0.2">
      <c r="C970" s="13"/>
      <c r="D970" s="262">
        <v>97</v>
      </c>
      <c r="E970" s="250" t="str">
        <f>IF(OR(VLOOKUP(D970,'Services - WHC'!$D$10:$F$109,2,FALSE)="",VLOOKUP(D970,'Services - WHC'!$D$10:$F$109,2,FALSE)="[Enter service]"),"",VLOOKUP(D970,'Services - WHC'!$D$10:$F$109,2,FALSE))</f>
        <v>Fleet expenses and recovery</v>
      </c>
      <c r="F970" s="251" t="str">
        <f>IF(OR(VLOOKUP(D970,'Services - WHC'!$D$10:$F$109,3,FALSE)="",VLOOKUP(D970,'Services - WHC'!$D$10:$F$109,3,FALSE)="[Select]"),"",VLOOKUP(D970,'Services - WHC'!$D$10:$F$109,3,FALSE))</f>
        <v>Internal</v>
      </c>
      <c r="G970" s="252"/>
      <c r="H970" s="253"/>
      <c r="I970" s="31"/>
    </row>
    <row r="971" spans="3:9" ht="12" customHeight="1" x14ac:dyDescent="0.2">
      <c r="C971" s="13"/>
      <c r="D971" s="262"/>
      <c r="E971" s="254" t="str">
        <f t="shared" ref="E971:E979" si="192">E970</f>
        <v>Fleet expenses and recovery</v>
      </c>
      <c r="F971" s="254" t="str">
        <f t="shared" ref="F971:F979" si="193">F970</f>
        <v>Internal</v>
      </c>
      <c r="G971" s="255"/>
      <c r="H971" s="256"/>
      <c r="I971" s="31"/>
    </row>
    <row r="972" spans="3:9" ht="12" customHeight="1" x14ac:dyDescent="0.2">
      <c r="C972" s="13"/>
      <c r="D972" s="262"/>
      <c r="E972" s="254" t="str">
        <f t="shared" si="192"/>
        <v>Fleet expenses and recovery</v>
      </c>
      <c r="F972" s="254" t="str">
        <f t="shared" si="193"/>
        <v>Internal</v>
      </c>
      <c r="G972" s="255"/>
      <c r="H972" s="256"/>
      <c r="I972" s="31"/>
    </row>
    <row r="973" spans="3:9" ht="12" customHeight="1" x14ac:dyDescent="0.2">
      <c r="C973" s="13"/>
      <c r="D973" s="262"/>
      <c r="E973" s="254" t="str">
        <f t="shared" si="192"/>
        <v>Fleet expenses and recovery</v>
      </c>
      <c r="F973" s="254" t="str">
        <f t="shared" si="193"/>
        <v>Internal</v>
      </c>
      <c r="G973" s="255"/>
      <c r="H973" s="256"/>
      <c r="I973" s="31"/>
    </row>
    <row r="974" spans="3:9" ht="12" customHeight="1" x14ac:dyDescent="0.2">
      <c r="C974" s="13"/>
      <c r="D974" s="262"/>
      <c r="E974" s="254" t="str">
        <f t="shared" si="192"/>
        <v>Fleet expenses and recovery</v>
      </c>
      <c r="F974" s="254" t="str">
        <f t="shared" si="193"/>
        <v>Internal</v>
      </c>
      <c r="G974" s="255"/>
      <c r="H974" s="256"/>
      <c r="I974" s="31"/>
    </row>
    <row r="975" spans="3:9" ht="12" customHeight="1" x14ac:dyDescent="0.2">
      <c r="C975" s="13"/>
      <c r="D975" s="262"/>
      <c r="E975" s="254" t="str">
        <f t="shared" si="192"/>
        <v>Fleet expenses and recovery</v>
      </c>
      <c r="F975" s="254" t="str">
        <f t="shared" si="193"/>
        <v>Internal</v>
      </c>
      <c r="G975" s="255"/>
      <c r="H975" s="256"/>
      <c r="I975" s="31"/>
    </row>
    <row r="976" spans="3:9" ht="12" customHeight="1" x14ac:dyDescent="0.2">
      <c r="C976" s="13"/>
      <c r="D976" s="262"/>
      <c r="E976" s="254" t="str">
        <f t="shared" si="192"/>
        <v>Fleet expenses and recovery</v>
      </c>
      <c r="F976" s="254" t="str">
        <f t="shared" si="193"/>
        <v>Internal</v>
      </c>
      <c r="G976" s="255"/>
      <c r="H976" s="256"/>
      <c r="I976" s="31"/>
    </row>
    <row r="977" spans="3:9" ht="12" customHeight="1" x14ac:dyDescent="0.2">
      <c r="C977" s="13"/>
      <c r="D977" s="262"/>
      <c r="E977" s="254" t="str">
        <f t="shared" si="192"/>
        <v>Fleet expenses and recovery</v>
      </c>
      <c r="F977" s="254" t="str">
        <f t="shared" si="193"/>
        <v>Internal</v>
      </c>
      <c r="G977" s="255"/>
      <c r="H977" s="256"/>
      <c r="I977" s="31"/>
    </row>
    <row r="978" spans="3:9" ht="12" customHeight="1" x14ac:dyDescent="0.2">
      <c r="C978" s="13"/>
      <c r="D978" s="262"/>
      <c r="E978" s="254" t="str">
        <f t="shared" si="192"/>
        <v>Fleet expenses and recovery</v>
      </c>
      <c r="F978" s="254" t="str">
        <f t="shared" si="193"/>
        <v>Internal</v>
      </c>
      <c r="G978" s="255"/>
      <c r="H978" s="256"/>
      <c r="I978" s="31"/>
    </row>
    <row r="979" spans="3:9" ht="12" customHeight="1" x14ac:dyDescent="0.2">
      <c r="C979" s="13"/>
      <c r="D979" s="262"/>
      <c r="E979" s="254" t="str">
        <f t="shared" si="192"/>
        <v>Fleet expenses and recovery</v>
      </c>
      <c r="F979" s="254" t="str">
        <f t="shared" si="193"/>
        <v>Internal</v>
      </c>
      <c r="G979" s="255"/>
      <c r="H979" s="256"/>
      <c r="I979" s="31"/>
    </row>
    <row r="980" spans="3:9" ht="12" customHeight="1" x14ac:dyDescent="0.2">
      <c r="C980" s="13"/>
      <c r="D980" s="262">
        <v>98</v>
      </c>
      <c r="E980" s="250" t="str">
        <f>IF(OR(VLOOKUP(D980,'Services - WHC'!$D$10:$F$109,2,FALSE)="",VLOOKUP(D980,'Services - WHC'!$D$10:$F$109,2,FALSE)="[Enter service]"),"",VLOOKUP(D980,'Services - WHC'!$D$10:$F$109,2,FALSE))</f>
        <v>Plant expenses and recovery</v>
      </c>
      <c r="F980" s="251" t="str">
        <f>IF(OR(VLOOKUP(D980,'Services - WHC'!$D$10:$F$149,3,FALSE)="",VLOOKUP(D980,'Services - WHC'!$D$10:$F$149,3,FALSE)="[Select]"),"",VLOOKUP(D980,'Services - WHC'!$D$10:$F$149,3,FALSE))</f>
        <v>Internal</v>
      </c>
      <c r="G980" s="252"/>
      <c r="H980" s="253"/>
      <c r="I980" s="31"/>
    </row>
    <row r="981" spans="3:9" ht="12" customHeight="1" x14ac:dyDescent="0.2">
      <c r="C981" s="13"/>
      <c r="D981" s="262"/>
      <c r="E981" s="254"/>
      <c r="F981" s="254"/>
      <c r="G981" s="255"/>
      <c r="H981" s="256"/>
      <c r="I981" s="31"/>
    </row>
    <row r="982" spans="3:9" ht="12" customHeight="1" x14ac:dyDescent="0.2">
      <c r="C982" s="13"/>
      <c r="D982" s="262"/>
      <c r="E982" s="254"/>
      <c r="F982" s="254"/>
      <c r="G982" s="255"/>
      <c r="H982" s="256"/>
      <c r="I982" s="31"/>
    </row>
    <row r="983" spans="3:9" ht="12" customHeight="1" x14ac:dyDescent="0.2">
      <c r="C983" s="13"/>
      <c r="D983" s="262"/>
      <c r="E983" s="254"/>
      <c r="F983" s="254"/>
      <c r="G983" s="255"/>
      <c r="H983" s="256"/>
      <c r="I983" s="31"/>
    </row>
    <row r="984" spans="3:9" ht="12" customHeight="1" x14ac:dyDescent="0.2">
      <c r="C984" s="13"/>
      <c r="D984" s="262"/>
      <c r="E984" s="254"/>
      <c r="F984" s="254"/>
      <c r="G984" s="255"/>
      <c r="H984" s="256"/>
      <c r="I984" s="31"/>
    </row>
    <row r="985" spans="3:9" ht="12" customHeight="1" x14ac:dyDescent="0.2">
      <c r="C985" s="13"/>
      <c r="D985" s="262"/>
      <c r="E985" s="254"/>
      <c r="F985" s="254"/>
      <c r="G985" s="255"/>
      <c r="H985" s="256"/>
      <c r="I985" s="31"/>
    </row>
    <row r="986" spans="3:9" ht="12" customHeight="1" x14ac:dyDescent="0.2">
      <c r="C986" s="13"/>
      <c r="D986" s="262"/>
      <c r="E986" s="254"/>
      <c r="F986" s="254"/>
      <c r="G986" s="255"/>
      <c r="H986" s="256"/>
      <c r="I986" s="31"/>
    </row>
    <row r="987" spans="3:9" ht="12" customHeight="1" x14ac:dyDescent="0.2">
      <c r="C987" s="13"/>
      <c r="D987" s="262"/>
      <c r="E987" s="254"/>
      <c r="F987" s="254"/>
      <c r="G987" s="255"/>
      <c r="H987" s="256"/>
      <c r="I987" s="31"/>
    </row>
    <row r="988" spans="3:9" ht="12" customHeight="1" x14ac:dyDescent="0.2">
      <c r="C988" s="13"/>
      <c r="D988" s="262"/>
      <c r="E988" s="254"/>
      <c r="F988" s="254"/>
      <c r="G988" s="255"/>
      <c r="H988" s="256"/>
      <c r="I988" s="31"/>
    </row>
    <row r="989" spans="3:9" ht="12" customHeight="1" x14ac:dyDescent="0.2">
      <c r="C989" s="13"/>
      <c r="D989" s="262"/>
      <c r="E989" s="254"/>
      <c r="F989" s="254"/>
      <c r="G989" s="255"/>
      <c r="H989" s="256"/>
      <c r="I989" s="31"/>
    </row>
    <row r="990" spans="3:9" ht="12" customHeight="1" x14ac:dyDescent="0.2">
      <c r="C990" s="13"/>
      <c r="D990" s="262">
        <v>99</v>
      </c>
      <c r="E990" s="250" t="str">
        <f>IF(OR(VLOOKUP(D990,'Services - WHC'!$D$10:$F$109,2,FALSE)="",VLOOKUP(D990,'Services - WHC'!$D$10:$F$109,2,FALSE)="[Enter service]"),"",VLOOKUP(D990,'Services - WHC'!$D$10:$F$109,2,FALSE))</f>
        <v>Capital grants</v>
      </c>
      <c r="F990" s="251" t="str">
        <f>IF(OR(VLOOKUP(D990,'Services - WHC'!$D$10:$F$149,3,FALSE)="",VLOOKUP(D990,'Services - WHC'!$D$10:$F$149,3,FALSE)="[Select]"),"",VLOOKUP(D990,'Services - WHC'!$D$10:$F$149,3,FALSE))</f>
        <v>External</v>
      </c>
      <c r="G990" s="252"/>
      <c r="H990" s="253"/>
      <c r="I990" s="31"/>
    </row>
    <row r="991" spans="3:9" ht="12" customHeight="1" x14ac:dyDescent="0.2">
      <c r="C991" s="13"/>
      <c r="D991" s="262"/>
      <c r="E991" s="254"/>
      <c r="F991" s="254"/>
      <c r="G991" s="255"/>
      <c r="H991" s="256"/>
      <c r="I991" s="31"/>
    </row>
    <row r="992" spans="3:9" ht="12" customHeight="1" x14ac:dyDescent="0.2">
      <c r="C992" s="13"/>
      <c r="D992" s="262"/>
      <c r="E992" s="254"/>
      <c r="F992" s="254"/>
      <c r="G992" s="255"/>
      <c r="H992" s="256"/>
      <c r="I992" s="31"/>
    </row>
    <row r="993" spans="3:11" ht="12" customHeight="1" x14ac:dyDescent="0.2">
      <c r="C993" s="13"/>
      <c r="D993" s="262"/>
      <c r="E993" s="254"/>
      <c r="F993" s="254"/>
      <c r="G993" s="255"/>
      <c r="H993" s="256"/>
      <c r="I993" s="31"/>
    </row>
    <row r="994" spans="3:11" ht="12" customHeight="1" x14ac:dyDescent="0.2">
      <c r="C994" s="13"/>
      <c r="D994" s="262"/>
      <c r="E994" s="254"/>
      <c r="F994" s="254"/>
      <c r="G994" s="255"/>
      <c r="H994" s="256"/>
      <c r="I994" s="31"/>
    </row>
    <row r="995" spans="3:11" ht="12" customHeight="1" x14ac:dyDescent="0.2">
      <c r="C995" s="13"/>
      <c r="D995" s="262"/>
      <c r="E995" s="254"/>
      <c r="F995" s="254"/>
      <c r="G995" s="255"/>
      <c r="H995" s="256"/>
      <c r="I995" s="31"/>
    </row>
    <row r="996" spans="3:11" ht="12" customHeight="1" x14ac:dyDescent="0.2">
      <c r="C996" s="13"/>
      <c r="D996" s="262"/>
      <c r="E996" s="254"/>
      <c r="F996" s="254"/>
      <c r="G996" s="255"/>
      <c r="H996" s="256"/>
      <c r="I996" s="31"/>
    </row>
    <row r="997" spans="3:11" ht="12" customHeight="1" x14ac:dyDescent="0.2">
      <c r="C997" s="13"/>
      <c r="D997" s="262"/>
      <c r="E997" s="254"/>
      <c r="F997" s="254"/>
      <c r="G997" s="255"/>
      <c r="H997" s="256"/>
      <c r="I997" s="31"/>
    </row>
    <row r="998" spans="3:11" ht="12" customHeight="1" x14ac:dyDescent="0.2">
      <c r="C998" s="13"/>
      <c r="D998" s="262"/>
      <c r="E998" s="254"/>
      <c r="F998" s="254"/>
      <c r="G998" s="255"/>
      <c r="H998" s="256"/>
      <c r="I998" s="31"/>
    </row>
    <row r="999" spans="3:11" ht="12" customHeight="1" x14ac:dyDescent="0.2">
      <c r="C999" s="13"/>
      <c r="D999" s="262"/>
      <c r="E999" s="254"/>
      <c r="F999" s="254"/>
      <c r="G999" s="255"/>
      <c r="H999" s="256"/>
      <c r="I999" s="31"/>
      <c r="K999" s="483" t="s">
        <v>469</v>
      </c>
    </row>
    <row r="1000" spans="3:11" ht="12" hidden="1" customHeight="1" x14ac:dyDescent="0.2">
      <c r="C1000" s="13"/>
      <c r="D1000" s="262">
        <v>100</v>
      </c>
      <c r="E1000" s="250" t="str">
        <f>IF(OR(VLOOKUP(D1000,'Services - WHC'!$D$10:$F$109,2,FALSE)="",VLOOKUP(D1000,'Services - WHC'!$D$10:$F$109,2,FALSE)="[Enter service]"),"",VLOOKUP(D1000,'Services - WHC'!$D$10:$F$109,2,FALSE))</f>
        <v/>
      </c>
      <c r="F1000" s="251" t="str">
        <f>IF(OR(VLOOKUP(D1000,'Services - WHC'!$D$10:$F$149,3,FALSE)="",VLOOKUP(D1000,'Services - WHC'!$D$10:$F$149,3,FALSE)="[Select]"),"",VLOOKUP(D1000,'Services - WHC'!$D$10:$F$149,3,FALSE))</f>
        <v/>
      </c>
      <c r="G1000" s="252"/>
      <c r="H1000" s="253"/>
      <c r="I1000" s="31"/>
    </row>
    <row r="1001" spans="3:11" ht="12" hidden="1" customHeight="1" x14ac:dyDescent="0.2">
      <c r="C1001" s="13"/>
      <c r="D1001" s="262"/>
      <c r="E1001" s="254"/>
      <c r="F1001" s="254"/>
      <c r="G1001" s="255"/>
      <c r="H1001" s="256"/>
      <c r="I1001" s="31"/>
    </row>
    <row r="1002" spans="3:11" ht="12" hidden="1" customHeight="1" x14ac:dyDescent="0.2">
      <c r="C1002" s="13"/>
      <c r="D1002" s="262"/>
      <c r="E1002" s="254"/>
      <c r="F1002" s="254"/>
      <c r="G1002" s="255"/>
      <c r="H1002" s="256"/>
      <c r="I1002" s="31"/>
    </row>
    <row r="1003" spans="3:11" ht="12" hidden="1" customHeight="1" x14ac:dyDescent="0.2">
      <c r="C1003" s="13"/>
      <c r="D1003" s="262"/>
      <c r="E1003" s="254"/>
      <c r="F1003" s="254"/>
      <c r="G1003" s="255"/>
      <c r="H1003" s="256"/>
      <c r="I1003" s="31"/>
    </row>
    <row r="1004" spans="3:11" ht="12" hidden="1" customHeight="1" x14ac:dyDescent="0.2">
      <c r="C1004" s="13"/>
      <c r="D1004" s="262"/>
      <c r="E1004" s="254"/>
      <c r="F1004" s="254"/>
      <c r="G1004" s="255"/>
      <c r="H1004" s="256"/>
      <c r="I1004" s="31"/>
    </row>
    <row r="1005" spans="3:11" ht="12" hidden="1" customHeight="1" x14ac:dyDescent="0.2">
      <c r="C1005" s="13"/>
      <c r="D1005" s="262"/>
      <c r="E1005" s="254"/>
      <c r="F1005" s="254"/>
      <c r="G1005" s="255"/>
      <c r="H1005" s="256"/>
      <c r="I1005" s="31"/>
    </row>
    <row r="1006" spans="3:11" ht="12" hidden="1" customHeight="1" x14ac:dyDescent="0.2">
      <c r="C1006" s="13"/>
      <c r="D1006" s="262"/>
      <c r="E1006" s="254"/>
      <c r="F1006" s="254"/>
      <c r="G1006" s="255"/>
      <c r="H1006" s="256"/>
      <c r="I1006" s="31"/>
    </row>
    <row r="1007" spans="3:11" ht="12" hidden="1" customHeight="1" x14ac:dyDescent="0.2">
      <c r="C1007" s="13"/>
      <c r="D1007" s="262"/>
      <c r="E1007" s="254"/>
      <c r="F1007" s="254"/>
      <c r="G1007" s="255"/>
      <c r="H1007" s="256"/>
      <c r="I1007" s="31"/>
    </row>
    <row r="1008" spans="3:11" ht="12" hidden="1" customHeight="1" x14ac:dyDescent="0.2">
      <c r="C1008" s="13"/>
      <c r="D1008" s="262"/>
      <c r="E1008" s="254"/>
      <c r="F1008" s="254"/>
      <c r="G1008" s="255"/>
      <c r="H1008" s="256"/>
      <c r="I1008" s="31"/>
    </row>
    <row r="1009" spans="3:9" ht="12" hidden="1" customHeight="1" x14ac:dyDescent="0.2">
      <c r="C1009" s="13"/>
      <c r="D1009" s="262"/>
      <c r="E1009" s="254"/>
      <c r="F1009" s="254"/>
      <c r="G1009" s="255"/>
      <c r="H1009" s="256"/>
      <c r="I1009" s="31"/>
    </row>
    <row r="1010" spans="3:9" hidden="1" x14ac:dyDescent="0.2">
      <c r="C1010" s="13"/>
      <c r="D1010" s="262">
        <v>101</v>
      </c>
      <c r="E1010" s="250" t="str">
        <f>IF(OR(VLOOKUP(D1010,'Services - WHC'!$D$10:$F$149,2,FALSE)="",VLOOKUP(D1010,'Services - WHC'!$D$10:$F$149,2,FALSE)="[Enter service]"),"",VLOOKUP(D1010,'Services - WHC'!$D$10:$F$149,2,FALSE))</f>
        <v/>
      </c>
      <c r="F1010" s="251" t="str">
        <f>IF(OR(VLOOKUP(D1010,'Services - WHC'!$D$10:$F$149,3,FALSE)="",VLOOKUP(D1010,'Services - WHC'!$D$10:$F$149,3,FALSE)="[Select]"),"",VLOOKUP(D1010,'Services - WHC'!$D$10:$F$149,3,FALSE))</f>
        <v/>
      </c>
      <c r="G1010" s="252"/>
      <c r="H1010" s="253"/>
      <c r="I1010" s="31"/>
    </row>
    <row r="1011" spans="3:9" hidden="1" x14ac:dyDescent="0.2">
      <c r="C1011" s="13"/>
      <c r="D1011" s="262"/>
      <c r="E1011" s="254"/>
      <c r="F1011" s="254"/>
      <c r="G1011" s="255"/>
      <c r="H1011" s="256"/>
      <c r="I1011" s="31"/>
    </row>
    <row r="1012" spans="3:9" hidden="1" x14ac:dyDescent="0.2">
      <c r="C1012" s="13"/>
      <c r="D1012" s="262"/>
      <c r="E1012" s="254"/>
      <c r="F1012" s="254"/>
      <c r="G1012" s="255"/>
      <c r="H1012" s="256"/>
      <c r="I1012" s="31"/>
    </row>
    <row r="1013" spans="3:9" hidden="1" x14ac:dyDescent="0.2">
      <c r="C1013" s="13"/>
      <c r="D1013" s="262"/>
      <c r="E1013" s="254"/>
      <c r="F1013" s="254"/>
      <c r="G1013" s="255"/>
      <c r="H1013" s="256"/>
      <c r="I1013" s="31"/>
    </row>
    <row r="1014" spans="3:9" hidden="1" x14ac:dyDescent="0.2">
      <c r="C1014" s="13"/>
      <c r="D1014" s="262"/>
      <c r="E1014" s="254"/>
      <c r="F1014" s="254"/>
      <c r="G1014" s="255"/>
      <c r="H1014" s="256"/>
      <c r="I1014" s="31"/>
    </row>
    <row r="1015" spans="3:9" hidden="1" x14ac:dyDescent="0.2">
      <c r="C1015" s="13"/>
      <c r="D1015" s="262"/>
      <c r="E1015" s="254"/>
      <c r="F1015" s="254"/>
      <c r="G1015" s="255"/>
      <c r="H1015" s="256"/>
      <c r="I1015" s="31"/>
    </row>
    <row r="1016" spans="3:9" hidden="1" x14ac:dyDescent="0.2">
      <c r="C1016" s="13"/>
      <c r="D1016" s="262"/>
      <c r="E1016" s="254"/>
      <c r="F1016" s="254"/>
      <c r="G1016" s="255"/>
      <c r="H1016" s="256"/>
      <c r="I1016" s="31"/>
    </row>
    <row r="1017" spans="3:9" hidden="1" x14ac:dyDescent="0.2">
      <c r="C1017" s="13"/>
      <c r="D1017" s="262"/>
      <c r="E1017" s="254"/>
      <c r="F1017" s="254"/>
      <c r="G1017" s="255"/>
      <c r="H1017" s="256"/>
      <c r="I1017" s="31"/>
    </row>
    <row r="1018" spans="3:9" hidden="1" x14ac:dyDescent="0.2">
      <c r="C1018" s="13"/>
      <c r="D1018" s="262"/>
      <c r="E1018" s="254"/>
      <c r="F1018" s="254"/>
      <c r="G1018" s="255"/>
      <c r="H1018" s="256"/>
      <c r="I1018" s="31"/>
    </row>
    <row r="1019" spans="3:9" hidden="1" x14ac:dyDescent="0.2">
      <c r="C1019" s="13"/>
      <c r="D1019" s="262"/>
      <c r="E1019" s="254"/>
      <c r="F1019" s="254"/>
      <c r="G1019" s="255"/>
      <c r="H1019" s="256"/>
      <c r="I1019" s="31"/>
    </row>
    <row r="1020" spans="3:9" hidden="1" x14ac:dyDescent="0.2">
      <c r="C1020" s="13"/>
      <c r="D1020" s="262">
        <v>102</v>
      </c>
      <c r="E1020" s="250" t="str">
        <f>IF(OR(VLOOKUP(D1020,'Services - WHC'!$D$10:$F$149,2,FALSE)="",VLOOKUP(D1020,'Services - WHC'!$D$10:$F$149,2,FALSE)="[Enter service]"),"",VLOOKUP(D1020,'Services - WHC'!$D$10:$F$149,2,FALSE))</f>
        <v/>
      </c>
      <c r="F1020" s="251" t="str">
        <f>IF(OR(VLOOKUP(D1020,'Services - WHC'!$D$10:$F$149,3,FALSE)="",VLOOKUP(D1020,'Services - WHC'!$D$10:$F$149,3,FALSE)="[Select]"),"",VLOOKUP(D1020,'Services - WHC'!$D$10:$F$149,3,FALSE))</f>
        <v/>
      </c>
      <c r="G1020" s="252"/>
      <c r="H1020" s="253"/>
      <c r="I1020" s="31"/>
    </row>
    <row r="1021" spans="3:9" hidden="1" x14ac:dyDescent="0.2">
      <c r="C1021" s="13"/>
      <c r="D1021" s="262"/>
      <c r="E1021" s="254"/>
      <c r="F1021" s="254"/>
      <c r="G1021" s="255"/>
      <c r="H1021" s="256"/>
      <c r="I1021" s="31"/>
    </row>
    <row r="1022" spans="3:9" hidden="1" x14ac:dyDescent="0.2">
      <c r="C1022" s="13"/>
      <c r="D1022" s="262"/>
      <c r="E1022" s="254"/>
      <c r="F1022" s="254"/>
      <c r="G1022" s="255"/>
      <c r="H1022" s="256"/>
      <c r="I1022" s="31"/>
    </row>
    <row r="1023" spans="3:9" hidden="1" x14ac:dyDescent="0.2">
      <c r="C1023" s="13"/>
      <c r="D1023" s="262"/>
      <c r="E1023" s="254"/>
      <c r="F1023" s="254"/>
      <c r="G1023" s="255"/>
      <c r="H1023" s="256"/>
      <c r="I1023" s="31"/>
    </row>
    <row r="1024" spans="3:9" hidden="1" x14ac:dyDescent="0.2">
      <c r="C1024" s="13"/>
      <c r="D1024" s="262"/>
      <c r="E1024" s="254"/>
      <c r="F1024" s="254"/>
      <c r="G1024" s="255"/>
      <c r="H1024" s="256"/>
      <c r="I1024" s="31"/>
    </row>
    <row r="1025" spans="3:9" hidden="1" x14ac:dyDescent="0.2">
      <c r="C1025" s="13"/>
      <c r="D1025" s="262"/>
      <c r="E1025" s="254"/>
      <c r="F1025" s="254"/>
      <c r="G1025" s="255"/>
      <c r="H1025" s="256"/>
      <c r="I1025" s="31"/>
    </row>
    <row r="1026" spans="3:9" hidden="1" x14ac:dyDescent="0.2">
      <c r="C1026" s="13"/>
      <c r="D1026" s="262"/>
      <c r="E1026" s="254"/>
      <c r="F1026" s="254"/>
      <c r="G1026" s="255"/>
      <c r="H1026" s="256"/>
      <c r="I1026" s="31"/>
    </row>
    <row r="1027" spans="3:9" hidden="1" x14ac:dyDescent="0.2">
      <c r="C1027" s="13"/>
      <c r="D1027" s="262"/>
      <c r="E1027" s="254"/>
      <c r="F1027" s="254"/>
      <c r="G1027" s="255"/>
      <c r="H1027" s="256"/>
      <c r="I1027" s="31"/>
    </row>
    <row r="1028" spans="3:9" hidden="1" x14ac:dyDescent="0.2">
      <c r="C1028" s="13"/>
      <c r="D1028" s="262"/>
      <c r="E1028" s="254"/>
      <c r="F1028" s="254"/>
      <c r="G1028" s="255"/>
      <c r="H1028" s="256"/>
      <c r="I1028" s="31"/>
    </row>
    <row r="1029" spans="3:9" hidden="1" x14ac:dyDescent="0.2">
      <c r="C1029" s="13"/>
      <c r="D1029" s="262"/>
      <c r="E1029" s="254"/>
      <c r="F1029" s="254"/>
      <c r="G1029" s="255"/>
      <c r="H1029" s="256"/>
      <c r="I1029" s="31"/>
    </row>
    <row r="1030" spans="3:9" hidden="1" x14ac:dyDescent="0.2">
      <c r="C1030" s="13"/>
      <c r="D1030" s="262">
        <v>103</v>
      </c>
      <c r="E1030" s="250" t="str">
        <f>IF(OR(VLOOKUP(D1030,'Services - WHC'!$D$10:$F$149,2,FALSE)="",VLOOKUP(D1030,'Services - WHC'!$D$10:$F$149,2,FALSE)="[Enter service]"),"",VLOOKUP(D1030,'Services - WHC'!$D$10:$F$149,2,FALSE))</f>
        <v/>
      </c>
      <c r="F1030" s="251" t="str">
        <f>IF(OR(VLOOKUP(D1030,'Services - WHC'!$D$10:$F$149,3,FALSE)="",VLOOKUP(D1030,'Services - WHC'!$D$10:$F$149,3,FALSE)="[Select]"),"",VLOOKUP(D1030,'Services - WHC'!$D$10:$F$149,3,FALSE))</f>
        <v/>
      </c>
      <c r="G1030" s="252"/>
      <c r="H1030" s="253"/>
      <c r="I1030" s="31"/>
    </row>
    <row r="1031" spans="3:9" hidden="1" x14ac:dyDescent="0.2">
      <c r="C1031" s="13"/>
      <c r="D1031" s="262"/>
      <c r="E1031" s="254"/>
      <c r="F1031" s="254"/>
      <c r="G1031" s="255"/>
      <c r="H1031" s="256"/>
      <c r="I1031" s="31"/>
    </row>
    <row r="1032" spans="3:9" hidden="1" x14ac:dyDescent="0.2">
      <c r="C1032" s="13"/>
      <c r="D1032" s="262"/>
      <c r="E1032" s="254"/>
      <c r="F1032" s="254"/>
      <c r="G1032" s="255"/>
      <c r="H1032" s="256"/>
      <c r="I1032" s="31"/>
    </row>
    <row r="1033" spans="3:9" hidden="1" x14ac:dyDescent="0.2">
      <c r="C1033" s="13"/>
      <c r="D1033" s="262"/>
      <c r="E1033" s="254"/>
      <c r="F1033" s="254"/>
      <c r="G1033" s="255"/>
      <c r="H1033" s="256"/>
      <c r="I1033" s="31"/>
    </row>
    <row r="1034" spans="3:9" hidden="1" x14ac:dyDescent="0.2">
      <c r="C1034" s="13"/>
      <c r="D1034" s="262"/>
      <c r="E1034" s="254"/>
      <c r="F1034" s="254"/>
      <c r="G1034" s="255"/>
      <c r="H1034" s="256"/>
      <c r="I1034" s="31"/>
    </row>
    <row r="1035" spans="3:9" hidden="1" x14ac:dyDescent="0.2">
      <c r="C1035" s="13"/>
      <c r="D1035" s="262"/>
      <c r="E1035" s="254"/>
      <c r="F1035" s="254"/>
      <c r="G1035" s="255"/>
      <c r="H1035" s="256"/>
      <c r="I1035" s="31"/>
    </row>
    <row r="1036" spans="3:9" hidden="1" x14ac:dyDescent="0.2">
      <c r="C1036" s="13"/>
      <c r="D1036" s="262"/>
      <c r="E1036" s="254"/>
      <c r="F1036" s="254"/>
      <c r="G1036" s="255"/>
      <c r="H1036" s="256"/>
      <c r="I1036" s="31"/>
    </row>
    <row r="1037" spans="3:9" hidden="1" x14ac:dyDescent="0.2">
      <c r="C1037" s="13"/>
      <c r="D1037" s="262"/>
      <c r="E1037" s="254"/>
      <c r="F1037" s="254"/>
      <c r="G1037" s="255"/>
      <c r="H1037" s="256"/>
      <c r="I1037" s="31"/>
    </row>
    <row r="1038" spans="3:9" hidden="1" x14ac:dyDescent="0.2">
      <c r="C1038" s="13"/>
      <c r="D1038" s="262"/>
      <c r="E1038" s="254"/>
      <c r="F1038" s="254"/>
      <c r="G1038" s="255"/>
      <c r="H1038" s="256"/>
      <c r="I1038" s="31"/>
    </row>
    <row r="1039" spans="3:9" hidden="1" x14ac:dyDescent="0.2">
      <c r="C1039" s="13"/>
      <c r="D1039" s="262"/>
      <c r="E1039" s="254"/>
      <c r="F1039" s="254"/>
      <c r="G1039" s="255"/>
      <c r="H1039" s="256"/>
      <c r="I1039" s="31"/>
    </row>
    <row r="1040" spans="3:9" hidden="1" x14ac:dyDescent="0.2">
      <c r="C1040" s="13"/>
      <c r="D1040" s="262">
        <v>104</v>
      </c>
      <c r="E1040" s="250" t="str">
        <f>IF(OR(VLOOKUP(D1040,'Services - WHC'!$D$10:$F$149,2,FALSE)="",VLOOKUP(D1040,'Services - WHC'!$D$10:$F$149,2,FALSE)="[Enter service]"),"",VLOOKUP(D1040,'Services - WHC'!$D$10:$F$149,2,FALSE))</f>
        <v/>
      </c>
      <c r="F1040" s="251" t="str">
        <f>IF(OR(VLOOKUP(D1040,'Services - WHC'!$D$10:$F$149,3,FALSE)="",VLOOKUP(D1040,'Services - WHC'!$D$10:$F$149,3,FALSE)="[Select]"),"",VLOOKUP(D1040,'Services - WHC'!$D$10:$F$149,3,FALSE))</f>
        <v/>
      </c>
      <c r="G1040" s="252"/>
      <c r="H1040" s="253"/>
      <c r="I1040" s="31"/>
    </row>
    <row r="1041" spans="3:9" hidden="1" x14ac:dyDescent="0.2">
      <c r="C1041" s="13"/>
      <c r="D1041" s="262"/>
      <c r="E1041" s="254"/>
      <c r="F1041" s="254"/>
      <c r="G1041" s="255"/>
      <c r="H1041" s="256"/>
      <c r="I1041" s="31"/>
    </row>
    <row r="1042" spans="3:9" hidden="1" x14ac:dyDescent="0.2">
      <c r="C1042" s="13"/>
      <c r="D1042" s="262"/>
      <c r="E1042" s="254"/>
      <c r="F1042" s="254"/>
      <c r="G1042" s="255"/>
      <c r="H1042" s="256"/>
      <c r="I1042" s="31"/>
    </row>
    <row r="1043" spans="3:9" hidden="1" x14ac:dyDescent="0.2">
      <c r="C1043" s="13"/>
      <c r="D1043" s="262"/>
      <c r="E1043" s="254"/>
      <c r="F1043" s="254"/>
      <c r="G1043" s="255"/>
      <c r="H1043" s="256"/>
      <c r="I1043" s="31"/>
    </row>
    <row r="1044" spans="3:9" hidden="1" x14ac:dyDescent="0.2">
      <c r="C1044" s="13"/>
      <c r="D1044" s="262"/>
      <c r="E1044" s="254"/>
      <c r="F1044" s="254"/>
      <c r="G1044" s="255"/>
      <c r="H1044" s="256"/>
      <c r="I1044" s="31"/>
    </row>
    <row r="1045" spans="3:9" hidden="1" x14ac:dyDescent="0.2">
      <c r="C1045" s="13"/>
      <c r="D1045" s="262"/>
      <c r="E1045" s="254"/>
      <c r="F1045" s="254"/>
      <c r="G1045" s="255"/>
      <c r="H1045" s="256"/>
      <c r="I1045" s="31"/>
    </row>
    <row r="1046" spans="3:9" hidden="1" x14ac:dyDescent="0.2">
      <c r="C1046" s="13"/>
      <c r="D1046" s="262"/>
      <c r="E1046" s="254"/>
      <c r="F1046" s="254"/>
      <c r="G1046" s="255"/>
      <c r="H1046" s="256"/>
      <c r="I1046" s="31"/>
    </row>
    <row r="1047" spans="3:9" hidden="1" x14ac:dyDescent="0.2">
      <c r="C1047" s="13"/>
      <c r="D1047" s="262"/>
      <c r="E1047" s="254"/>
      <c r="F1047" s="254"/>
      <c r="G1047" s="255"/>
      <c r="H1047" s="256"/>
      <c r="I1047" s="31"/>
    </row>
    <row r="1048" spans="3:9" hidden="1" x14ac:dyDescent="0.2">
      <c r="C1048" s="13"/>
      <c r="D1048" s="262"/>
      <c r="E1048" s="254"/>
      <c r="F1048" s="254"/>
      <c r="G1048" s="255"/>
      <c r="H1048" s="256"/>
      <c r="I1048" s="31"/>
    </row>
    <row r="1049" spans="3:9" hidden="1" x14ac:dyDescent="0.2">
      <c r="C1049" s="13"/>
      <c r="D1049" s="262"/>
      <c r="E1049" s="254"/>
      <c r="F1049" s="254"/>
      <c r="G1049" s="255"/>
      <c r="H1049" s="256"/>
      <c r="I1049" s="31"/>
    </row>
    <row r="1050" spans="3:9" hidden="1" x14ac:dyDescent="0.2">
      <c r="C1050" s="13"/>
      <c r="D1050" s="262">
        <v>105</v>
      </c>
      <c r="E1050" s="250" t="str">
        <f>IF(OR(VLOOKUP(D1050,'Services - WHC'!$D$10:$F$149,2,FALSE)="",VLOOKUP(D1050,'Services - WHC'!$D$10:$F$149,2,FALSE)="[Enter service]"),"",VLOOKUP(D1050,'Services - WHC'!$D$10:$F$149,2,FALSE))</f>
        <v/>
      </c>
      <c r="F1050" s="251" t="str">
        <f>IF(OR(VLOOKUP(D1050,'Services - WHC'!$D$10:$F$149,3,FALSE)="",VLOOKUP(D1050,'Services - WHC'!$D$10:$F$149,3,FALSE)="[Select]"),"",VLOOKUP(D1050,'Services - WHC'!$D$10:$F$149,3,FALSE))</f>
        <v/>
      </c>
      <c r="G1050" s="252"/>
      <c r="H1050" s="253"/>
      <c r="I1050" s="31"/>
    </row>
    <row r="1051" spans="3:9" hidden="1" x14ac:dyDescent="0.2">
      <c r="C1051" s="13"/>
      <c r="D1051" s="262"/>
      <c r="E1051" s="254"/>
      <c r="F1051" s="254"/>
      <c r="G1051" s="255"/>
      <c r="H1051" s="256"/>
      <c r="I1051" s="31"/>
    </row>
    <row r="1052" spans="3:9" hidden="1" x14ac:dyDescent="0.2">
      <c r="C1052" s="13"/>
      <c r="D1052" s="262"/>
      <c r="E1052" s="254"/>
      <c r="F1052" s="254"/>
      <c r="G1052" s="255"/>
      <c r="H1052" s="256"/>
      <c r="I1052" s="31"/>
    </row>
    <row r="1053" spans="3:9" hidden="1" x14ac:dyDescent="0.2">
      <c r="C1053" s="13"/>
      <c r="D1053" s="262"/>
      <c r="E1053" s="254"/>
      <c r="F1053" s="254"/>
      <c r="G1053" s="255"/>
      <c r="H1053" s="256"/>
      <c r="I1053" s="31"/>
    </row>
    <row r="1054" spans="3:9" hidden="1" x14ac:dyDescent="0.2">
      <c r="C1054" s="13"/>
      <c r="D1054" s="262"/>
      <c r="E1054" s="254"/>
      <c r="F1054" s="254"/>
      <c r="G1054" s="255"/>
      <c r="H1054" s="256"/>
      <c r="I1054" s="31"/>
    </row>
    <row r="1055" spans="3:9" hidden="1" x14ac:dyDescent="0.2">
      <c r="C1055" s="13"/>
      <c r="D1055" s="262"/>
      <c r="E1055" s="254"/>
      <c r="F1055" s="254"/>
      <c r="G1055" s="255"/>
      <c r="H1055" s="256"/>
      <c r="I1055" s="31"/>
    </row>
    <row r="1056" spans="3:9" hidden="1" x14ac:dyDescent="0.2">
      <c r="C1056" s="13"/>
      <c r="D1056" s="262"/>
      <c r="E1056" s="254"/>
      <c r="F1056" s="254"/>
      <c r="G1056" s="255"/>
      <c r="H1056" s="256"/>
      <c r="I1056" s="31"/>
    </row>
    <row r="1057" spans="3:9" hidden="1" x14ac:dyDescent="0.2">
      <c r="C1057" s="13"/>
      <c r="D1057" s="262"/>
      <c r="E1057" s="254"/>
      <c r="F1057" s="254"/>
      <c r="G1057" s="255"/>
      <c r="H1057" s="256"/>
      <c r="I1057" s="31"/>
    </row>
    <row r="1058" spans="3:9" hidden="1" x14ac:dyDescent="0.2">
      <c r="C1058" s="13"/>
      <c r="D1058" s="262"/>
      <c r="E1058" s="254"/>
      <c r="F1058" s="254"/>
      <c r="G1058" s="255"/>
      <c r="H1058" s="256"/>
      <c r="I1058" s="31"/>
    </row>
    <row r="1059" spans="3:9" hidden="1" x14ac:dyDescent="0.2">
      <c r="C1059" s="13"/>
      <c r="D1059" s="262"/>
      <c r="E1059" s="254"/>
      <c r="F1059" s="254"/>
      <c r="G1059" s="255"/>
      <c r="H1059" s="256"/>
      <c r="I1059" s="31"/>
    </row>
    <row r="1060" spans="3:9" hidden="1" x14ac:dyDescent="0.2">
      <c r="C1060" s="13"/>
      <c r="D1060" s="262">
        <v>106</v>
      </c>
      <c r="E1060" s="250" t="str">
        <f>IF(OR(VLOOKUP(D1060,'Services - WHC'!$D$10:$F$149,2,FALSE)="",VLOOKUP(D1060,'Services - WHC'!$D$10:$F$149,2,FALSE)="[Enter service]"),"",VLOOKUP(D1060,'Services - WHC'!$D$10:$F$149,2,FALSE))</f>
        <v/>
      </c>
      <c r="F1060" s="251" t="str">
        <f>IF(OR(VLOOKUP(D1060,'Services - WHC'!$D$10:$F$149,3,FALSE)="",VLOOKUP(D1060,'Services - WHC'!$D$10:$F$149,3,FALSE)="[Select]"),"",VLOOKUP(D1060,'Services - WHC'!$D$10:$F$149,3,FALSE))</f>
        <v/>
      </c>
      <c r="G1060" s="252"/>
      <c r="H1060" s="253"/>
      <c r="I1060" s="31"/>
    </row>
    <row r="1061" spans="3:9" hidden="1" x14ac:dyDescent="0.2">
      <c r="C1061" s="13"/>
      <c r="D1061" s="262"/>
      <c r="E1061" s="254"/>
      <c r="F1061" s="254"/>
      <c r="G1061" s="255"/>
      <c r="H1061" s="256"/>
      <c r="I1061" s="31"/>
    </row>
    <row r="1062" spans="3:9" hidden="1" x14ac:dyDescent="0.2">
      <c r="C1062" s="13"/>
      <c r="D1062" s="262"/>
      <c r="E1062" s="254"/>
      <c r="F1062" s="254"/>
      <c r="G1062" s="255"/>
      <c r="H1062" s="256"/>
      <c r="I1062" s="31"/>
    </row>
    <row r="1063" spans="3:9" hidden="1" x14ac:dyDescent="0.2">
      <c r="C1063" s="13"/>
      <c r="D1063" s="262"/>
      <c r="E1063" s="254"/>
      <c r="F1063" s="254"/>
      <c r="G1063" s="255"/>
      <c r="H1063" s="256"/>
      <c r="I1063" s="31"/>
    </row>
    <row r="1064" spans="3:9" hidden="1" x14ac:dyDescent="0.2">
      <c r="C1064" s="13"/>
      <c r="D1064" s="262"/>
      <c r="E1064" s="254"/>
      <c r="F1064" s="254"/>
      <c r="G1064" s="255"/>
      <c r="H1064" s="256"/>
      <c r="I1064" s="31"/>
    </row>
    <row r="1065" spans="3:9" hidden="1" x14ac:dyDescent="0.2">
      <c r="C1065" s="13"/>
      <c r="D1065" s="262"/>
      <c r="E1065" s="254"/>
      <c r="F1065" s="254"/>
      <c r="G1065" s="255"/>
      <c r="H1065" s="256"/>
      <c r="I1065" s="31"/>
    </row>
    <row r="1066" spans="3:9" hidden="1" x14ac:dyDescent="0.2">
      <c r="C1066" s="13"/>
      <c r="D1066" s="262"/>
      <c r="E1066" s="254"/>
      <c r="F1066" s="254"/>
      <c r="G1066" s="255"/>
      <c r="H1066" s="256"/>
      <c r="I1066" s="31"/>
    </row>
    <row r="1067" spans="3:9" hidden="1" x14ac:dyDescent="0.2">
      <c r="C1067" s="13"/>
      <c r="D1067" s="262"/>
      <c r="E1067" s="254"/>
      <c r="F1067" s="254"/>
      <c r="G1067" s="255"/>
      <c r="H1067" s="256"/>
      <c r="I1067" s="31"/>
    </row>
    <row r="1068" spans="3:9" hidden="1" x14ac:dyDescent="0.2">
      <c r="C1068" s="13"/>
      <c r="D1068" s="262"/>
      <c r="E1068" s="254"/>
      <c r="F1068" s="254"/>
      <c r="G1068" s="255"/>
      <c r="H1068" s="256"/>
      <c r="I1068" s="31"/>
    </row>
    <row r="1069" spans="3:9" hidden="1" x14ac:dyDescent="0.2">
      <c r="C1069" s="13"/>
      <c r="D1069" s="262"/>
      <c r="E1069" s="254"/>
      <c r="F1069" s="254"/>
      <c r="G1069" s="255"/>
      <c r="H1069" s="256"/>
      <c r="I1069" s="31"/>
    </row>
    <row r="1070" spans="3:9" hidden="1" x14ac:dyDescent="0.2">
      <c r="C1070" s="13"/>
      <c r="D1070" s="262">
        <v>107</v>
      </c>
      <c r="E1070" s="250" t="str">
        <f>IF(OR(VLOOKUP(D1070,'Services - WHC'!$D$10:$F$149,2,FALSE)="",VLOOKUP(D1070,'Services - WHC'!$D$10:$F$149,2,FALSE)="[Enter service]"),"",VLOOKUP(D1070,'Services - WHC'!$D$10:$F$149,2,FALSE))</f>
        <v/>
      </c>
      <c r="F1070" s="251" t="str">
        <f>IF(OR(VLOOKUP(D1070,'Services - WHC'!$D$10:$F$149,3,FALSE)="",VLOOKUP(D1070,'Services - WHC'!$D$10:$F$149,3,FALSE)="[Select]"),"",VLOOKUP(D1070,'Services - WHC'!$D$10:$F$149,3,FALSE))</f>
        <v/>
      </c>
      <c r="G1070" s="252"/>
      <c r="H1070" s="253"/>
      <c r="I1070" s="31"/>
    </row>
    <row r="1071" spans="3:9" hidden="1" x14ac:dyDescent="0.2">
      <c r="C1071" s="13"/>
      <c r="D1071" s="262"/>
      <c r="E1071" s="254"/>
      <c r="F1071" s="254"/>
      <c r="G1071" s="255"/>
      <c r="H1071" s="256"/>
      <c r="I1071" s="31"/>
    </row>
    <row r="1072" spans="3:9" hidden="1" x14ac:dyDescent="0.2">
      <c r="C1072" s="13"/>
      <c r="D1072" s="262"/>
      <c r="E1072" s="254"/>
      <c r="F1072" s="254"/>
      <c r="G1072" s="255"/>
      <c r="H1072" s="256"/>
      <c r="I1072" s="31"/>
    </row>
    <row r="1073" spans="3:9" hidden="1" x14ac:dyDescent="0.2">
      <c r="C1073" s="13"/>
      <c r="D1073" s="262"/>
      <c r="E1073" s="254"/>
      <c r="F1073" s="254"/>
      <c r="G1073" s="255"/>
      <c r="H1073" s="256"/>
      <c r="I1073" s="31"/>
    </row>
    <row r="1074" spans="3:9" hidden="1" x14ac:dyDescent="0.2">
      <c r="C1074" s="13"/>
      <c r="D1074" s="262"/>
      <c r="E1074" s="254"/>
      <c r="F1074" s="254"/>
      <c r="G1074" s="255"/>
      <c r="H1074" s="256"/>
      <c r="I1074" s="31"/>
    </row>
    <row r="1075" spans="3:9" hidden="1" x14ac:dyDescent="0.2">
      <c r="C1075" s="13"/>
      <c r="D1075" s="262"/>
      <c r="E1075" s="254"/>
      <c r="F1075" s="254"/>
      <c r="G1075" s="255"/>
      <c r="H1075" s="256"/>
      <c r="I1075" s="31"/>
    </row>
    <row r="1076" spans="3:9" hidden="1" x14ac:dyDescent="0.2">
      <c r="C1076" s="13"/>
      <c r="D1076" s="262"/>
      <c r="E1076" s="254"/>
      <c r="F1076" s="254"/>
      <c r="G1076" s="255"/>
      <c r="H1076" s="256"/>
      <c r="I1076" s="31"/>
    </row>
    <row r="1077" spans="3:9" hidden="1" x14ac:dyDescent="0.2">
      <c r="C1077" s="13"/>
      <c r="D1077" s="262"/>
      <c r="E1077" s="254"/>
      <c r="F1077" s="254"/>
      <c r="G1077" s="255"/>
      <c r="H1077" s="256"/>
      <c r="I1077" s="31"/>
    </row>
    <row r="1078" spans="3:9" hidden="1" x14ac:dyDescent="0.2">
      <c r="C1078" s="13"/>
      <c r="D1078" s="262"/>
      <c r="E1078" s="254"/>
      <c r="F1078" s="254"/>
      <c r="G1078" s="255"/>
      <c r="H1078" s="256"/>
      <c r="I1078" s="31"/>
    </row>
    <row r="1079" spans="3:9" hidden="1" x14ac:dyDescent="0.2">
      <c r="C1079" s="13"/>
      <c r="D1079" s="262"/>
      <c r="E1079" s="254"/>
      <c r="F1079" s="254"/>
      <c r="G1079" s="255"/>
      <c r="H1079" s="256"/>
      <c r="I1079" s="31"/>
    </row>
    <row r="1080" spans="3:9" hidden="1" x14ac:dyDescent="0.2">
      <c r="C1080" s="13"/>
      <c r="D1080" s="262">
        <v>108</v>
      </c>
      <c r="E1080" s="250" t="str">
        <f>IF(OR(VLOOKUP(D1080,'Services - WHC'!$D$10:$F$149,2,FALSE)="",VLOOKUP(D1080,'Services - WHC'!$D$10:$F$149,2,FALSE)="[Enter service]"),"",VLOOKUP(D1080,'Services - WHC'!$D$10:$F$149,2,FALSE))</f>
        <v/>
      </c>
      <c r="F1080" s="251" t="str">
        <f>IF(OR(VLOOKUP(D1080,'Services - WHC'!$D$10:$F$149,3,FALSE)="",VLOOKUP(D1080,'Services - WHC'!$D$10:$F$149,3,FALSE)="[Select]"),"",VLOOKUP(D1080,'Services - WHC'!$D$10:$F$149,3,FALSE))</f>
        <v/>
      </c>
      <c r="G1080" s="252"/>
      <c r="H1080" s="253"/>
      <c r="I1080" s="31"/>
    </row>
    <row r="1081" spans="3:9" hidden="1" x14ac:dyDescent="0.2">
      <c r="C1081" s="13"/>
      <c r="D1081" s="262"/>
      <c r="E1081" s="254"/>
      <c r="F1081" s="254"/>
      <c r="G1081" s="255"/>
      <c r="H1081" s="256"/>
      <c r="I1081" s="31"/>
    </row>
    <row r="1082" spans="3:9" hidden="1" x14ac:dyDescent="0.2">
      <c r="C1082" s="13"/>
      <c r="D1082" s="262"/>
      <c r="E1082" s="254"/>
      <c r="F1082" s="254"/>
      <c r="G1082" s="255"/>
      <c r="H1082" s="256"/>
      <c r="I1082" s="31"/>
    </row>
    <row r="1083" spans="3:9" hidden="1" x14ac:dyDescent="0.2">
      <c r="C1083" s="13"/>
      <c r="D1083" s="262"/>
      <c r="E1083" s="254"/>
      <c r="F1083" s="254"/>
      <c r="G1083" s="255"/>
      <c r="H1083" s="256"/>
      <c r="I1083" s="31"/>
    </row>
    <row r="1084" spans="3:9" hidden="1" x14ac:dyDescent="0.2">
      <c r="C1084" s="13"/>
      <c r="D1084" s="262"/>
      <c r="E1084" s="254"/>
      <c r="F1084" s="254"/>
      <c r="G1084" s="255"/>
      <c r="H1084" s="256"/>
      <c r="I1084" s="31"/>
    </row>
    <row r="1085" spans="3:9" hidden="1" x14ac:dyDescent="0.2">
      <c r="C1085" s="13"/>
      <c r="D1085" s="262"/>
      <c r="E1085" s="254"/>
      <c r="F1085" s="254"/>
      <c r="G1085" s="255"/>
      <c r="H1085" s="256"/>
      <c r="I1085" s="31"/>
    </row>
    <row r="1086" spans="3:9" hidden="1" x14ac:dyDescent="0.2">
      <c r="C1086" s="13"/>
      <c r="D1086" s="262"/>
      <c r="E1086" s="254"/>
      <c r="F1086" s="254"/>
      <c r="G1086" s="255"/>
      <c r="H1086" s="256"/>
      <c r="I1086" s="31"/>
    </row>
    <row r="1087" spans="3:9" hidden="1" x14ac:dyDescent="0.2">
      <c r="C1087" s="13"/>
      <c r="D1087" s="262"/>
      <c r="E1087" s="254"/>
      <c r="F1087" s="254"/>
      <c r="G1087" s="255"/>
      <c r="H1087" s="256"/>
      <c r="I1087" s="31"/>
    </row>
    <row r="1088" spans="3:9" hidden="1" x14ac:dyDescent="0.2">
      <c r="C1088" s="13"/>
      <c r="D1088" s="262"/>
      <c r="E1088" s="254"/>
      <c r="F1088" s="254"/>
      <c r="G1088" s="255"/>
      <c r="H1088" s="256"/>
      <c r="I1088" s="31"/>
    </row>
    <row r="1089" spans="3:9" hidden="1" x14ac:dyDescent="0.2">
      <c r="C1089" s="13"/>
      <c r="D1089" s="262"/>
      <c r="E1089" s="254"/>
      <c r="F1089" s="254"/>
      <c r="G1089" s="255"/>
      <c r="H1089" s="256"/>
      <c r="I1089" s="31"/>
    </row>
    <row r="1090" spans="3:9" hidden="1" x14ac:dyDescent="0.2">
      <c r="C1090" s="13"/>
      <c r="D1090" s="262">
        <v>109</v>
      </c>
      <c r="E1090" s="250" t="str">
        <f>IF(OR(VLOOKUP(D1090,'Services - WHC'!$D$10:$F$149,2,FALSE)="",VLOOKUP(D1090,'Services - WHC'!$D$10:$F$149,2,FALSE)="[Enter service]"),"",VLOOKUP(D1090,'Services - WHC'!$D$10:$F$149,2,FALSE))</f>
        <v/>
      </c>
      <c r="F1090" s="251" t="str">
        <f>IF(OR(VLOOKUP(D1090,'Services - WHC'!$D$10:$F$149,3,FALSE)="",VLOOKUP(D1090,'Services - WHC'!$D$10:$F$149,3,FALSE)="[Select]"),"",VLOOKUP(D1090,'Services - WHC'!$D$10:$F$149,3,FALSE))</f>
        <v/>
      </c>
      <c r="G1090" s="252"/>
      <c r="H1090" s="253"/>
      <c r="I1090" s="31"/>
    </row>
    <row r="1091" spans="3:9" hidden="1" x14ac:dyDescent="0.2">
      <c r="C1091" s="13"/>
      <c r="D1091" s="262"/>
      <c r="E1091" s="254"/>
      <c r="F1091" s="254"/>
      <c r="G1091" s="255"/>
      <c r="H1091" s="256"/>
      <c r="I1091" s="31"/>
    </row>
    <row r="1092" spans="3:9" hidden="1" x14ac:dyDescent="0.2">
      <c r="C1092" s="13"/>
      <c r="D1092" s="262"/>
      <c r="E1092" s="254"/>
      <c r="F1092" s="254"/>
      <c r="G1092" s="255"/>
      <c r="H1092" s="256"/>
      <c r="I1092" s="31"/>
    </row>
    <row r="1093" spans="3:9" hidden="1" x14ac:dyDescent="0.2">
      <c r="C1093" s="13"/>
      <c r="D1093" s="262"/>
      <c r="E1093" s="254"/>
      <c r="F1093" s="254"/>
      <c r="G1093" s="255"/>
      <c r="H1093" s="256"/>
      <c r="I1093" s="31"/>
    </row>
    <row r="1094" spans="3:9" hidden="1" x14ac:dyDescent="0.2">
      <c r="C1094" s="13"/>
      <c r="D1094" s="262"/>
      <c r="E1094" s="254"/>
      <c r="F1094" s="254"/>
      <c r="G1094" s="255"/>
      <c r="H1094" s="256"/>
      <c r="I1094" s="31"/>
    </row>
    <row r="1095" spans="3:9" hidden="1" x14ac:dyDescent="0.2">
      <c r="C1095" s="13"/>
      <c r="D1095" s="262"/>
      <c r="E1095" s="254"/>
      <c r="F1095" s="254"/>
      <c r="G1095" s="255"/>
      <c r="H1095" s="256"/>
      <c r="I1095" s="31"/>
    </row>
    <row r="1096" spans="3:9" hidden="1" x14ac:dyDescent="0.2">
      <c r="C1096" s="13"/>
      <c r="D1096" s="262"/>
      <c r="E1096" s="254"/>
      <c r="F1096" s="254"/>
      <c r="G1096" s="255"/>
      <c r="H1096" s="256"/>
      <c r="I1096" s="31"/>
    </row>
    <row r="1097" spans="3:9" hidden="1" x14ac:dyDescent="0.2">
      <c r="C1097" s="13"/>
      <c r="D1097" s="262"/>
      <c r="E1097" s="254"/>
      <c r="F1097" s="254"/>
      <c r="G1097" s="255"/>
      <c r="H1097" s="256"/>
      <c r="I1097" s="31"/>
    </row>
    <row r="1098" spans="3:9" hidden="1" x14ac:dyDescent="0.2">
      <c r="C1098" s="13"/>
      <c r="D1098" s="262"/>
      <c r="E1098" s="254"/>
      <c r="F1098" s="254"/>
      <c r="G1098" s="255"/>
      <c r="H1098" s="256"/>
      <c r="I1098" s="31"/>
    </row>
    <row r="1099" spans="3:9" hidden="1" x14ac:dyDescent="0.2">
      <c r="C1099" s="13"/>
      <c r="D1099" s="262"/>
      <c r="E1099" s="254"/>
      <c r="F1099" s="254"/>
      <c r="G1099" s="255"/>
      <c r="H1099" s="256"/>
      <c r="I1099" s="31"/>
    </row>
    <row r="1100" spans="3:9" hidden="1" x14ac:dyDescent="0.2">
      <c r="C1100" s="13"/>
      <c r="D1100" s="262">
        <v>110</v>
      </c>
      <c r="E1100" s="250" t="str">
        <f>IF(OR(VLOOKUP(D1100,'Services - WHC'!$D$10:$F$149,2,FALSE)="",VLOOKUP(D1100,'Services - WHC'!$D$10:$F$149,2,FALSE)="[Enter service]"),"",VLOOKUP(D1100,'Services - WHC'!$D$10:$F$149,2,FALSE))</f>
        <v/>
      </c>
      <c r="F1100" s="251" t="str">
        <f>IF(OR(VLOOKUP(D1100,'Services - WHC'!$D$10:$F$149,3,FALSE)="",VLOOKUP(D1100,'Services - WHC'!$D$10:$F$149,3,FALSE)="[Select]"),"",VLOOKUP(D1100,'Services - WHC'!$D$10:$F$149,3,FALSE))</f>
        <v/>
      </c>
      <c r="G1100" s="252"/>
      <c r="H1100" s="253"/>
      <c r="I1100" s="31"/>
    </row>
    <row r="1101" spans="3:9" hidden="1" x14ac:dyDescent="0.2">
      <c r="C1101" s="13"/>
      <c r="D1101" s="262"/>
      <c r="E1101" s="254"/>
      <c r="F1101" s="254"/>
      <c r="G1101" s="255"/>
      <c r="H1101" s="256"/>
      <c r="I1101" s="31"/>
    </row>
    <row r="1102" spans="3:9" hidden="1" x14ac:dyDescent="0.2">
      <c r="C1102" s="13"/>
      <c r="D1102" s="262"/>
      <c r="E1102" s="254"/>
      <c r="F1102" s="254"/>
      <c r="G1102" s="255"/>
      <c r="H1102" s="256"/>
      <c r="I1102" s="31"/>
    </row>
    <row r="1103" spans="3:9" hidden="1" x14ac:dyDescent="0.2">
      <c r="C1103" s="13"/>
      <c r="D1103" s="262"/>
      <c r="E1103" s="254"/>
      <c r="F1103" s="254"/>
      <c r="G1103" s="255"/>
      <c r="H1103" s="256"/>
      <c r="I1103" s="31"/>
    </row>
    <row r="1104" spans="3:9" hidden="1" x14ac:dyDescent="0.2">
      <c r="C1104" s="13"/>
      <c r="D1104" s="262"/>
      <c r="E1104" s="254"/>
      <c r="F1104" s="254"/>
      <c r="G1104" s="255"/>
      <c r="H1104" s="256"/>
      <c r="I1104" s="31"/>
    </row>
    <row r="1105" spans="3:9" hidden="1" x14ac:dyDescent="0.2">
      <c r="C1105" s="13"/>
      <c r="D1105" s="262"/>
      <c r="E1105" s="254"/>
      <c r="F1105" s="254"/>
      <c r="G1105" s="255"/>
      <c r="H1105" s="256"/>
      <c r="I1105" s="31"/>
    </row>
    <row r="1106" spans="3:9" hidden="1" x14ac:dyDescent="0.2">
      <c r="C1106" s="13"/>
      <c r="D1106" s="262"/>
      <c r="E1106" s="254"/>
      <c r="F1106" s="254"/>
      <c r="G1106" s="255"/>
      <c r="H1106" s="256"/>
      <c r="I1106" s="31"/>
    </row>
    <row r="1107" spans="3:9" hidden="1" x14ac:dyDescent="0.2">
      <c r="C1107" s="13"/>
      <c r="D1107" s="262"/>
      <c r="E1107" s="254"/>
      <c r="F1107" s="254"/>
      <c r="G1107" s="255"/>
      <c r="H1107" s="256"/>
      <c r="I1107" s="31"/>
    </row>
    <row r="1108" spans="3:9" hidden="1" x14ac:dyDescent="0.2">
      <c r="C1108" s="13"/>
      <c r="D1108" s="262"/>
      <c r="E1108" s="254"/>
      <c r="F1108" s="254"/>
      <c r="G1108" s="255"/>
      <c r="H1108" s="256"/>
      <c r="I1108" s="31"/>
    </row>
    <row r="1109" spans="3:9" hidden="1" x14ac:dyDescent="0.2">
      <c r="C1109" s="13"/>
      <c r="D1109" s="262"/>
      <c r="E1109" s="254"/>
      <c r="F1109" s="254"/>
      <c r="G1109" s="255"/>
      <c r="H1109" s="256"/>
      <c r="I1109" s="31"/>
    </row>
    <row r="1110" spans="3:9" hidden="1" x14ac:dyDescent="0.2">
      <c r="C1110" s="13"/>
      <c r="D1110" s="262">
        <v>111</v>
      </c>
      <c r="E1110" s="250" t="str">
        <f>IF(OR(VLOOKUP(D1110,'Services - WHC'!$D$10:$F$149,2,FALSE)="",VLOOKUP(D1110,'Services - WHC'!$D$10:$F$149,2,FALSE)="[Enter service]"),"",VLOOKUP(D1110,'Services - WHC'!$D$10:$F$149,2,FALSE))</f>
        <v/>
      </c>
      <c r="F1110" s="251" t="str">
        <f>IF(OR(VLOOKUP(D1110,'Services - WHC'!$D$10:$F$149,3,FALSE)="",VLOOKUP(D1110,'Services - WHC'!$D$10:$F$149,3,FALSE)="[Select]"),"",VLOOKUP(D1110,'Services - WHC'!$D$10:$F$149,3,FALSE))</f>
        <v/>
      </c>
      <c r="G1110" s="252"/>
      <c r="H1110" s="253"/>
      <c r="I1110" s="31"/>
    </row>
    <row r="1111" spans="3:9" hidden="1" x14ac:dyDescent="0.2">
      <c r="C1111" s="13"/>
      <c r="D1111" s="262"/>
      <c r="E1111" s="254"/>
      <c r="F1111" s="254"/>
      <c r="G1111" s="255"/>
      <c r="H1111" s="256"/>
      <c r="I1111" s="31"/>
    </row>
    <row r="1112" spans="3:9" hidden="1" x14ac:dyDescent="0.2">
      <c r="C1112" s="13"/>
      <c r="D1112" s="262"/>
      <c r="E1112" s="254"/>
      <c r="F1112" s="254"/>
      <c r="G1112" s="255"/>
      <c r="H1112" s="256"/>
      <c r="I1112" s="31"/>
    </row>
    <row r="1113" spans="3:9" hidden="1" x14ac:dyDescent="0.2">
      <c r="C1113" s="13"/>
      <c r="D1113" s="262"/>
      <c r="E1113" s="254"/>
      <c r="F1113" s="254"/>
      <c r="G1113" s="255"/>
      <c r="H1113" s="256"/>
      <c r="I1113" s="31"/>
    </row>
    <row r="1114" spans="3:9" hidden="1" x14ac:dyDescent="0.2">
      <c r="C1114" s="13"/>
      <c r="D1114" s="262"/>
      <c r="E1114" s="254"/>
      <c r="F1114" s="254"/>
      <c r="G1114" s="255"/>
      <c r="H1114" s="256"/>
      <c r="I1114" s="31"/>
    </row>
    <row r="1115" spans="3:9" hidden="1" x14ac:dyDescent="0.2">
      <c r="C1115" s="13"/>
      <c r="D1115" s="262"/>
      <c r="E1115" s="254"/>
      <c r="F1115" s="254"/>
      <c r="G1115" s="255"/>
      <c r="H1115" s="256"/>
      <c r="I1115" s="31"/>
    </row>
    <row r="1116" spans="3:9" hidden="1" x14ac:dyDescent="0.2">
      <c r="C1116" s="13"/>
      <c r="D1116" s="262"/>
      <c r="E1116" s="254"/>
      <c r="F1116" s="254"/>
      <c r="G1116" s="255"/>
      <c r="H1116" s="256"/>
      <c r="I1116" s="31"/>
    </row>
    <row r="1117" spans="3:9" hidden="1" x14ac:dyDescent="0.2">
      <c r="C1117" s="13"/>
      <c r="D1117" s="262"/>
      <c r="E1117" s="254"/>
      <c r="F1117" s="254"/>
      <c r="G1117" s="255"/>
      <c r="H1117" s="256"/>
      <c r="I1117" s="31"/>
    </row>
    <row r="1118" spans="3:9" hidden="1" x14ac:dyDescent="0.2">
      <c r="C1118" s="13"/>
      <c r="D1118" s="262"/>
      <c r="E1118" s="254"/>
      <c r="F1118" s="254"/>
      <c r="G1118" s="255"/>
      <c r="H1118" s="256"/>
      <c r="I1118" s="31"/>
    </row>
    <row r="1119" spans="3:9" hidden="1" x14ac:dyDescent="0.2">
      <c r="C1119" s="13"/>
      <c r="D1119" s="262"/>
      <c r="E1119" s="254"/>
      <c r="F1119" s="254"/>
      <c r="G1119" s="255"/>
      <c r="H1119" s="256"/>
      <c r="I1119" s="31"/>
    </row>
    <row r="1120" spans="3:9" hidden="1" x14ac:dyDescent="0.2">
      <c r="C1120" s="13"/>
      <c r="D1120" s="262">
        <v>112</v>
      </c>
      <c r="E1120" s="250" t="str">
        <f>IF(OR(VLOOKUP(D1120,'Services - WHC'!$D$10:$F$149,2,FALSE)="",VLOOKUP(D1120,'Services - WHC'!$D$10:$F$149,2,FALSE)="[Enter service]"),"",VLOOKUP(D1120,'Services - WHC'!$D$10:$F$149,2,FALSE))</f>
        <v/>
      </c>
      <c r="F1120" s="251" t="str">
        <f>IF(OR(VLOOKUP(D1120,'Services - WHC'!$D$10:$F$149,3,FALSE)="",VLOOKUP(D1120,'Services - WHC'!$D$10:$F$149,3,FALSE)="[Select]"),"",VLOOKUP(D1120,'Services - WHC'!$D$10:$F$149,3,FALSE))</f>
        <v/>
      </c>
      <c r="G1120" s="252"/>
      <c r="H1120" s="253"/>
      <c r="I1120" s="31"/>
    </row>
    <row r="1121" spans="3:9" hidden="1" x14ac:dyDescent="0.2">
      <c r="C1121" s="13"/>
      <c r="D1121" s="262"/>
      <c r="E1121" s="254"/>
      <c r="F1121" s="254"/>
      <c r="G1121" s="255"/>
      <c r="H1121" s="256"/>
      <c r="I1121" s="31"/>
    </row>
    <row r="1122" spans="3:9" hidden="1" x14ac:dyDescent="0.2">
      <c r="C1122" s="13"/>
      <c r="D1122" s="262"/>
      <c r="E1122" s="254"/>
      <c r="F1122" s="254"/>
      <c r="G1122" s="255"/>
      <c r="H1122" s="256"/>
      <c r="I1122" s="31"/>
    </row>
    <row r="1123" spans="3:9" hidden="1" x14ac:dyDescent="0.2">
      <c r="C1123" s="13"/>
      <c r="D1123" s="262"/>
      <c r="E1123" s="254"/>
      <c r="F1123" s="254"/>
      <c r="G1123" s="255"/>
      <c r="H1123" s="256"/>
      <c r="I1123" s="31"/>
    </row>
    <row r="1124" spans="3:9" hidden="1" x14ac:dyDescent="0.2">
      <c r="C1124" s="13"/>
      <c r="D1124" s="262"/>
      <c r="E1124" s="254"/>
      <c r="F1124" s="254"/>
      <c r="G1124" s="255"/>
      <c r="H1124" s="256"/>
      <c r="I1124" s="31"/>
    </row>
    <row r="1125" spans="3:9" hidden="1" x14ac:dyDescent="0.2">
      <c r="C1125" s="13"/>
      <c r="D1125" s="262"/>
      <c r="E1125" s="254"/>
      <c r="F1125" s="254"/>
      <c r="G1125" s="255"/>
      <c r="H1125" s="256"/>
      <c r="I1125" s="31"/>
    </row>
    <row r="1126" spans="3:9" hidden="1" x14ac:dyDescent="0.2">
      <c r="C1126" s="13"/>
      <c r="D1126" s="262"/>
      <c r="E1126" s="254"/>
      <c r="F1126" s="254"/>
      <c r="G1126" s="255"/>
      <c r="H1126" s="256"/>
      <c r="I1126" s="31"/>
    </row>
    <row r="1127" spans="3:9" hidden="1" x14ac:dyDescent="0.2">
      <c r="C1127" s="13"/>
      <c r="D1127" s="262"/>
      <c r="E1127" s="254"/>
      <c r="F1127" s="254"/>
      <c r="G1127" s="255"/>
      <c r="H1127" s="256"/>
      <c r="I1127" s="31"/>
    </row>
    <row r="1128" spans="3:9" hidden="1" x14ac:dyDescent="0.2">
      <c r="C1128" s="13"/>
      <c r="D1128" s="262"/>
      <c r="E1128" s="254"/>
      <c r="F1128" s="254"/>
      <c r="G1128" s="255"/>
      <c r="H1128" s="256"/>
      <c r="I1128" s="31"/>
    </row>
    <row r="1129" spans="3:9" hidden="1" x14ac:dyDescent="0.2">
      <c r="C1129" s="13"/>
      <c r="D1129" s="262"/>
      <c r="E1129" s="254"/>
      <c r="F1129" s="254"/>
      <c r="G1129" s="255"/>
      <c r="H1129" s="256"/>
      <c r="I1129" s="31"/>
    </row>
    <row r="1130" spans="3:9" hidden="1" x14ac:dyDescent="0.2">
      <c r="C1130" s="13"/>
      <c r="D1130" s="262">
        <v>113</v>
      </c>
      <c r="E1130" s="250" t="str">
        <f>IF(OR(VLOOKUP(D1130,'Services - WHC'!$D$10:$F$149,2,FALSE)="",VLOOKUP(D1130,'Services - WHC'!$D$10:$F$149,2,FALSE)="[Enter service]"),"",VLOOKUP(D1130,'Services - WHC'!$D$10:$F$149,2,FALSE))</f>
        <v/>
      </c>
      <c r="F1130" s="251" t="str">
        <f>IF(OR(VLOOKUP(D1130,'Services - WHC'!$D$10:$F$149,3,FALSE)="",VLOOKUP(D1130,'Services - WHC'!$D$10:$F$149,3,FALSE)="[Select]"),"",VLOOKUP(D1130,'Services - WHC'!$D$10:$F$149,3,FALSE))</f>
        <v/>
      </c>
      <c r="G1130" s="252"/>
      <c r="H1130" s="253"/>
      <c r="I1130" s="31"/>
    </row>
    <row r="1131" spans="3:9" hidden="1" x14ac:dyDescent="0.2">
      <c r="C1131" s="13"/>
      <c r="D1131" s="262"/>
      <c r="E1131" s="254"/>
      <c r="F1131" s="254"/>
      <c r="G1131" s="255"/>
      <c r="H1131" s="256"/>
      <c r="I1131" s="31"/>
    </row>
    <row r="1132" spans="3:9" hidden="1" x14ac:dyDescent="0.2">
      <c r="C1132" s="13"/>
      <c r="D1132" s="262"/>
      <c r="E1132" s="254"/>
      <c r="F1132" s="254"/>
      <c r="G1132" s="255"/>
      <c r="H1132" s="256"/>
      <c r="I1132" s="31"/>
    </row>
    <row r="1133" spans="3:9" hidden="1" x14ac:dyDescent="0.2">
      <c r="C1133" s="13"/>
      <c r="D1133" s="262"/>
      <c r="E1133" s="254"/>
      <c r="F1133" s="254"/>
      <c r="G1133" s="255"/>
      <c r="H1133" s="256"/>
      <c r="I1133" s="31"/>
    </row>
    <row r="1134" spans="3:9" hidden="1" x14ac:dyDescent="0.2">
      <c r="C1134" s="13"/>
      <c r="D1134" s="262"/>
      <c r="E1134" s="254"/>
      <c r="F1134" s="254"/>
      <c r="G1134" s="255"/>
      <c r="H1134" s="256"/>
      <c r="I1134" s="31"/>
    </row>
    <row r="1135" spans="3:9" hidden="1" x14ac:dyDescent="0.2">
      <c r="C1135" s="13"/>
      <c r="D1135" s="262"/>
      <c r="E1135" s="254"/>
      <c r="F1135" s="254"/>
      <c r="G1135" s="255"/>
      <c r="H1135" s="256"/>
      <c r="I1135" s="31"/>
    </row>
    <row r="1136" spans="3:9" hidden="1" x14ac:dyDescent="0.2">
      <c r="C1136" s="13"/>
      <c r="D1136" s="262"/>
      <c r="E1136" s="254"/>
      <c r="F1136" s="254"/>
      <c r="G1136" s="255"/>
      <c r="H1136" s="256"/>
      <c r="I1136" s="31"/>
    </row>
    <row r="1137" spans="3:9" hidden="1" x14ac:dyDescent="0.2">
      <c r="C1137" s="13"/>
      <c r="D1137" s="262"/>
      <c r="E1137" s="254"/>
      <c r="F1137" s="254"/>
      <c r="G1137" s="255"/>
      <c r="H1137" s="256"/>
      <c r="I1137" s="31"/>
    </row>
    <row r="1138" spans="3:9" hidden="1" x14ac:dyDescent="0.2">
      <c r="C1138" s="13"/>
      <c r="D1138" s="262"/>
      <c r="E1138" s="254"/>
      <c r="F1138" s="254"/>
      <c r="G1138" s="255"/>
      <c r="H1138" s="256"/>
      <c r="I1138" s="31"/>
    </row>
    <row r="1139" spans="3:9" hidden="1" x14ac:dyDescent="0.2">
      <c r="C1139" s="13"/>
      <c r="D1139" s="262"/>
      <c r="E1139" s="254"/>
      <c r="F1139" s="254"/>
      <c r="G1139" s="255"/>
      <c r="H1139" s="256"/>
      <c r="I1139" s="31"/>
    </row>
    <row r="1140" spans="3:9" hidden="1" x14ac:dyDescent="0.2">
      <c r="C1140" s="13"/>
      <c r="D1140" s="262">
        <v>114</v>
      </c>
      <c r="E1140" s="250" t="str">
        <f>IF(OR(VLOOKUP(D1140,'Services - WHC'!$D$10:$F$149,2,FALSE)="",VLOOKUP(D1140,'Services - WHC'!$D$10:$F$149,2,FALSE)="[Enter service]"),"",VLOOKUP(D1140,'Services - WHC'!$D$10:$F$149,2,FALSE))</f>
        <v/>
      </c>
      <c r="F1140" s="251" t="str">
        <f>IF(OR(VLOOKUP(D1140,'Services - WHC'!$D$10:$F$149,3,FALSE)="",VLOOKUP(D1140,'Services - WHC'!$D$10:$F$149,3,FALSE)="[Select]"),"",VLOOKUP(D1140,'Services - WHC'!$D$10:$F$149,3,FALSE))</f>
        <v/>
      </c>
      <c r="G1140" s="252"/>
      <c r="H1140" s="253"/>
      <c r="I1140" s="31"/>
    </row>
    <row r="1141" spans="3:9" hidden="1" x14ac:dyDescent="0.2">
      <c r="C1141" s="13"/>
      <c r="D1141" s="262"/>
      <c r="E1141" s="254"/>
      <c r="F1141" s="254"/>
      <c r="G1141" s="255"/>
      <c r="H1141" s="256"/>
      <c r="I1141" s="31"/>
    </row>
    <row r="1142" spans="3:9" hidden="1" x14ac:dyDescent="0.2">
      <c r="C1142" s="13"/>
      <c r="D1142" s="262"/>
      <c r="E1142" s="254"/>
      <c r="F1142" s="254"/>
      <c r="G1142" s="255"/>
      <c r="H1142" s="256"/>
      <c r="I1142" s="31"/>
    </row>
    <row r="1143" spans="3:9" hidden="1" x14ac:dyDescent="0.2">
      <c r="C1143" s="13"/>
      <c r="D1143" s="262"/>
      <c r="E1143" s="254"/>
      <c r="F1143" s="254"/>
      <c r="G1143" s="255"/>
      <c r="H1143" s="256"/>
      <c r="I1143" s="31"/>
    </row>
    <row r="1144" spans="3:9" hidden="1" x14ac:dyDescent="0.2">
      <c r="C1144" s="13"/>
      <c r="D1144" s="262"/>
      <c r="E1144" s="254"/>
      <c r="F1144" s="254"/>
      <c r="G1144" s="255"/>
      <c r="H1144" s="256"/>
      <c r="I1144" s="31"/>
    </row>
    <row r="1145" spans="3:9" hidden="1" x14ac:dyDescent="0.2">
      <c r="C1145" s="13"/>
      <c r="D1145" s="262"/>
      <c r="E1145" s="254"/>
      <c r="F1145" s="254"/>
      <c r="G1145" s="255"/>
      <c r="H1145" s="256"/>
      <c r="I1145" s="31"/>
    </row>
    <row r="1146" spans="3:9" hidden="1" x14ac:dyDescent="0.2">
      <c r="C1146" s="13"/>
      <c r="D1146" s="262"/>
      <c r="E1146" s="254"/>
      <c r="F1146" s="254"/>
      <c r="G1146" s="255"/>
      <c r="H1146" s="256"/>
      <c r="I1146" s="31"/>
    </row>
    <row r="1147" spans="3:9" hidden="1" x14ac:dyDescent="0.2">
      <c r="C1147" s="13"/>
      <c r="D1147" s="262"/>
      <c r="E1147" s="254"/>
      <c r="F1147" s="254"/>
      <c r="G1147" s="255"/>
      <c r="H1147" s="256"/>
      <c r="I1147" s="31"/>
    </row>
    <row r="1148" spans="3:9" hidden="1" x14ac:dyDescent="0.2">
      <c r="C1148" s="13"/>
      <c r="D1148" s="262"/>
      <c r="E1148" s="254"/>
      <c r="F1148" s="254"/>
      <c r="G1148" s="255"/>
      <c r="H1148" s="256"/>
      <c r="I1148" s="31"/>
    </row>
    <row r="1149" spans="3:9" hidden="1" x14ac:dyDescent="0.2">
      <c r="C1149" s="13"/>
      <c r="D1149" s="262"/>
      <c r="E1149" s="254"/>
      <c r="F1149" s="254"/>
      <c r="G1149" s="255"/>
      <c r="H1149" s="256"/>
      <c r="I1149" s="31"/>
    </row>
    <row r="1150" spans="3:9" hidden="1" x14ac:dyDescent="0.2">
      <c r="C1150" s="13"/>
      <c r="D1150" s="262">
        <v>115</v>
      </c>
      <c r="E1150" s="250" t="str">
        <f>IF(OR(VLOOKUP(D1150,'Services - WHC'!$D$10:$F$149,2,FALSE)="",VLOOKUP(D1150,'Services - WHC'!$D$10:$F$149,2,FALSE)="[Enter service]"),"",VLOOKUP(D1150,'Services - WHC'!$D$10:$F$149,2,FALSE))</f>
        <v/>
      </c>
      <c r="F1150" s="251" t="str">
        <f>IF(OR(VLOOKUP(D1150,'Services - WHC'!$D$10:$F$149,3,FALSE)="",VLOOKUP(D1150,'Services - WHC'!$D$10:$F$149,3,FALSE)="[Select]"),"",VLOOKUP(D1150,'Services - WHC'!$D$10:$F$149,3,FALSE))</f>
        <v/>
      </c>
      <c r="G1150" s="252"/>
      <c r="H1150" s="253"/>
      <c r="I1150" s="31"/>
    </row>
    <row r="1151" spans="3:9" hidden="1" x14ac:dyDescent="0.2">
      <c r="C1151" s="13"/>
      <c r="D1151" s="262"/>
      <c r="E1151" s="254"/>
      <c r="F1151" s="254"/>
      <c r="G1151" s="255"/>
      <c r="H1151" s="256"/>
      <c r="I1151" s="31"/>
    </row>
    <row r="1152" spans="3:9" hidden="1" x14ac:dyDescent="0.2">
      <c r="C1152" s="13"/>
      <c r="D1152" s="262"/>
      <c r="E1152" s="254"/>
      <c r="F1152" s="254"/>
      <c r="G1152" s="255"/>
      <c r="H1152" s="256"/>
      <c r="I1152" s="31"/>
    </row>
    <row r="1153" spans="3:9" hidden="1" x14ac:dyDescent="0.2">
      <c r="C1153" s="13"/>
      <c r="D1153" s="262"/>
      <c r="E1153" s="254"/>
      <c r="F1153" s="254"/>
      <c r="G1153" s="255"/>
      <c r="H1153" s="256"/>
      <c r="I1153" s="31"/>
    </row>
    <row r="1154" spans="3:9" hidden="1" x14ac:dyDescent="0.2">
      <c r="C1154" s="13"/>
      <c r="D1154" s="262"/>
      <c r="E1154" s="254"/>
      <c r="F1154" s="254"/>
      <c r="G1154" s="255"/>
      <c r="H1154" s="256"/>
      <c r="I1154" s="31"/>
    </row>
    <row r="1155" spans="3:9" hidden="1" x14ac:dyDescent="0.2">
      <c r="C1155" s="13"/>
      <c r="D1155" s="262"/>
      <c r="E1155" s="254"/>
      <c r="F1155" s="254"/>
      <c r="G1155" s="255"/>
      <c r="H1155" s="256"/>
      <c r="I1155" s="31"/>
    </row>
    <row r="1156" spans="3:9" hidden="1" x14ac:dyDescent="0.2">
      <c r="C1156" s="13"/>
      <c r="D1156" s="262"/>
      <c r="E1156" s="254"/>
      <c r="F1156" s="254"/>
      <c r="G1156" s="255"/>
      <c r="H1156" s="256"/>
      <c r="I1156" s="31"/>
    </row>
    <row r="1157" spans="3:9" hidden="1" x14ac:dyDescent="0.2">
      <c r="C1157" s="13"/>
      <c r="D1157" s="262"/>
      <c r="E1157" s="254"/>
      <c r="F1157" s="254"/>
      <c r="G1157" s="255"/>
      <c r="H1157" s="256"/>
      <c r="I1157" s="31"/>
    </row>
    <row r="1158" spans="3:9" hidden="1" x14ac:dyDescent="0.2">
      <c r="C1158" s="13"/>
      <c r="D1158" s="262"/>
      <c r="E1158" s="254"/>
      <c r="F1158" s="254"/>
      <c r="G1158" s="255"/>
      <c r="H1158" s="256"/>
      <c r="I1158" s="31"/>
    </row>
    <row r="1159" spans="3:9" hidden="1" x14ac:dyDescent="0.2">
      <c r="C1159" s="13"/>
      <c r="D1159" s="262"/>
      <c r="E1159" s="254"/>
      <c r="F1159" s="254"/>
      <c r="G1159" s="255"/>
      <c r="H1159" s="256"/>
      <c r="I1159" s="31"/>
    </row>
    <row r="1160" spans="3:9" hidden="1" x14ac:dyDescent="0.2">
      <c r="C1160" s="13"/>
      <c r="D1160" s="262">
        <v>116</v>
      </c>
      <c r="E1160" s="250" t="str">
        <f>IF(OR(VLOOKUP(D1160,'Services - WHC'!$D$10:$F$149,2,FALSE)="",VLOOKUP(D1160,'Services - WHC'!$D$10:$F$149,2,FALSE)="[Enter service]"),"",VLOOKUP(D1160,'Services - WHC'!$D$10:$F$149,2,FALSE))</f>
        <v/>
      </c>
      <c r="F1160" s="251" t="str">
        <f>IF(OR(VLOOKUP(D1160,'Services - WHC'!$D$10:$F$149,3,FALSE)="",VLOOKUP(D1160,'Services - WHC'!$D$10:$F$149,3,FALSE)="[Select]"),"",VLOOKUP(D1160,'Services - WHC'!$D$10:$F$149,3,FALSE))</f>
        <v/>
      </c>
      <c r="G1160" s="252"/>
      <c r="H1160" s="253"/>
      <c r="I1160" s="31"/>
    </row>
    <row r="1161" spans="3:9" hidden="1" x14ac:dyDescent="0.2">
      <c r="C1161" s="13"/>
      <c r="D1161" s="262"/>
      <c r="E1161" s="254"/>
      <c r="F1161" s="254"/>
      <c r="G1161" s="255"/>
      <c r="H1161" s="256"/>
      <c r="I1161" s="31"/>
    </row>
    <row r="1162" spans="3:9" hidden="1" x14ac:dyDescent="0.2">
      <c r="C1162" s="13"/>
      <c r="D1162" s="262"/>
      <c r="E1162" s="254"/>
      <c r="F1162" s="254"/>
      <c r="G1162" s="255"/>
      <c r="H1162" s="256"/>
      <c r="I1162" s="31"/>
    </row>
    <row r="1163" spans="3:9" hidden="1" x14ac:dyDescent="0.2">
      <c r="C1163" s="13"/>
      <c r="D1163" s="262"/>
      <c r="E1163" s="254"/>
      <c r="F1163" s="254"/>
      <c r="G1163" s="255"/>
      <c r="H1163" s="256"/>
      <c r="I1163" s="31"/>
    </row>
    <row r="1164" spans="3:9" hidden="1" x14ac:dyDescent="0.2">
      <c r="C1164" s="13"/>
      <c r="D1164" s="262"/>
      <c r="E1164" s="254"/>
      <c r="F1164" s="254"/>
      <c r="G1164" s="255"/>
      <c r="H1164" s="256"/>
      <c r="I1164" s="31"/>
    </row>
    <row r="1165" spans="3:9" hidden="1" x14ac:dyDescent="0.2">
      <c r="C1165" s="13"/>
      <c r="D1165" s="262"/>
      <c r="E1165" s="254"/>
      <c r="F1165" s="254"/>
      <c r="G1165" s="255"/>
      <c r="H1165" s="256"/>
      <c r="I1165" s="31"/>
    </row>
    <row r="1166" spans="3:9" hidden="1" x14ac:dyDescent="0.2">
      <c r="C1166" s="13"/>
      <c r="D1166" s="262"/>
      <c r="E1166" s="254"/>
      <c r="F1166" s="254"/>
      <c r="G1166" s="255"/>
      <c r="H1166" s="256"/>
      <c r="I1166" s="31"/>
    </row>
    <row r="1167" spans="3:9" hidden="1" x14ac:dyDescent="0.2">
      <c r="C1167" s="13"/>
      <c r="D1167" s="262"/>
      <c r="E1167" s="254"/>
      <c r="F1167" s="254"/>
      <c r="G1167" s="255"/>
      <c r="H1167" s="256"/>
      <c r="I1167" s="31"/>
    </row>
    <row r="1168" spans="3:9" hidden="1" x14ac:dyDescent="0.2">
      <c r="C1168" s="13"/>
      <c r="D1168" s="262"/>
      <c r="E1168" s="254"/>
      <c r="F1168" s="254"/>
      <c r="G1168" s="255"/>
      <c r="H1168" s="256"/>
      <c r="I1168" s="31"/>
    </row>
    <row r="1169" spans="3:9" hidden="1" x14ac:dyDescent="0.2">
      <c r="C1169" s="13"/>
      <c r="D1169" s="262"/>
      <c r="E1169" s="254"/>
      <c r="F1169" s="254"/>
      <c r="G1169" s="255"/>
      <c r="H1169" s="256"/>
      <c r="I1169" s="31"/>
    </row>
    <row r="1170" spans="3:9" hidden="1" x14ac:dyDescent="0.2">
      <c r="C1170" s="13"/>
      <c r="D1170" s="262">
        <v>117</v>
      </c>
      <c r="E1170" s="250" t="str">
        <f>IF(OR(VLOOKUP(D1170,'Services - WHC'!$D$10:$F$149,2,FALSE)="",VLOOKUP(D1170,'Services - WHC'!$D$10:$F$149,2,FALSE)="[Enter service]"),"",VLOOKUP(D1170,'Services - WHC'!$D$10:$F$149,2,FALSE))</f>
        <v/>
      </c>
      <c r="F1170" s="251" t="str">
        <f>IF(OR(VLOOKUP(D1170,'Services - WHC'!$D$10:$F$149,3,FALSE)="",VLOOKUP(D1170,'Services - WHC'!$D$10:$F$149,3,FALSE)="[Select]"),"",VLOOKUP(D1170,'Services - WHC'!$D$10:$F$149,3,FALSE))</f>
        <v/>
      </c>
      <c r="G1170" s="252"/>
      <c r="H1170" s="253"/>
      <c r="I1170" s="31"/>
    </row>
    <row r="1171" spans="3:9" hidden="1" x14ac:dyDescent="0.2">
      <c r="C1171" s="13"/>
      <c r="D1171" s="262"/>
      <c r="E1171" s="254"/>
      <c r="F1171" s="254"/>
      <c r="G1171" s="255"/>
      <c r="H1171" s="256"/>
      <c r="I1171" s="31"/>
    </row>
    <row r="1172" spans="3:9" hidden="1" x14ac:dyDescent="0.2">
      <c r="C1172" s="13"/>
      <c r="D1172" s="262"/>
      <c r="E1172" s="254"/>
      <c r="F1172" s="254"/>
      <c r="G1172" s="255"/>
      <c r="H1172" s="256"/>
      <c r="I1172" s="31"/>
    </row>
    <row r="1173" spans="3:9" hidden="1" x14ac:dyDescent="0.2">
      <c r="C1173" s="13"/>
      <c r="D1173" s="262"/>
      <c r="E1173" s="254"/>
      <c r="F1173" s="254"/>
      <c r="G1173" s="255"/>
      <c r="H1173" s="256"/>
      <c r="I1173" s="31"/>
    </row>
    <row r="1174" spans="3:9" hidden="1" x14ac:dyDescent="0.2">
      <c r="C1174" s="13"/>
      <c r="D1174" s="262"/>
      <c r="E1174" s="254"/>
      <c r="F1174" s="254"/>
      <c r="G1174" s="255"/>
      <c r="H1174" s="256"/>
      <c r="I1174" s="31"/>
    </row>
    <row r="1175" spans="3:9" hidden="1" x14ac:dyDescent="0.2">
      <c r="C1175" s="13"/>
      <c r="D1175" s="262"/>
      <c r="E1175" s="254"/>
      <c r="F1175" s="254"/>
      <c r="G1175" s="255"/>
      <c r="H1175" s="256"/>
      <c r="I1175" s="31"/>
    </row>
    <row r="1176" spans="3:9" hidden="1" x14ac:dyDescent="0.2">
      <c r="C1176" s="13"/>
      <c r="D1176" s="262"/>
      <c r="E1176" s="254"/>
      <c r="F1176" s="254"/>
      <c r="G1176" s="255"/>
      <c r="H1176" s="256"/>
      <c r="I1176" s="31"/>
    </row>
    <row r="1177" spans="3:9" hidden="1" x14ac:dyDescent="0.2">
      <c r="C1177" s="13"/>
      <c r="D1177" s="262"/>
      <c r="E1177" s="254"/>
      <c r="F1177" s="254"/>
      <c r="G1177" s="255"/>
      <c r="H1177" s="256"/>
      <c r="I1177" s="31"/>
    </row>
    <row r="1178" spans="3:9" hidden="1" x14ac:dyDescent="0.2">
      <c r="C1178" s="13"/>
      <c r="D1178" s="262"/>
      <c r="E1178" s="254"/>
      <c r="F1178" s="254"/>
      <c r="G1178" s="255"/>
      <c r="H1178" s="256"/>
      <c r="I1178" s="31"/>
    </row>
    <row r="1179" spans="3:9" hidden="1" x14ac:dyDescent="0.2">
      <c r="C1179" s="13"/>
      <c r="D1179" s="262"/>
      <c r="E1179" s="254"/>
      <c r="F1179" s="254"/>
      <c r="G1179" s="255"/>
      <c r="H1179" s="256"/>
      <c r="I1179" s="31"/>
    </row>
    <row r="1180" spans="3:9" hidden="1" x14ac:dyDescent="0.2">
      <c r="C1180" s="13"/>
      <c r="D1180" s="262">
        <v>118</v>
      </c>
      <c r="E1180" s="250" t="str">
        <f>IF(OR(VLOOKUP(D1180,'Services - WHC'!$D$10:$F$149,2,FALSE)="",VLOOKUP(D1180,'Services - WHC'!$D$10:$F$149,2,FALSE)="[Enter service]"),"",VLOOKUP(D1180,'Services - WHC'!$D$10:$F$149,2,FALSE))</f>
        <v/>
      </c>
      <c r="F1180" s="251" t="str">
        <f>IF(OR(VLOOKUP(D1180,'Services - WHC'!$D$10:$F$149,3,FALSE)="",VLOOKUP(D1180,'Services - WHC'!$D$10:$F$149,3,FALSE)="[Select]"),"",VLOOKUP(D1180,'Services - WHC'!$D$10:$F$149,3,FALSE))</f>
        <v/>
      </c>
      <c r="G1180" s="252"/>
      <c r="H1180" s="253"/>
      <c r="I1180" s="31"/>
    </row>
    <row r="1181" spans="3:9" hidden="1" x14ac:dyDescent="0.2">
      <c r="C1181" s="13"/>
      <c r="D1181" s="262"/>
      <c r="E1181" s="254"/>
      <c r="F1181" s="254"/>
      <c r="G1181" s="255"/>
      <c r="H1181" s="256"/>
      <c r="I1181" s="31"/>
    </row>
    <row r="1182" spans="3:9" hidden="1" x14ac:dyDescent="0.2">
      <c r="C1182" s="13"/>
      <c r="D1182" s="262"/>
      <c r="E1182" s="254"/>
      <c r="F1182" s="254"/>
      <c r="G1182" s="255"/>
      <c r="H1182" s="256"/>
      <c r="I1182" s="31"/>
    </row>
    <row r="1183" spans="3:9" hidden="1" x14ac:dyDescent="0.2">
      <c r="C1183" s="13"/>
      <c r="D1183" s="262"/>
      <c r="E1183" s="254"/>
      <c r="F1183" s="254"/>
      <c r="G1183" s="255"/>
      <c r="H1183" s="256"/>
      <c r="I1183" s="31"/>
    </row>
    <row r="1184" spans="3:9" hidden="1" x14ac:dyDescent="0.2">
      <c r="C1184" s="13"/>
      <c r="D1184" s="262"/>
      <c r="E1184" s="254"/>
      <c r="F1184" s="254"/>
      <c r="G1184" s="255"/>
      <c r="H1184" s="256"/>
      <c r="I1184" s="31"/>
    </row>
    <row r="1185" spans="3:9" hidden="1" x14ac:dyDescent="0.2">
      <c r="C1185" s="13"/>
      <c r="D1185" s="262"/>
      <c r="E1185" s="254"/>
      <c r="F1185" s="254"/>
      <c r="G1185" s="255"/>
      <c r="H1185" s="256"/>
      <c r="I1185" s="31"/>
    </row>
    <row r="1186" spans="3:9" hidden="1" x14ac:dyDescent="0.2">
      <c r="C1186" s="13"/>
      <c r="D1186" s="262"/>
      <c r="E1186" s="254"/>
      <c r="F1186" s="254"/>
      <c r="G1186" s="255"/>
      <c r="H1186" s="256"/>
      <c r="I1186" s="31"/>
    </row>
    <row r="1187" spans="3:9" hidden="1" x14ac:dyDescent="0.2">
      <c r="C1187" s="13"/>
      <c r="D1187" s="262"/>
      <c r="E1187" s="254"/>
      <c r="F1187" s="254"/>
      <c r="G1187" s="255"/>
      <c r="H1187" s="256"/>
      <c r="I1187" s="31"/>
    </row>
    <row r="1188" spans="3:9" hidden="1" x14ac:dyDescent="0.2">
      <c r="C1188" s="13"/>
      <c r="D1188" s="262"/>
      <c r="E1188" s="254"/>
      <c r="F1188" s="254"/>
      <c r="G1188" s="255"/>
      <c r="H1188" s="256"/>
      <c r="I1188" s="31"/>
    </row>
    <row r="1189" spans="3:9" hidden="1" x14ac:dyDescent="0.2">
      <c r="C1189" s="13"/>
      <c r="D1189" s="262"/>
      <c r="E1189" s="254"/>
      <c r="F1189" s="254"/>
      <c r="G1189" s="255"/>
      <c r="H1189" s="256"/>
      <c r="I1189" s="31"/>
    </row>
    <row r="1190" spans="3:9" hidden="1" x14ac:dyDescent="0.2">
      <c r="C1190" s="13"/>
      <c r="D1190" s="262">
        <v>119</v>
      </c>
      <c r="E1190" s="250" t="str">
        <f>IF(OR(VLOOKUP(D1190,'Services - WHC'!$D$10:$F$149,2,FALSE)="",VLOOKUP(D1190,'Services - WHC'!$D$10:$F$149,2,FALSE)="[Enter service]"),"",VLOOKUP(D1190,'Services - WHC'!$D$10:$F$149,2,FALSE))</f>
        <v/>
      </c>
      <c r="F1190" s="251" t="str">
        <f>IF(OR(VLOOKUP(D1190,'Services - WHC'!$D$10:$F$149,3,FALSE)="",VLOOKUP(D1190,'Services - WHC'!$D$10:$F$149,3,FALSE)="[Select]"),"",VLOOKUP(D1190,'Services - WHC'!$D$10:$F$149,3,FALSE))</f>
        <v/>
      </c>
      <c r="G1190" s="252"/>
      <c r="H1190" s="253"/>
      <c r="I1190" s="31"/>
    </row>
    <row r="1191" spans="3:9" hidden="1" x14ac:dyDescent="0.2">
      <c r="C1191" s="13"/>
      <c r="D1191" s="262"/>
      <c r="E1191" s="254"/>
      <c r="F1191" s="254"/>
      <c r="G1191" s="255"/>
      <c r="H1191" s="256"/>
      <c r="I1191" s="31"/>
    </row>
    <row r="1192" spans="3:9" hidden="1" x14ac:dyDescent="0.2">
      <c r="C1192" s="13"/>
      <c r="D1192" s="262"/>
      <c r="E1192" s="254"/>
      <c r="F1192" s="254"/>
      <c r="G1192" s="255"/>
      <c r="H1192" s="256"/>
      <c r="I1192" s="31"/>
    </row>
    <row r="1193" spans="3:9" hidden="1" x14ac:dyDescent="0.2">
      <c r="C1193" s="13"/>
      <c r="D1193" s="262"/>
      <c r="E1193" s="254"/>
      <c r="F1193" s="254"/>
      <c r="G1193" s="255"/>
      <c r="H1193" s="256"/>
      <c r="I1193" s="31"/>
    </row>
    <row r="1194" spans="3:9" hidden="1" x14ac:dyDescent="0.2">
      <c r="C1194" s="13"/>
      <c r="D1194" s="262"/>
      <c r="E1194" s="254"/>
      <c r="F1194" s="254"/>
      <c r="G1194" s="255"/>
      <c r="H1194" s="256"/>
      <c r="I1194" s="31"/>
    </row>
    <row r="1195" spans="3:9" hidden="1" x14ac:dyDescent="0.2">
      <c r="C1195" s="13"/>
      <c r="D1195" s="262"/>
      <c r="E1195" s="254"/>
      <c r="F1195" s="254"/>
      <c r="G1195" s="255"/>
      <c r="H1195" s="256"/>
      <c r="I1195" s="31"/>
    </row>
    <row r="1196" spans="3:9" hidden="1" x14ac:dyDescent="0.2">
      <c r="C1196" s="13"/>
      <c r="D1196" s="262"/>
      <c r="E1196" s="254"/>
      <c r="F1196" s="254"/>
      <c r="G1196" s="255"/>
      <c r="H1196" s="256"/>
      <c r="I1196" s="31"/>
    </row>
    <row r="1197" spans="3:9" hidden="1" x14ac:dyDescent="0.2">
      <c r="C1197" s="13"/>
      <c r="D1197" s="262"/>
      <c r="E1197" s="254"/>
      <c r="F1197" s="254"/>
      <c r="G1197" s="255"/>
      <c r="H1197" s="256"/>
      <c r="I1197" s="31"/>
    </row>
    <row r="1198" spans="3:9" hidden="1" x14ac:dyDescent="0.2">
      <c r="C1198" s="13"/>
      <c r="D1198" s="262"/>
      <c r="E1198" s="254"/>
      <c r="F1198" s="254"/>
      <c r="G1198" s="255"/>
      <c r="H1198" s="256"/>
      <c r="I1198" s="31"/>
    </row>
    <row r="1199" spans="3:9" hidden="1" x14ac:dyDescent="0.2">
      <c r="C1199" s="13"/>
      <c r="D1199" s="262"/>
      <c r="E1199" s="254"/>
      <c r="F1199" s="254"/>
      <c r="G1199" s="255"/>
      <c r="H1199" s="256"/>
      <c r="I1199" s="31"/>
    </row>
    <row r="1200" spans="3:9" hidden="1" x14ac:dyDescent="0.2">
      <c r="C1200" s="13"/>
      <c r="D1200" s="262">
        <v>120</v>
      </c>
      <c r="E1200" s="250" t="str">
        <f>IF(OR(VLOOKUP(D1200,'Services - WHC'!$D$10:$F$149,2,FALSE)="",VLOOKUP(D1200,'Services - WHC'!$D$10:$F$149,2,FALSE)="[Enter service]"),"",VLOOKUP(D1200,'Services - WHC'!$D$10:$F$149,2,FALSE))</f>
        <v/>
      </c>
      <c r="F1200" s="251" t="str">
        <f>IF(OR(VLOOKUP(D1200,'Services - WHC'!$D$10:$F$149,3,FALSE)="",VLOOKUP(D1200,'Services - WHC'!$D$10:$F$149,3,FALSE)="[Select]"),"",VLOOKUP(D1200,'Services - WHC'!$D$10:$F$149,3,FALSE))</f>
        <v/>
      </c>
      <c r="G1200" s="252"/>
      <c r="H1200" s="253"/>
      <c r="I1200" s="31"/>
    </row>
    <row r="1201" spans="3:9" hidden="1" x14ac:dyDescent="0.2">
      <c r="C1201" s="13"/>
      <c r="D1201" s="262"/>
      <c r="E1201" s="254"/>
      <c r="F1201" s="254"/>
      <c r="G1201" s="255"/>
      <c r="H1201" s="256"/>
      <c r="I1201" s="31"/>
    </row>
    <row r="1202" spans="3:9" hidden="1" x14ac:dyDescent="0.2">
      <c r="C1202" s="13"/>
      <c r="D1202" s="262"/>
      <c r="E1202" s="254"/>
      <c r="F1202" s="254"/>
      <c r="G1202" s="255"/>
      <c r="H1202" s="256"/>
      <c r="I1202" s="31"/>
    </row>
    <row r="1203" spans="3:9" hidden="1" x14ac:dyDescent="0.2">
      <c r="C1203" s="13"/>
      <c r="D1203" s="262"/>
      <c r="E1203" s="254"/>
      <c r="F1203" s="254"/>
      <c r="G1203" s="255"/>
      <c r="H1203" s="256"/>
      <c r="I1203" s="31"/>
    </row>
    <row r="1204" spans="3:9" hidden="1" x14ac:dyDescent="0.2">
      <c r="C1204" s="13"/>
      <c r="D1204" s="262"/>
      <c r="E1204" s="254"/>
      <c r="F1204" s="254"/>
      <c r="G1204" s="255"/>
      <c r="H1204" s="256"/>
      <c r="I1204" s="31"/>
    </row>
    <row r="1205" spans="3:9" hidden="1" x14ac:dyDescent="0.2">
      <c r="C1205" s="13"/>
      <c r="D1205" s="262"/>
      <c r="E1205" s="254"/>
      <c r="F1205" s="254"/>
      <c r="G1205" s="255"/>
      <c r="H1205" s="256"/>
      <c r="I1205" s="31"/>
    </row>
    <row r="1206" spans="3:9" hidden="1" x14ac:dyDescent="0.2">
      <c r="C1206" s="13"/>
      <c r="D1206" s="262"/>
      <c r="E1206" s="254"/>
      <c r="F1206" s="254"/>
      <c r="G1206" s="255"/>
      <c r="H1206" s="256"/>
      <c r="I1206" s="31"/>
    </row>
    <row r="1207" spans="3:9" hidden="1" x14ac:dyDescent="0.2">
      <c r="C1207" s="13"/>
      <c r="D1207" s="262"/>
      <c r="E1207" s="254"/>
      <c r="F1207" s="254"/>
      <c r="G1207" s="255"/>
      <c r="H1207" s="256"/>
      <c r="I1207" s="31"/>
    </row>
    <row r="1208" spans="3:9" hidden="1" x14ac:dyDescent="0.2">
      <c r="C1208" s="13"/>
      <c r="D1208" s="262"/>
      <c r="E1208" s="254"/>
      <c r="F1208" s="254"/>
      <c r="G1208" s="255"/>
      <c r="H1208" s="256"/>
      <c r="I1208" s="31"/>
    </row>
    <row r="1209" spans="3:9" hidden="1" x14ac:dyDescent="0.2">
      <c r="C1209" s="13"/>
      <c r="D1209" s="262"/>
      <c r="E1209" s="254"/>
      <c r="F1209" s="254"/>
      <c r="G1209" s="255"/>
      <c r="H1209" s="256"/>
      <c r="I1209" s="31"/>
    </row>
    <row r="1210" spans="3:9" hidden="1" x14ac:dyDescent="0.2">
      <c r="C1210" s="13"/>
      <c r="D1210" s="262">
        <v>121</v>
      </c>
      <c r="E1210" s="250" t="str">
        <f>IF(OR(VLOOKUP(D1210,'Services - WHC'!$D$10:$F$149,2,FALSE)="",VLOOKUP(D1210,'Services - WHC'!$D$10:$F$149,2,FALSE)="[Enter service]"),"",VLOOKUP(D1210,'Services - WHC'!$D$10:$F$149,2,FALSE))</f>
        <v/>
      </c>
      <c r="F1210" s="251" t="str">
        <f>IF(OR(VLOOKUP(D1210,'Services - WHC'!$D$10:$F$149,3,FALSE)="",VLOOKUP(D1210,'Services - WHC'!$D$10:$F$149,3,FALSE)="[Select]"),"",VLOOKUP(D1210,'Services - WHC'!$D$10:$F$149,3,FALSE))</f>
        <v/>
      </c>
      <c r="G1210" s="252"/>
      <c r="H1210" s="253"/>
      <c r="I1210" s="31"/>
    </row>
    <row r="1211" spans="3:9" hidden="1" x14ac:dyDescent="0.2">
      <c r="C1211" s="13"/>
      <c r="D1211" s="262"/>
      <c r="E1211" s="254"/>
      <c r="F1211" s="254"/>
      <c r="G1211" s="255"/>
      <c r="H1211" s="256"/>
      <c r="I1211" s="31"/>
    </row>
    <row r="1212" spans="3:9" hidden="1" x14ac:dyDescent="0.2">
      <c r="C1212" s="13"/>
      <c r="D1212" s="262"/>
      <c r="E1212" s="254"/>
      <c r="F1212" s="254"/>
      <c r="G1212" s="255"/>
      <c r="H1212" s="256"/>
      <c r="I1212" s="31"/>
    </row>
    <row r="1213" spans="3:9" hidden="1" x14ac:dyDescent="0.2">
      <c r="C1213" s="13"/>
      <c r="D1213" s="262"/>
      <c r="E1213" s="254"/>
      <c r="F1213" s="254"/>
      <c r="G1213" s="255"/>
      <c r="H1213" s="256"/>
      <c r="I1213" s="31"/>
    </row>
    <row r="1214" spans="3:9" hidden="1" x14ac:dyDescent="0.2">
      <c r="C1214" s="13"/>
      <c r="D1214" s="262"/>
      <c r="E1214" s="254"/>
      <c r="F1214" s="254"/>
      <c r="G1214" s="255"/>
      <c r="H1214" s="256"/>
      <c r="I1214" s="31"/>
    </row>
    <row r="1215" spans="3:9" hidden="1" x14ac:dyDescent="0.2">
      <c r="C1215" s="13"/>
      <c r="D1215" s="262"/>
      <c r="E1215" s="254"/>
      <c r="F1215" s="254"/>
      <c r="G1215" s="255"/>
      <c r="H1215" s="256"/>
      <c r="I1215" s="31"/>
    </row>
    <row r="1216" spans="3:9" hidden="1" x14ac:dyDescent="0.2">
      <c r="C1216" s="13"/>
      <c r="D1216" s="262"/>
      <c r="E1216" s="254"/>
      <c r="F1216" s="254"/>
      <c r="G1216" s="255"/>
      <c r="H1216" s="256"/>
      <c r="I1216" s="31"/>
    </row>
    <row r="1217" spans="3:9" hidden="1" x14ac:dyDescent="0.2">
      <c r="C1217" s="13"/>
      <c r="D1217" s="262"/>
      <c r="E1217" s="254"/>
      <c r="F1217" s="254"/>
      <c r="G1217" s="255"/>
      <c r="H1217" s="256"/>
      <c r="I1217" s="31"/>
    </row>
    <row r="1218" spans="3:9" hidden="1" x14ac:dyDescent="0.2">
      <c r="C1218" s="13"/>
      <c r="D1218" s="262"/>
      <c r="E1218" s="254"/>
      <c r="F1218" s="254"/>
      <c r="G1218" s="255"/>
      <c r="H1218" s="256"/>
      <c r="I1218" s="31"/>
    </row>
    <row r="1219" spans="3:9" hidden="1" x14ac:dyDescent="0.2">
      <c r="C1219" s="13"/>
      <c r="D1219" s="262"/>
      <c r="E1219" s="254"/>
      <c r="F1219" s="254"/>
      <c r="G1219" s="255"/>
      <c r="H1219" s="256"/>
      <c r="I1219" s="31"/>
    </row>
    <row r="1220" spans="3:9" hidden="1" x14ac:dyDescent="0.2">
      <c r="C1220" s="13"/>
      <c r="D1220" s="262">
        <v>122</v>
      </c>
      <c r="E1220" s="250" t="str">
        <f>IF(OR(VLOOKUP(D1220,'Services - WHC'!$D$10:$F$149,2,FALSE)="",VLOOKUP(D1220,'Services - WHC'!$D$10:$F$149,2,FALSE)="[Enter service]"),"",VLOOKUP(D1220,'Services - WHC'!$D$10:$F$149,2,FALSE))</f>
        <v/>
      </c>
      <c r="F1220" s="251" t="str">
        <f>IF(OR(VLOOKUP(D1220,'Services - WHC'!$D$10:$F$149,3,FALSE)="",VLOOKUP(D1220,'Services - WHC'!$D$10:$F$149,3,FALSE)="[Select]"),"",VLOOKUP(D1220,'Services - WHC'!$D$10:$F$149,3,FALSE))</f>
        <v/>
      </c>
      <c r="G1220" s="252"/>
      <c r="H1220" s="253"/>
      <c r="I1220" s="31"/>
    </row>
    <row r="1221" spans="3:9" hidden="1" x14ac:dyDescent="0.2">
      <c r="C1221" s="13"/>
      <c r="D1221" s="262"/>
      <c r="E1221" s="254"/>
      <c r="F1221" s="254"/>
      <c r="G1221" s="255"/>
      <c r="H1221" s="256"/>
      <c r="I1221" s="31"/>
    </row>
    <row r="1222" spans="3:9" hidden="1" x14ac:dyDescent="0.2">
      <c r="C1222" s="13"/>
      <c r="D1222" s="262"/>
      <c r="E1222" s="254"/>
      <c r="F1222" s="254"/>
      <c r="G1222" s="255"/>
      <c r="H1222" s="256"/>
      <c r="I1222" s="31"/>
    </row>
    <row r="1223" spans="3:9" hidden="1" x14ac:dyDescent="0.2">
      <c r="C1223" s="13"/>
      <c r="D1223" s="262"/>
      <c r="E1223" s="254"/>
      <c r="F1223" s="254"/>
      <c r="G1223" s="255"/>
      <c r="H1223" s="256"/>
      <c r="I1223" s="31"/>
    </row>
    <row r="1224" spans="3:9" hidden="1" x14ac:dyDescent="0.2">
      <c r="C1224" s="13"/>
      <c r="D1224" s="262"/>
      <c r="E1224" s="254"/>
      <c r="F1224" s="254"/>
      <c r="G1224" s="255"/>
      <c r="H1224" s="256"/>
      <c r="I1224" s="31"/>
    </row>
    <row r="1225" spans="3:9" hidden="1" x14ac:dyDescent="0.2">
      <c r="C1225" s="13"/>
      <c r="D1225" s="262"/>
      <c r="E1225" s="254"/>
      <c r="F1225" s="254"/>
      <c r="G1225" s="255"/>
      <c r="H1225" s="256"/>
      <c r="I1225" s="31"/>
    </row>
    <row r="1226" spans="3:9" hidden="1" x14ac:dyDescent="0.2">
      <c r="C1226" s="13"/>
      <c r="D1226" s="262"/>
      <c r="E1226" s="254"/>
      <c r="F1226" s="254"/>
      <c r="G1226" s="255"/>
      <c r="H1226" s="256"/>
      <c r="I1226" s="31"/>
    </row>
    <row r="1227" spans="3:9" hidden="1" x14ac:dyDescent="0.2">
      <c r="C1227" s="13"/>
      <c r="D1227" s="262"/>
      <c r="E1227" s="254"/>
      <c r="F1227" s="254"/>
      <c r="G1227" s="255"/>
      <c r="H1227" s="256"/>
      <c r="I1227" s="31"/>
    </row>
    <row r="1228" spans="3:9" hidden="1" x14ac:dyDescent="0.2">
      <c r="C1228" s="13"/>
      <c r="D1228" s="262"/>
      <c r="E1228" s="254"/>
      <c r="F1228" s="254"/>
      <c r="G1228" s="255"/>
      <c r="H1228" s="256"/>
      <c r="I1228" s="31"/>
    </row>
    <row r="1229" spans="3:9" hidden="1" x14ac:dyDescent="0.2">
      <c r="C1229" s="13"/>
      <c r="D1229" s="262"/>
      <c r="E1229" s="254"/>
      <c r="F1229" s="254"/>
      <c r="G1229" s="255"/>
      <c r="H1229" s="256"/>
      <c r="I1229" s="31"/>
    </row>
    <row r="1230" spans="3:9" hidden="1" x14ac:dyDescent="0.2">
      <c r="C1230" s="13"/>
      <c r="D1230" s="262">
        <v>123</v>
      </c>
      <c r="E1230" s="250" t="str">
        <f>IF(OR(VLOOKUP(D1230,'Services - WHC'!$D$10:$F$149,2,FALSE)="",VLOOKUP(D1230,'Services - WHC'!$D$10:$F$149,2,FALSE)="[Enter service]"),"",VLOOKUP(D1230,'Services - WHC'!$D$10:$F$149,2,FALSE))</f>
        <v/>
      </c>
      <c r="F1230" s="251" t="str">
        <f>IF(OR(VLOOKUP(D1230,'Services - WHC'!$D$10:$F$149,3,FALSE)="",VLOOKUP(D1230,'Services - WHC'!$D$10:$F$149,3,FALSE)="[Select]"),"",VLOOKUP(D1230,'Services - WHC'!$D$10:$F$149,3,FALSE))</f>
        <v/>
      </c>
      <c r="G1230" s="252"/>
      <c r="H1230" s="253"/>
      <c r="I1230" s="31"/>
    </row>
    <row r="1231" spans="3:9" hidden="1" x14ac:dyDescent="0.2">
      <c r="C1231" s="13"/>
      <c r="D1231" s="262"/>
      <c r="E1231" s="254"/>
      <c r="F1231" s="254"/>
      <c r="G1231" s="255"/>
      <c r="H1231" s="256"/>
      <c r="I1231" s="31"/>
    </row>
    <row r="1232" spans="3:9" hidden="1" x14ac:dyDescent="0.2">
      <c r="C1232" s="13"/>
      <c r="D1232" s="262"/>
      <c r="E1232" s="254"/>
      <c r="F1232" s="254"/>
      <c r="G1232" s="255"/>
      <c r="H1232" s="256"/>
      <c r="I1232" s="31"/>
    </row>
    <row r="1233" spans="3:9" hidden="1" x14ac:dyDescent="0.2">
      <c r="C1233" s="13"/>
      <c r="D1233" s="262"/>
      <c r="E1233" s="254"/>
      <c r="F1233" s="254"/>
      <c r="G1233" s="255"/>
      <c r="H1233" s="256"/>
      <c r="I1233" s="31"/>
    </row>
    <row r="1234" spans="3:9" hidden="1" x14ac:dyDescent="0.2">
      <c r="C1234" s="13"/>
      <c r="D1234" s="262"/>
      <c r="E1234" s="254"/>
      <c r="F1234" s="254"/>
      <c r="G1234" s="255"/>
      <c r="H1234" s="256"/>
      <c r="I1234" s="31"/>
    </row>
    <row r="1235" spans="3:9" hidden="1" x14ac:dyDescent="0.2">
      <c r="C1235" s="13"/>
      <c r="D1235" s="262"/>
      <c r="E1235" s="254"/>
      <c r="F1235" s="254"/>
      <c r="G1235" s="255"/>
      <c r="H1235" s="256"/>
      <c r="I1235" s="31"/>
    </row>
    <row r="1236" spans="3:9" hidden="1" x14ac:dyDescent="0.2">
      <c r="C1236" s="13"/>
      <c r="D1236" s="262"/>
      <c r="E1236" s="254"/>
      <c r="F1236" s="254"/>
      <c r="G1236" s="255"/>
      <c r="H1236" s="256"/>
      <c r="I1236" s="31"/>
    </row>
    <row r="1237" spans="3:9" hidden="1" x14ac:dyDescent="0.2">
      <c r="C1237" s="13"/>
      <c r="D1237" s="262"/>
      <c r="E1237" s="254"/>
      <c r="F1237" s="254"/>
      <c r="G1237" s="255"/>
      <c r="H1237" s="256"/>
      <c r="I1237" s="31"/>
    </row>
    <row r="1238" spans="3:9" hidden="1" x14ac:dyDescent="0.2">
      <c r="C1238" s="13"/>
      <c r="D1238" s="262"/>
      <c r="E1238" s="254"/>
      <c r="F1238" s="254"/>
      <c r="G1238" s="255"/>
      <c r="H1238" s="256"/>
      <c r="I1238" s="31"/>
    </row>
    <row r="1239" spans="3:9" hidden="1" x14ac:dyDescent="0.2">
      <c r="C1239" s="13"/>
      <c r="D1239" s="262"/>
      <c r="E1239" s="254"/>
      <c r="F1239" s="254"/>
      <c r="G1239" s="255"/>
      <c r="H1239" s="256"/>
      <c r="I1239" s="31"/>
    </row>
    <row r="1240" spans="3:9" hidden="1" x14ac:dyDescent="0.2">
      <c r="C1240" s="13"/>
      <c r="D1240" s="262">
        <v>124</v>
      </c>
      <c r="E1240" s="250" t="str">
        <f>IF(OR(VLOOKUP(D1240,'Services - WHC'!$D$10:$F$149,2,FALSE)="",VLOOKUP(D1240,'Services - WHC'!$D$10:$F$149,2,FALSE)="[Enter service]"),"",VLOOKUP(D1240,'Services - WHC'!$D$10:$F$149,2,FALSE))</f>
        <v/>
      </c>
      <c r="F1240" s="251" t="str">
        <f>IF(OR(VLOOKUP(D1240,'Services - WHC'!$D$10:$F$149,3,FALSE)="",VLOOKUP(D1240,'Services - WHC'!$D$10:$F$149,3,FALSE)="[Select]"),"",VLOOKUP(D1240,'Services - WHC'!$D$10:$F$149,3,FALSE))</f>
        <v/>
      </c>
      <c r="G1240" s="252"/>
      <c r="H1240" s="253"/>
      <c r="I1240" s="31"/>
    </row>
    <row r="1241" spans="3:9" hidden="1" x14ac:dyDescent="0.2">
      <c r="C1241" s="13"/>
      <c r="D1241" s="262"/>
      <c r="E1241" s="254"/>
      <c r="F1241" s="254"/>
      <c r="G1241" s="255"/>
      <c r="H1241" s="256"/>
      <c r="I1241" s="31"/>
    </row>
    <row r="1242" spans="3:9" hidden="1" x14ac:dyDescent="0.2">
      <c r="C1242" s="13"/>
      <c r="D1242" s="262"/>
      <c r="E1242" s="254"/>
      <c r="F1242" s="254"/>
      <c r="G1242" s="255"/>
      <c r="H1242" s="256"/>
      <c r="I1242" s="31"/>
    </row>
    <row r="1243" spans="3:9" hidden="1" x14ac:dyDescent="0.2">
      <c r="C1243" s="13"/>
      <c r="D1243" s="262"/>
      <c r="E1243" s="254"/>
      <c r="F1243" s="254"/>
      <c r="G1243" s="255"/>
      <c r="H1243" s="256"/>
      <c r="I1243" s="31"/>
    </row>
    <row r="1244" spans="3:9" hidden="1" x14ac:dyDescent="0.2">
      <c r="C1244" s="13"/>
      <c r="D1244" s="262"/>
      <c r="E1244" s="254"/>
      <c r="F1244" s="254"/>
      <c r="G1244" s="255"/>
      <c r="H1244" s="256"/>
      <c r="I1244" s="31"/>
    </row>
    <row r="1245" spans="3:9" hidden="1" x14ac:dyDescent="0.2">
      <c r="C1245" s="13"/>
      <c r="D1245" s="262"/>
      <c r="E1245" s="254"/>
      <c r="F1245" s="254"/>
      <c r="G1245" s="255"/>
      <c r="H1245" s="256"/>
      <c r="I1245" s="31"/>
    </row>
    <row r="1246" spans="3:9" hidden="1" x14ac:dyDescent="0.2">
      <c r="C1246" s="13"/>
      <c r="D1246" s="262"/>
      <c r="E1246" s="254"/>
      <c r="F1246" s="254"/>
      <c r="G1246" s="255"/>
      <c r="H1246" s="256"/>
      <c r="I1246" s="31"/>
    </row>
    <row r="1247" spans="3:9" hidden="1" x14ac:dyDescent="0.2">
      <c r="C1247" s="13"/>
      <c r="D1247" s="262"/>
      <c r="E1247" s="254"/>
      <c r="F1247" s="254"/>
      <c r="G1247" s="255"/>
      <c r="H1247" s="256"/>
      <c r="I1247" s="31"/>
    </row>
    <row r="1248" spans="3:9" hidden="1" x14ac:dyDescent="0.2">
      <c r="C1248" s="13"/>
      <c r="D1248" s="262"/>
      <c r="E1248" s="254"/>
      <c r="F1248" s="254"/>
      <c r="G1248" s="255"/>
      <c r="H1248" s="256"/>
      <c r="I1248" s="31"/>
    </row>
    <row r="1249" spans="3:9" hidden="1" x14ac:dyDescent="0.2">
      <c r="C1249" s="13"/>
      <c r="D1249" s="262"/>
      <c r="E1249" s="254"/>
      <c r="F1249" s="254"/>
      <c r="G1249" s="255"/>
      <c r="H1249" s="256"/>
      <c r="I1249" s="31"/>
    </row>
    <row r="1250" spans="3:9" hidden="1" x14ac:dyDescent="0.2">
      <c r="C1250" s="13"/>
      <c r="D1250" s="262">
        <v>125</v>
      </c>
      <c r="E1250" s="250" t="str">
        <f>IF(OR(VLOOKUP(D1250,'Services - WHC'!$D$10:$F$149,2,FALSE)="",VLOOKUP(D1250,'Services - WHC'!$D$10:$F$149,2,FALSE)="[Enter service]"),"",VLOOKUP(D1250,'Services - WHC'!$D$10:$F$149,2,FALSE))</f>
        <v/>
      </c>
      <c r="F1250" s="251" t="str">
        <f>IF(OR(VLOOKUP(D1250,'Services - WHC'!$D$10:$F$149,3,FALSE)="",VLOOKUP(D1250,'Services - WHC'!$D$10:$F$149,3,FALSE)="[Select]"),"",VLOOKUP(D1250,'Services - WHC'!$D$10:$F$149,3,FALSE))</f>
        <v/>
      </c>
      <c r="G1250" s="252"/>
      <c r="H1250" s="253"/>
      <c r="I1250" s="31"/>
    </row>
    <row r="1251" spans="3:9" hidden="1" x14ac:dyDescent="0.2">
      <c r="C1251" s="13"/>
      <c r="D1251" s="262"/>
      <c r="E1251" s="254"/>
      <c r="F1251" s="254"/>
      <c r="G1251" s="255"/>
      <c r="H1251" s="256"/>
      <c r="I1251" s="31"/>
    </row>
    <row r="1252" spans="3:9" hidden="1" x14ac:dyDescent="0.2">
      <c r="C1252" s="13"/>
      <c r="D1252" s="262"/>
      <c r="E1252" s="254"/>
      <c r="F1252" s="254"/>
      <c r="G1252" s="255"/>
      <c r="H1252" s="256"/>
      <c r="I1252" s="31"/>
    </row>
    <row r="1253" spans="3:9" hidden="1" x14ac:dyDescent="0.2">
      <c r="C1253" s="13"/>
      <c r="D1253" s="262"/>
      <c r="E1253" s="254"/>
      <c r="F1253" s="254"/>
      <c r="G1253" s="255"/>
      <c r="H1253" s="256"/>
      <c r="I1253" s="31"/>
    </row>
    <row r="1254" spans="3:9" hidden="1" x14ac:dyDescent="0.2">
      <c r="C1254" s="13"/>
      <c r="D1254" s="262"/>
      <c r="E1254" s="254"/>
      <c r="F1254" s="254"/>
      <c r="G1254" s="255"/>
      <c r="H1254" s="256"/>
      <c r="I1254" s="31"/>
    </row>
    <row r="1255" spans="3:9" hidden="1" x14ac:dyDescent="0.2">
      <c r="C1255" s="13"/>
      <c r="D1255" s="262"/>
      <c r="E1255" s="254"/>
      <c r="F1255" s="254"/>
      <c r="G1255" s="255"/>
      <c r="H1255" s="256"/>
      <c r="I1255" s="31"/>
    </row>
    <row r="1256" spans="3:9" hidden="1" x14ac:dyDescent="0.2">
      <c r="C1256" s="13"/>
      <c r="D1256" s="262"/>
      <c r="E1256" s="254"/>
      <c r="F1256" s="254"/>
      <c r="G1256" s="255"/>
      <c r="H1256" s="256"/>
      <c r="I1256" s="31"/>
    </row>
    <row r="1257" spans="3:9" hidden="1" x14ac:dyDescent="0.2">
      <c r="C1257" s="13"/>
      <c r="D1257" s="262"/>
      <c r="E1257" s="254"/>
      <c r="F1257" s="254"/>
      <c r="G1257" s="255"/>
      <c r="H1257" s="256"/>
      <c r="I1257" s="31"/>
    </row>
    <row r="1258" spans="3:9" hidden="1" x14ac:dyDescent="0.2">
      <c r="C1258" s="13"/>
      <c r="D1258" s="262"/>
      <c r="E1258" s="254"/>
      <c r="F1258" s="254"/>
      <c r="G1258" s="255"/>
      <c r="H1258" s="256"/>
      <c r="I1258" s="31"/>
    </row>
    <row r="1259" spans="3:9" hidden="1" x14ac:dyDescent="0.2">
      <c r="C1259" s="13"/>
      <c r="D1259" s="262"/>
      <c r="E1259" s="254"/>
      <c r="F1259" s="254"/>
      <c r="G1259" s="255"/>
      <c r="H1259" s="256"/>
      <c r="I1259" s="31"/>
    </row>
    <row r="1260" spans="3:9" hidden="1" x14ac:dyDescent="0.2">
      <c r="C1260" s="13"/>
      <c r="D1260" s="262">
        <v>126</v>
      </c>
      <c r="E1260" s="250" t="str">
        <f>IF(OR(VLOOKUP(D1260,'Services - WHC'!$D$10:$F$149,2,FALSE)="",VLOOKUP(D1260,'Services - WHC'!$D$10:$F$149,2,FALSE)="[Enter service]"),"",VLOOKUP(D1260,'Services - WHC'!$D$10:$F$149,2,FALSE))</f>
        <v/>
      </c>
      <c r="F1260" s="251" t="str">
        <f>IF(OR(VLOOKUP(D1260,'Services - WHC'!$D$10:$F$149,3,FALSE)="",VLOOKUP(D1260,'Services - WHC'!$D$10:$F$149,3,FALSE)="[Select]"),"",VLOOKUP(D1260,'Services - WHC'!$D$10:$F$149,3,FALSE))</f>
        <v/>
      </c>
      <c r="G1260" s="252"/>
      <c r="H1260" s="253"/>
      <c r="I1260" s="31"/>
    </row>
    <row r="1261" spans="3:9" hidden="1" x14ac:dyDescent="0.2">
      <c r="C1261" s="13"/>
      <c r="D1261" s="262"/>
      <c r="E1261" s="254"/>
      <c r="F1261" s="254"/>
      <c r="G1261" s="255"/>
      <c r="H1261" s="256"/>
      <c r="I1261" s="31"/>
    </row>
    <row r="1262" spans="3:9" hidden="1" x14ac:dyDescent="0.2">
      <c r="C1262" s="13"/>
      <c r="D1262" s="262"/>
      <c r="E1262" s="254"/>
      <c r="F1262" s="254"/>
      <c r="G1262" s="255"/>
      <c r="H1262" s="256"/>
      <c r="I1262" s="31"/>
    </row>
    <row r="1263" spans="3:9" hidden="1" x14ac:dyDescent="0.2">
      <c r="C1263" s="13"/>
      <c r="D1263" s="262"/>
      <c r="E1263" s="254"/>
      <c r="F1263" s="254"/>
      <c r="G1263" s="255"/>
      <c r="H1263" s="256"/>
      <c r="I1263" s="31"/>
    </row>
    <row r="1264" spans="3:9" hidden="1" x14ac:dyDescent="0.2">
      <c r="C1264" s="13"/>
      <c r="D1264" s="262"/>
      <c r="E1264" s="254"/>
      <c r="F1264" s="254"/>
      <c r="G1264" s="255"/>
      <c r="H1264" s="256"/>
      <c r="I1264" s="31"/>
    </row>
    <row r="1265" spans="3:9" hidden="1" x14ac:dyDescent="0.2">
      <c r="C1265" s="13"/>
      <c r="D1265" s="262"/>
      <c r="E1265" s="254"/>
      <c r="F1265" s="254"/>
      <c r="G1265" s="255"/>
      <c r="H1265" s="256"/>
      <c r="I1265" s="31"/>
    </row>
    <row r="1266" spans="3:9" hidden="1" x14ac:dyDescent="0.2">
      <c r="C1266" s="13"/>
      <c r="D1266" s="262"/>
      <c r="E1266" s="254"/>
      <c r="F1266" s="254"/>
      <c r="G1266" s="255"/>
      <c r="H1266" s="256"/>
      <c r="I1266" s="31"/>
    </row>
    <row r="1267" spans="3:9" hidden="1" x14ac:dyDescent="0.2">
      <c r="C1267" s="13"/>
      <c r="D1267" s="262"/>
      <c r="E1267" s="254"/>
      <c r="F1267" s="254"/>
      <c r="G1267" s="255"/>
      <c r="H1267" s="256"/>
      <c r="I1267" s="31"/>
    </row>
    <row r="1268" spans="3:9" hidden="1" x14ac:dyDescent="0.2">
      <c r="C1268" s="13"/>
      <c r="D1268" s="262"/>
      <c r="E1268" s="254"/>
      <c r="F1268" s="254"/>
      <c r="G1268" s="255"/>
      <c r="H1268" s="256"/>
      <c r="I1268" s="31"/>
    </row>
    <row r="1269" spans="3:9" hidden="1" x14ac:dyDescent="0.2">
      <c r="C1269" s="13"/>
      <c r="D1269" s="262"/>
      <c r="E1269" s="254"/>
      <c r="F1269" s="254"/>
      <c r="G1269" s="255"/>
      <c r="H1269" s="256"/>
      <c r="I1269" s="31"/>
    </row>
    <row r="1270" spans="3:9" hidden="1" x14ac:dyDescent="0.2">
      <c r="C1270" s="13"/>
      <c r="D1270" s="262">
        <v>127</v>
      </c>
      <c r="E1270" s="250" t="str">
        <f>IF(OR(VLOOKUP(D1270,'Services - WHC'!$D$10:$F$149,2,FALSE)="",VLOOKUP(D1270,'Services - WHC'!$D$10:$F$149,2,FALSE)="[Enter service]"),"",VLOOKUP(D1270,'Services - WHC'!$D$10:$F$149,2,FALSE))</f>
        <v/>
      </c>
      <c r="F1270" s="251" t="str">
        <f>IF(OR(VLOOKUP(D1270,'Services - WHC'!$D$10:$F$149,3,FALSE)="",VLOOKUP(D1270,'Services - WHC'!$D$10:$F$149,3,FALSE)="[Select]"),"",VLOOKUP(D1270,'Services - WHC'!$D$10:$F$149,3,FALSE))</f>
        <v/>
      </c>
      <c r="G1270" s="252"/>
      <c r="H1270" s="253"/>
      <c r="I1270" s="31"/>
    </row>
    <row r="1271" spans="3:9" hidden="1" x14ac:dyDescent="0.2">
      <c r="C1271" s="13"/>
      <c r="D1271" s="262"/>
      <c r="E1271" s="254"/>
      <c r="F1271" s="254"/>
      <c r="G1271" s="255"/>
      <c r="H1271" s="256"/>
      <c r="I1271" s="31"/>
    </row>
    <row r="1272" spans="3:9" hidden="1" x14ac:dyDescent="0.2">
      <c r="C1272" s="13"/>
      <c r="D1272" s="262"/>
      <c r="E1272" s="254"/>
      <c r="F1272" s="254"/>
      <c r="G1272" s="255"/>
      <c r="H1272" s="256"/>
      <c r="I1272" s="31"/>
    </row>
    <row r="1273" spans="3:9" hidden="1" x14ac:dyDescent="0.2">
      <c r="C1273" s="13"/>
      <c r="D1273" s="262"/>
      <c r="E1273" s="254"/>
      <c r="F1273" s="254"/>
      <c r="G1273" s="255"/>
      <c r="H1273" s="256"/>
      <c r="I1273" s="31"/>
    </row>
    <row r="1274" spans="3:9" hidden="1" x14ac:dyDescent="0.2">
      <c r="C1274" s="13"/>
      <c r="D1274" s="262"/>
      <c r="E1274" s="254"/>
      <c r="F1274" s="254"/>
      <c r="G1274" s="255"/>
      <c r="H1274" s="256"/>
      <c r="I1274" s="31"/>
    </row>
    <row r="1275" spans="3:9" hidden="1" x14ac:dyDescent="0.2">
      <c r="C1275" s="13"/>
      <c r="D1275" s="262"/>
      <c r="E1275" s="254"/>
      <c r="F1275" s="254"/>
      <c r="G1275" s="255"/>
      <c r="H1275" s="256"/>
      <c r="I1275" s="31"/>
    </row>
    <row r="1276" spans="3:9" hidden="1" x14ac:dyDescent="0.2">
      <c r="C1276" s="13"/>
      <c r="D1276" s="262"/>
      <c r="E1276" s="254"/>
      <c r="F1276" s="254"/>
      <c r="G1276" s="255"/>
      <c r="H1276" s="256"/>
      <c r="I1276" s="31"/>
    </row>
    <row r="1277" spans="3:9" hidden="1" x14ac:dyDescent="0.2">
      <c r="C1277" s="13"/>
      <c r="D1277" s="262"/>
      <c r="E1277" s="254"/>
      <c r="F1277" s="254"/>
      <c r="G1277" s="255"/>
      <c r="H1277" s="256"/>
      <c r="I1277" s="31"/>
    </row>
    <row r="1278" spans="3:9" hidden="1" x14ac:dyDescent="0.2">
      <c r="C1278" s="13"/>
      <c r="D1278" s="262"/>
      <c r="E1278" s="254"/>
      <c r="F1278" s="254"/>
      <c r="G1278" s="255"/>
      <c r="H1278" s="256"/>
      <c r="I1278" s="31"/>
    </row>
    <row r="1279" spans="3:9" hidden="1" x14ac:dyDescent="0.2">
      <c r="C1279" s="13"/>
      <c r="D1279" s="262"/>
      <c r="E1279" s="254"/>
      <c r="F1279" s="254"/>
      <c r="G1279" s="255"/>
      <c r="H1279" s="256"/>
      <c r="I1279" s="31"/>
    </row>
    <row r="1280" spans="3:9" hidden="1" x14ac:dyDescent="0.2">
      <c r="C1280" s="13"/>
      <c r="D1280" s="262">
        <v>128</v>
      </c>
      <c r="E1280" s="250" t="str">
        <f>IF(OR(VLOOKUP(D1280,'Services - WHC'!$D$10:$F$149,2,FALSE)="",VLOOKUP(D1280,'Services - WHC'!$D$10:$F$149,2,FALSE)="[Enter service]"),"",VLOOKUP(D1280,'Services - WHC'!$D$10:$F$149,2,FALSE))</f>
        <v/>
      </c>
      <c r="F1280" s="251" t="str">
        <f>IF(OR(VLOOKUP(D1280,'Services - WHC'!$D$10:$F$149,3,FALSE)="",VLOOKUP(D1280,'Services - WHC'!$D$10:$F$149,3,FALSE)="[Select]"),"",VLOOKUP(D1280,'Services - WHC'!$D$10:$F$149,3,FALSE))</f>
        <v/>
      </c>
      <c r="G1280" s="252"/>
      <c r="H1280" s="253"/>
      <c r="I1280" s="31"/>
    </row>
    <row r="1281" spans="3:9" hidden="1" x14ac:dyDescent="0.2">
      <c r="C1281" s="13"/>
      <c r="D1281" s="262"/>
      <c r="E1281" s="254"/>
      <c r="F1281" s="254"/>
      <c r="G1281" s="255"/>
      <c r="H1281" s="256"/>
      <c r="I1281" s="31"/>
    </row>
    <row r="1282" spans="3:9" hidden="1" x14ac:dyDescent="0.2">
      <c r="C1282" s="13"/>
      <c r="D1282" s="262"/>
      <c r="E1282" s="254"/>
      <c r="F1282" s="254"/>
      <c r="G1282" s="255"/>
      <c r="H1282" s="256"/>
      <c r="I1282" s="31"/>
    </row>
    <row r="1283" spans="3:9" hidden="1" x14ac:dyDescent="0.2">
      <c r="C1283" s="13"/>
      <c r="D1283" s="262"/>
      <c r="E1283" s="254"/>
      <c r="F1283" s="254"/>
      <c r="G1283" s="255"/>
      <c r="H1283" s="256"/>
      <c r="I1283" s="31"/>
    </row>
    <row r="1284" spans="3:9" hidden="1" x14ac:dyDescent="0.2">
      <c r="C1284" s="13"/>
      <c r="D1284" s="262"/>
      <c r="E1284" s="254"/>
      <c r="F1284" s="254"/>
      <c r="G1284" s="255"/>
      <c r="H1284" s="256"/>
      <c r="I1284" s="31"/>
    </row>
    <row r="1285" spans="3:9" hidden="1" x14ac:dyDescent="0.2">
      <c r="C1285" s="13"/>
      <c r="D1285" s="262"/>
      <c r="E1285" s="254"/>
      <c r="F1285" s="254"/>
      <c r="G1285" s="255"/>
      <c r="H1285" s="256"/>
      <c r="I1285" s="31"/>
    </row>
    <row r="1286" spans="3:9" hidden="1" x14ac:dyDescent="0.2">
      <c r="C1286" s="13"/>
      <c r="D1286" s="262"/>
      <c r="E1286" s="254"/>
      <c r="F1286" s="254"/>
      <c r="G1286" s="255"/>
      <c r="H1286" s="256"/>
      <c r="I1286" s="31"/>
    </row>
    <row r="1287" spans="3:9" hidden="1" x14ac:dyDescent="0.2">
      <c r="C1287" s="13"/>
      <c r="D1287" s="262"/>
      <c r="E1287" s="254"/>
      <c r="F1287" s="254"/>
      <c r="G1287" s="255"/>
      <c r="H1287" s="256"/>
      <c r="I1287" s="31"/>
    </row>
    <row r="1288" spans="3:9" hidden="1" x14ac:dyDescent="0.2">
      <c r="C1288" s="13"/>
      <c r="D1288" s="262"/>
      <c r="E1288" s="254"/>
      <c r="F1288" s="254"/>
      <c r="G1288" s="255"/>
      <c r="H1288" s="256"/>
      <c r="I1288" s="31"/>
    </row>
    <row r="1289" spans="3:9" hidden="1" x14ac:dyDescent="0.2">
      <c r="C1289" s="13"/>
      <c r="D1289" s="262"/>
      <c r="E1289" s="254"/>
      <c r="F1289" s="254"/>
      <c r="G1289" s="255"/>
      <c r="H1289" s="256"/>
      <c r="I1289" s="31"/>
    </row>
    <row r="1290" spans="3:9" hidden="1" x14ac:dyDescent="0.2">
      <c r="C1290" s="13"/>
      <c r="D1290" s="262">
        <v>129</v>
      </c>
      <c r="E1290" s="250" t="str">
        <f>IF(OR(VLOOKUP(D1290,'Services - WHC'!$D$10:$F$149,2,FALSE)="",VLOOKUP(D1290,'Services - WHC'!$D$10:$F$149,2,FALSE)="[Enter service]"),"",VLOOKUP(D1290,'Services - WHC'!$D$10:$F$149,2,FALSE))</f>
        <v/>
      </c>
      <c r="F1290" s="251" t="str">
        <f>IF(OR(VLOOKUP(D1290,'Services - WHC'!$D$10:$F$149,3,FALSE)="",VLOOKUP(D1290,'Services - WHC'!$D$10:$F$149,3,FALSE)="[Select]"),"",VLOOKUP(D1290,'Services - WHC'!$D$10:$F$149,3,FALSE))</f>
        <v/>
      </c>
      <c r="G1290" s="252"/>
      <c r="H1290" s="253"/>
      <c r="I1290" s="31"/>
    </row>
    <row r="1291" spans="3:9" hidden="1" x14ac:dyDescent="0.2">
      <c r="C1291" s="13"/>
      <c r="D1291" s="262"/>
      <c r="E1291" s="254"/>
      <c r="F1291" s="254"/>
      <c r="G1291" s="255"/>
      <c r="H1291" s="256"/>
      <c r="I1291" s="31"/>
    </row>
    <row r="1292" spans="3:9" hidden="1" x14ac:dyDescent="0.2">
      <c r="C1292" s="13"/>
      <c r="D1292" s="262"/>
      <c r="E1292" s="254"/>
      <c r="F1292" s="254"/>
      <c r="G1292" s="255"/>
      <c r="H1292" s="256"/>
      <c r="I1292" s="31"/>
    </row>
    <row r="1293" spans="3:9" hidden="1" x14ac:dyDescent="0.2">
      <c r="C1293" s="13"/>
      <c r="D1293" s="262"/>
      <c r="E1293" s="254"/>
      <c r="F1293" s="254"/>
      <c r="G1293" s="255"/>
      <c r="H1293" s="256"/>
      <c r="I1293" s="31"/>
    </row>
    <row r="1294" spans="3:9" hidden="1" x14ac:dyDescent="0.2">
      <c r="C1294" s="13"/>
      <c r="D1294" s="262"/>
      <c r="E1294" s="254"/>
      <c r="F1294" s="254"/>
      <c r="G1294" s="255"/>
      <c r="H1294" s="256"/>
      <c r="I1294" s="31"/>
    </row>
    <row r="1295" spans="3:9" hidden="1" x14ac:dyDescent="0.2">
      <c r="C1295" s="13"/>
      <c r="D1295" s="262"/>
      <c r="E1295" s="254"/>
      <c r="F1295" s="254"/>
      <c r="G1295" s="255"/>
      <c r="H1295" s="256"/>
      <c r="I1295" s="31"/>
    </row>
    <row r="1296" spans="3:9" hidden="1" x14ac:dyDescent="0.2">
      <c r="C1296" s="13"/>
      <c r="D1296" s="262"/>
      <c r="E1296" s="254"/>
      <c r="F1296" s="254"/>
      <c r="G1296" s="255"/>
      <c r="H1296" s="256"/>
      <c r="I1296" s="31"/>
    </row>
    <row r="1297" spans="3:9" hidden="1" x14ac:dyDescent="0.2">
      <c r="C1297" s="13"/>
      <c r="D1297" s="262"/>
      <c r="E1297" s="254"/>
      <c r="F1297" s="254"/>
      <c r="G1297" s="255"/>
      <c r="H1297" s="256"/>
      <c r="I1297" s="31"/>
    </row>
    <row r="1298" spans="3:9" hidden="1" x14ac:dyDescent="0.2">
      <c r="C1298" s="13"/>
      <c r="D1298" s="262"/>
      <c r="E1298" s="254"/>
      <c r="F1298" s="254"/>
      <c r="G1298" s="255"/>
      <c r="H1298" s="256"/>
      <c r="I1298" s="31"/>
    </row>
    <row r="1299" spans="3:9" hidden="1" x14ac:dyDescent="0.2">
      <c r="C1299" s="13"/>
      <c r="D1299" s="262"/>
      <c r="E1299" s="254"/>
      <c r="F1299" s="254"/>
      <c r="G1299" s="255"/>
      <c r="H1299" s="256"/>
      <c r="I1299" s="31"/>
    </row>
    <row r="1300" spans="3:9" hidden="1" x14ac:dyDescent="0.2">
      <c r="C1300" s="13"/>
      <c r="D1300" s="262">
        <v>130</v>
      </c>
      <c r="E1300" s="250" t="str">
        <f>IF(OR(VLOOKUP(D1300,'Services - WHC'!$D$10:$F$149,2,FALSE)="",VLOOKUP(D1300,'Services - WHC'!$D$10:$F$149,2,FALSE)="[Enter service]"),"",VLOOKUP(D1300,'Services - WHC'!$D$10:$F$149,2,FALSE))</f>
        <v/>
      </c>
      <c r="F1300" s="251" t="str">
        <f>IF(OR(VLOOKUP(D1300,'Services - WHC'!$D$10:$F$149,3,FALSE)="",VLOOKUP(D1300,'Services - WHC'!$D$10:$F$149,3,FALSE)="[Select]"),"",VLOOKUP(D1300,'Services - WHC'!$D$10:$F$149,3,FALSE))</f>
        <v/>
      </c>
      <c r="G1300" s="252"/>
      <c r="H1300" s="253"/>
      <c r="I1300" s="31"/>
    </row>
    <row r="1301" spans="3:9" hidden="1" x14ac:dyDescent="0.2">
      <c r="C1301" s="13"/>
      <c r="D1301" s="262"/>
      <c r="E1301" s="254"/>
      <c r="F1301" s="254"/>
      <c r="G1301" s="255"/>
      <c r="H1301" s="256"/>
      <c r="I1301" s="31"/>
    </row>
    <row r="1302" spans="3:9" hidden="1" x14ac:dyDescent="0.2">
      <c r="C1302" s="13"/>
      <c r="D1302" s="262"/>
      <c r="E1302" s="254"/>
      <c r="F1302" s="254"/>
      <c r="G1302" s="255"/>
      <c r="H1302" s="256"/>
      <c r="I1302" s="31"/>
    </row>
    <row r="1303" spans="3:9" hidden="1" x14ac:dyDescent="0.2">
      <c r="C1303" s="13"/>
      <c r="D1303" s="262"/>
      <c r="E1303" s="254"/>
      <c r="F1303" s="254"/>
      <c r="G1303" s="255"/>
      <c r="H1303" s="256"/>
      <c r="I1303" s="31"/>
    </row>
    <row r="1304" spans="3:9" hidden="1" x14ac:dyDescent="0.2">
      <c r="C1304" s="13"/>
      <c r="D1304" s="262"/>
      <c r="E1304" s="254"/>
      <c r="F1304" s="254"/>
      <c r="G1304" s="255"/>
      <c r="H1304" s="256"/>
      <c r="I1304" s="31"/>
    </row>
    <row r="1305" spans="3:9" hidden="1" x14ac:dyDescent="0.2">
      <c r="C1305" s="13"/>
      <c r="D1305" s="262"/>
      <c r="E1305" s="254"/>
      <c r="F1305" s="254"/>
      <c r="G1305" s="255"/>
      <c r="H1305" s="256"/>
      <c r="I1305" s="31"/>
    </row>
    <row r="1306" spans="3:9" hidden="1" x14ac:dyDescent="0.2">
      <c r="C1306" s="13"/>
      <c r="D1306" s="262"/>
      <c r="E1306" s="254"/>
      <c r="F1306" s="254"/>
      <c r="G1306" s="255"/>
      <c r="H1306" s="256"/>
      <c r="I1306" s="31"/>
    </row>
    <row r="1307" spans="3:9" hidden="1" x14ac:dyDescent="0.2">
      <c r="C1307" s="13"/>
      <c r="D1307" s="262"/>
      <c r="E1307" s="254"/>
      <c r="F1307" s="254"/>
      <c r="G1307" s="255"/>
      <c r="H1307" s="256"/>
      <c r="I1307" s="31"/>
    </row>
    <row r="1308" spans="3:9" hidden="1" x14ac:dyDescent="0.2">
      <c r="C1308" s="13"/>
      <c r="D1308" s="262"/>
      <c r="E1308" s="254"/>
      <c r="F1308" s="254"/>
      <c r="G1308" s="255"/>
      <c r="H1308" s="256"/>
      <c r="I1308" s="31"/>
    </row>
    <row r="1309" spans="3:9" hidden="1" x14ac:dyDescent="0.2">
      <c r="C1309" s="13"/>
      <c r="D1309" s="262"/>
      <c r="E1309" s="254"/>
      <c r="F1309" s="254"/>
      <c r="G1309" s="255"/>
      <c r="H1309" s="256"/>
      <c r="I1309" s="31"/>
    </row>
    <row r="1310" spans="3:9" hidden="1" x14ac:dyDescent="0.2">
      <c r="C1310" s="13"/>
      <c r="D1310" s="262">
        <v>131</v>
      </c>
      <c r="E1310" s="250" t="str">
        <f>IF(OR(VLOOKUP(D1310,'Services - WHC'!$D$10:$F$149,2,FALSE)="",VLOOKUP(D1310,'Services - WHC'!$D$10:$F$149,2,FALSE)="[Enter service]"),"",VLOOKUP(D1310,'Services - WHC'!$D$10:$F$149,2,FALSE))</f>
        <v/>
      </c>
      <c r="F1310" s="251" t="str">
        <f>IF(OR(VLOOKUP(D1310,'Services - WHC'!$D$10:$F$149,3,FALSE)="",VLOOKUP(D1310,'Services - WHC'!$D$10:$F$149,3,FALSE)="[Select]"),"",VLOOKUP(D1310,'Services - WHC'!$D$10:$F$149,3,FALSE))</f>
        <v/>
      </c>
      <c r="G1310" s="252"/>
      <c r="H1310" s="253"/>
      <c r="I1310" s="31"/>
    </row>
    <row r="1311" spans="3:9" hidden="1" x14ac:dyDescent="0.2">
      <c r="C1311" s="13"/>
      <c r="D1311" s="262"/>
      <c r="E1311" s="254"/>
      <c r="F1311" s="254"/>
      <c r="G1311" s="255"/>
      <c r="H1311" s="256"/>
      <c r="I1311" s="31"/>
    </row>
    <row r="1312" spans="3:9" hidden="1" x14ac:dyDescent="0.2">
      <c r="C1312" s="13"/>
      <c r="D1312" s="262"/>
      <c r="E1312" s="254"/>
      <c r="F1312" s="254"/>
      <c r="G1312" s="255"/>
      <c r="H1312" s="256"/>
      <c r="I1312" s="31"/>
    </row>
    <row r="1313" spans="3:9" hidden="1" x14ac:dyDescent="0.2">
      <c r="C1313" s="13"/>
      <c r="D1313" s="262"/>
      <c r="E1313" s="254"/>
      <c r="F1313" s="254"/>
      <c r="G1313" s="255"/>
      <c r="H1313" s="256"/>
      <c r="I1313" s="31"/>
    </row>
    <row r="1314" spans="3:9" hidden="1" x14ac:dyDescent="0.2">
      <c r="C1314" s="13"/>
      <c r="D1314" s="262"/>
      <c r="E1314" s="254"/>
      <c r="F1314" s="254"/>
      <c r="G1314" s="255"/>
      <c r="H1314" s="256"/>
      <c r="I1314" s="31"/>
    </row>
    <row r="1315" spans="3:9" hidden="1" x14ac:dyDescent="0.2">
      <c r="C1315" s="13"/>
      <c r="D1315" s="262"/>
      <c r="E1315" s="254"/>
      <c r="F1315" s="254"/>
      <c r="G1315" s="255"/>
      <c r="H1315" s="256"/>
      <c r="I1315" s="31"/>
    </row>
    <row r="1316" spans="3:9" hidden="1" x14ac:dyDescent="0.2">
      <c r="C1316" s="13"/>
      <c r="D1316" s="262"/>
      <c r="E1316" s="254"/>
      <c r="F1316" s="254"/>
      <c r="G1316" s="255"/>
      <c r="H1316" s="256"/>
      <c r="I1316" s="31"/>
    </row>
    <row r="1317" spans="3:9" hidden="1" x14ac:dyDescent="0.2">
      <c r="C1317" s="13"/>
      <c r="D1317" s="262"/>
      <c r="E1317" s="254"/>
      <c r="F1317" s="254"/>
      <c r="G1317" s="255"/>
      <c r="H1317" s="256"/>
      <c r="I1317" s="31"/>
    </row>
    <row r="1318" spans="3:9" hidden="1" x14ac:dyDescent="0.2">
      <c r="C1318" s="13"/>
      <c r="D1318" s="262"/>
      <c r="E1318" s="254"/>
      <c r="F1318" s="254"/>
      <c r="G1318" s="255"/>
      <c r="H1318" s="256"/>
      <c r="I1318" s="31"/>
    </row>
    <row r="1319" spans="3:9" hidden="1" x14ac:dyDescent="0.2">
      <c r="C1319" s="13"/>
      <c r="D1319" s="262"/>
      <c r="E1319" s="254"/>
      <c r="F1319" s="254"/>
      <c r="G1319" s="255"/>
      <c r="H1319" s="256"/>
      <c r="I1319" s="31"/>
    </row>
    <row r="1320" spans="3:9" hidden="1" x14ac:dyDescent="0.2">
      <c r="C1320" s="13"/>
      <c r="D1320" s="262">
        <v>132</v>
      </c>
      <c r="E1320" s="250" t="str">
        <f>IF(OR(VLOOKUP(D1320,'Services - WHC'!$D$10:$F$149,2,FALSE)="",VLOOKUP(D1320,'Services - WHC'!$D$10:$F$149,2,FALSE)="[Enter service]"),"",VLOOKUP(D1320,'Services - WHC'!$D$10:$F$149,2,FALSE))</f>
        <v/>
      </c>
      <c r="F1320" s="251" t="str">
        <f>IF(OR(VLOOKUP(D1320,'Services - WHC'!$D$10:$F$149,3,FALSE)="",VLOOKUP(D1320,'Services - WHC'!$D$10:$F$149,3,FALSE)="[Select]"),"",VLOOKUP(D1320,'Services - WHC'!$D$10:$F$149,3,FALSE))</f>
        <v/>
      </c>
      <c r="G1320" s="252"/>
      <c r="H1320" s="253"/>
      <c r="I1320" s="31"/>
    </row>
    <row r="1321" spans="3:9" hidden="1" x14ac:dyDescent="0.2">
      <c r="C1321" s="13"/>
      <c r="D1321" s="262"/>
      <c r="E1321" s="254"/>
      <c r="F1321" s="254"/>
      <c r="G1321" s="255"/>
      <c r="H1321" s="256"/>
      <c r="I1321" s="31"/>
    </row>
    <row r="1322" spans="3:9" hidden="1" x14ac:dyDescent="0.2">
      <c r="C1322" s="13"/>
      <c r="D1322" s="262"/>
      <c r="E1322" s="254"/>
      <c r="F1322" s="254"/>
      <c r="G1322" s="255"/>
      <c r="H1322" s="256"/>
      <c r="I1322" s="31"/>
    </row>
    <row r="1323" spans="3:9" hidden="1" x14ac:dyDescent="0.2">
      <c r="C1323" s="13"/>
      <c r="D1323" s="262"/>
      <c r="E1323" s="254"/>
      <c r="F1323" s="254"/>
      <c r="G1323" s="255"/>
      <c r="H1323" s="256"/>
      <c r="I1323" s="31"/>
    </row>
    <row r="1324" spans="3:9" hidden="1" x14ac:dyDescent="0.2">
      <c r="C1324" s="13"/>
      <c r="D1324" s="262"/>
      <c r="E1324" s="254"/>
      <c r="F1324" s="254"/>
      <c r="G1324" s="255"/>
      <c r="H1324" s="256"/>
      <c r="I1324" s="31"/>
    </row>
    <row r="1325" spans="3:9" hidden="1" x14ac:dyDescent="0.2">
      <c r="C1325" s="13"/>
      <c r="D1325" s="262"/>
      <c r="E1325" s="254"/>
      <c r="F1325" s="254"/>
      <c r="G1325" s="255"/>
      <c r="H1325" s="256"/>
      <c r="I1325" s="31"/>
    </row>
    <row r="1326" spans="3:9" hidden="1" x14ac:dyDescent="0.2">
      <c r="C1326" s="13"/>
      <c r="D1326" s="262"/>
      <c r="E1326" s="254"/>
      <c r="F1326" s="254"/>
      <c r="G1326" s="255"/>
      <c r="H1326" s="256"/>
      <c r="I1326" s="31"/>
    </row>
    <row r="1327" spans="3:9" hidden="1" x14ac:dyDescent="0.2">
      <c r="C1327" s="13"/>
      <c r="D1327" s="262"/>
      <c r="E1327" s="254"/>
      <c r="F1327" s="254"/>
      <c r="G1327" s="255"/>
      <c r="H1327" s="256"/>
      <c r="I1327" s="31"/>
    </row>
    <row r="1328" spans="3:9" hidden="1" x14ac:dyDescent="0.2">
      <c r="C1328" s="13"/>
      <c r="D1328" s="262"/>
      <c r="E1328" s="254"/>
      <c r="F1328" s="254"/>
      <c r="G1328" s="255"/>
      <c r="H1328" s="256"/>
      <c r="I1328" s="31"/>
    </row>
    <row r="1329" spans="3:9" hidden="1" x14ac:dyDescent="0.2">
      <c r="C1329" s="13"/>
      <c r="D1329" s="262"/>
      <c r="E1329" s="254"/>
      <c r="F1329" s="254"/>
      <c r="G1329" s="255"/>
      <c r="H1329" s="256"/>
      <c r="I1329" s="31"/>
    </row>
    <row r="1330" spans="3:9" hidden="1" x14ac:dyDescent="0.2">
      <c r="C1330" s="13"/>
      <c r="D1330" s="262">
        <v>133</v>
      </c>
      <c r="E1330" s="250" t="str">
        <f>IF(OR(VLOOKUP(D1330,'Services - WHC'!$D$10:$F$149,2,FALSE)="",VLOOKUP(D1330,'Services - WHC'!$D$10:$F$149,2,FALSE)="[Enter service]"),"",VLOOKUP(D1330,'Services - WHC'!$D$10:$F$149,2,FALSE))</f>
        <v/>
      </c>
      <c r="F1330" s="251" t="str">
        <f>IF(OR(VLOOKUP(D1330,'Services - WHC'!$D$10:$F$149,3,FALSE)="",VLOOKUP(D1330,'Services - WHC'!$D$10:$F$149,3,FALSE)="[Select]"),"",VLOOKUP(D1330,'Services - WHC'!$D$10:$F$149,3,FALSE))</f>
        <v/>
      </c>
      <c r="G1330" s="252"/>
      <c r="H1330" s="253"/>
      <c r="I1330" s="31"/>
    </row>
    <row r="1331" spans="3:9" hidden="1" x14ac:dyDescent="0.2">
      <c r="C1331" s="13"/>
      <c r="D1331" s="262"/>
      <c r="E1331" s="254"/>
      <c r="F1331" s="254"/>
      <c r="G1331" s="255"/>
      <c r="H1331" s="256"/>
      <c r="I1331" s="31"/>
    </row>
    <row r="1332" spans="3:9" hidden="1" x14ac:dyDescent="0.2">
      <c r="C1332" s="13"/>
      <c r="D1332" s="262"/>
      <c r="E1332" s="254"/>
      <c r="F1332" s="254"/>
      <c r="G1332" s="255"/>
      <c r="H1332" s="256"/>
      <c r="I1332" s="31"/>
    </row>
    <row r="1333" spans="3:9" hidden="1" x14ac:dyDescent="0.2">
      <c r="C1333" s="13"/>
      <c r="D1333" s="262"/>
      <c r="E1333" s="254"/>
      <c r="F1333" s="254"/>
      <c r="G1333" s="255"/>
      <c r="H1333" s="256"/>
      <c r="I1333" s="31"/>
    </row>
    <row r="1334" spans="3:9" hidden="1" x14ac:dyDescent="0.2">
      <c r="C1334" s="13"/>
      <c r="D1334" s="262"/>
      <c r="E1334" s="254"/>
      <c r="F1334" s="254"/>
      <c r="G1334" s="255"/>
      <c r="H1334" s="256"/>
      <c r="I1334" s="31"/>
    </row>
    <row r="1335" spans="3:9" hidden="1" x14ac:dyDescent="0.2">
      <c r="C1335" s="13"/>
      <c r="D1335" s="262"/>
      <c r="E1335" s="254"/>
      <c r="F1335" s="254"/>
      <c r="G1335" s="255"/>
      <c r="H1335" s="256"/>
      <c r="I1335" s="31"/>
    </row>
    <row r="1336" spans="3:9" hidden="1" x14ac:dyDescent="0.2">
      <c r="C1336" s="13"/>
      <c r="D1336" s="262"/>
      <c r="E1336" s="254"/>
      <c r="F1336" s="254"/>
      <c r="G1336" s="255"/>
      <c r="H1336" s="256"/>
      <c r="I1336" s="31"/>
    </row>
    <row r="1337" spans="3:9" hidden="1" x14ac:dyDescent="0.2">
      <c r="C1337" s="13"/>
      <c r="D1337" s="262"/>
      <c r="E1337" s="254"/>
      <c r="F1337" s="254"/>
      <c r="G1337" s="255"/>
      <c r="H1337" s="256"/>
      <c r="I1337" s="31"/>
    </row>
    <row r="1338" spans="3:9" hidden="1" x14ac:dyDescent="0.2">
      <c r="C1338" s="13"/>
      <c r="D1338" s="262"/>
      <c r="E1338" s="254"/>
      <c r="F1338" s="254"/>
      <c r="G1338" s="255"/>
      <c r="H1338" s="256"/>
      <c r="I1338" s="31"/>
    </row>
    <row r="1339" spans="3:9" hidden="1" x14ac:dyDescent="0.2">
      <c r="C1339" s="13"/>
      <c r="D1339" s="262"/>
      <c r="E1339" s="254"/>
      <c r="F1339" s="254"/>
      <c r="G1339" s="255"/>
      <c r="H1339" s="256"/>
      <c r="I1339" s="31"/>
    </row>
    <row r="1340" spans="3:9" hidden="1" x14ac:dyDescent="0.2">
      <c r="C1340" s="13"/>
      <c r="D1340" s="262">
        <v>134</v>
      </c>
      <c r="E1340" s="250" t="str">
        <f>IF(OR(VLOOKUP(D1340,'Services - WHC'!$D$10:$F$149,2,FALSE)="",VLOOKUP(D1340,'Services - WHC'!$D$10:$F$149,2,FALSE)="[Enter service]"),"",VLOOKUP(D1340,'Services - WHC'!$D$10:$F$149,2,FALSE))</f>
        <v/>
      </c>
      <c r="F1340" s="251" t="str">
        <f>IF(OR(VLOOKUP(D1340,'Services - WHC'!$D$10:$F$149,3,FALSE)="",VLOOKUP(D1340,'Services - WHC'!$D$10:$F$149,3,FALSE)="[Select]"),"",VLOOKUP(D1340,'Services - WHC'!$D$10:$F$149,3,FALSE))</f>
        <v/>
      </c>
      <c r="G1340" s="252"/>
      <c r="H1340" s="253"/>
      <c r="I1340" s="31"/>
    </row>
    <row r="1341" spans="3:9" hidden="1" x14ac:dyDescent="0.2">
      <c r="C1341" s="13"/>
      <c r="D1341" s="262"/>
      <c r="E1341" s="254"/>
      <c r="F1341" s="254"/>
      <c r="G1341" s="255"/>
      <c r="H1341" s="256"/>
      <c r="I1341" s="31"/>
    </row>
    <row r="1342" spans="3:9" hidden="1" x14ac:dyDescent="0.2">
      <c r="C1342" s="13"/>
      <c r="D1342" s="262"/>
      <c r="E1342" s="254"/>
      <c r="F1342" s="254"/>
      <c r="G1342" s="255"/>
      <c r="H1342" s="256"/>
      <c r="I1342" s="31"/>
    </row>
    <row r="1343" spans="3:9" hidden="1" x14ac:dyDescent="0.2">
      <c r="C1343" s="13"/>
      <c r="D1343" s="262"/>
      <c r="E1343" s="254"/>
      <c r="F1343" s="254"/>
      <c r="G1343" s="255"/>
      <c r="H1343" s="256"/>
      <c r="I1343" s="31"/>
    </row>
    <row r="1344" spans="3:9" hidden="1" x14ac:dyDescent="0.2">
      <c r="C1344" s="13"/>
      <c r="D1344" s="262"/>
      <c r="E1344" s="254"/>
      <c r="F1344" s="254"/>
      <c r="G1344" s="255"/>
      <c r="H1344" s="256"/>
      <c r="I1344" s="31"/>
    </row>
    <row r="1345" spans="3:9" hidden="1" x14ac:dyDescent="0.2">
      <c r="C1345" s="13"/>
      <c r="D1345" s="262"/>
      <c r="E1345" s="254"/>
      <c r="F1345" s="254"/>
      <c r="G1345" s="255"/>
      <c r="H1345" s="256"/>
      <c r="I1345" s="31"/>
    </row>
    <row r="1346" spans="3:9" hidden="1" x14ac:dyDescent="0.2">
      <c r="C1346" s="13"/>
      <c r="D1346" s="262"/>
      <c r="E1346" s="254"/>
      <c r="F1346" s="254"/>
      <c r="G1346" s="255"/>
      <c r="H1346" s="256"/>
      <c r="I1346" s="31"/>
    </row>
    <row r="1347" spans="3:9" hidden="1" x14ac:dyDescent="0.2">
      <c r="C1347" s="13"/>
      <c r="D1347" s="262"/>
      <c r="E1347" s="254"/>
      <c r="F1347" s="254"/>
      <c r="G1347" s="255"/>
      <c r="H1347" s="256"/>
      <c r="I1347" s="31"/>
    </row>
    <row r="1348" spans="3:9" hidden="1" x14ac:dyDescent="0.2">
      <c r="C1348" s="13"/>
      <c r="D1348" s="262"/>
      <c r="E1348" s="254"/>
      <c r="F1348" s="254"/>
      <c r="G1348" s="255"/>
      <c r="H1348" s="256"/>
      <c r="I1348" s="31"/>
    </row>
    <row r="1349" spans="3:9" hidden="1" x14ac:dyDescent="0.2">
      <c r="C1349" s="13"/>
      <c r="D1349" s="262"/>
      <c r="E1349" s="254"/>
      <c r="F1349" s="254"/>
      <c r="G1349" s="255"/>
      <c r="H1349" s="256"/>
      <c r="I1349" s="31"/>
    </row>
    <row r="1350" spans="3:9" hidden="1" x14ac:dyDescent="0.2">
      <c r="C1350" s="13"/>
      <c r="D1350" s="262">
        <v>135</v>
      </c>
      <c r="E1350" s="250" t="str">
        <f>IF(OR(VLOOKUP(D1350,'Services - WHC'!$D$10:$F$149,2,FALSE)="",VLOOKUP(D1350,'Services - WHC'!$D$10:$F$149,2,FALSE)="[Enter service]"),"",VLOOKUP(D1350,'Services - WHC'!$D$10:$F$149,2,FALSE))</f>
        <v/>
      </c>
      <c r="F1350" s="251" t="str">
        <f>IF(OR(VLOOKUP(D1350,'Services - WHC'!$D$10:$F$149,3,FALSE)="",VLOOKUP(D1350,'Services - WHC'!$D$10:$F$149,3,FALSE)="[Select]"),"",VLOOKUP(D1350,'Services - WHC'!$D$10:$F$149,3,FALSE))</f>
        <v/>
      </c>
      <c r="G1350" s="252"/>
      <c r="H1350" s="253"/>
      <c r="I1350" s="31"/>
    </row>
    <row r="1351" spans="3:9" hidden="1" x14ac:dyDescent="0.2">
      <c r="C1351" s="13"/>
      <c r="D1351" s="262"/>
      <c r="E1351" s="254"/>
      <c r="F1351" s="254"/>
      <c r="G1351" s="255"/>
      <c r="H1351" s="256"/>
      <c r="I1351" s="31"/>
    </row>
    <row r="1352" spans="3:9" hidden="1" x14ac:dyDescent="0.2">
      <c r="C1352" s="13"/>
      <c r="D1352" s="262"/>
      <c r="E1352" s="254"/>
      <c r="F1352" s="254"/>
      <c r="G1352" s="255"/>
      <c r="H1352" s="256"/>
      <c r="I1352" s="31"/>
    </row>
    <row r="1353" spans="3:9" hidden="1" x14ac:dyDescent="0.2">
      <c r="C1353" s="13"/>
      <c r="D1353" s="262"/>
      <c r="E1353" s="254"/>
      <c r="F1353" s="254"/>
      <c r="G1353" s="255"/>
      <c r="H1353" s="256"/>
      <c r="I1353" s="31"/>
    </row>
    <row r="1354" spans="3:9" hidden="1" x14ac:dyDescent="0.2">
      <c r="C1354" s="13"/>
      <c r="D1354" s="262"/>
      <c r="E1354" s="254"/>
      <c r="F1354" s="254"/>
      <c r="G1354" s="255"/>
      <c r="H1354" s="256"/>
      <c r="I1354" s="31"/>
    </row>
    <row r="1355" spans="3:9" hidden="1" x14ac:dyDescent="0.2">
      <c r="C1355" s="13"/>
      <c r="D1355" s="262"/>
      <c r="E1355" s="254"/>
      <c r="F1355" s="254"/>
      <c r="G1355" s="255"/>
      <c r="H1355" s="256"/>
      <c r="I1355" s="31"/>
    </row>
    <row r="1356" spans="3:9" hidden="1" x14ac:dyDescent="0.2">
      <c r="C1356" s="13"/>
      <c r="D1356" s="262"/>
      <c r="E1356" s="254"/>
      <c r="F1356" s="254"/>
      <c r="G1356" s="255"/>
      <c r="H1356" s="256"/>
      <c r="I1356" s="31"/>
    </row>
    <row r="1357" spans="3:9" hidden="1" x14ac:dyDescent="0.2">
      <c r="C1357" s="13"/>
      <c r="D1357" s="262"/>
      <c r="E1357" s="254"/>
      <c r="F1357" s="254"/>
      <c r="G1357" s="255"/>
      <c r="H1357" s="256"/>
      <c r="I1357" s="31"/>
    </row>
    <row r="1358" spans="3:9" hidden="1" x14ac:dyDescent="0.2">
      <c r="C1358" s="13"/>
      <c r="D1358" s="262"/>
      <c r="E1358" s="254"/>
      <c r="F1358" s="254"/>
      <c r="G1358" s="255"/>
      <c r="H1358" s="256"/>
      <c r="I1358" s="31"/>
    </row>
    <row r="1359" spans="3:9" hidden="1" x14ac:dyDescent="0.2">
      <c r="C1359" s="13"/>
      <c r="D1359" s="262"/>
      <c r="E1359" s="254"/>
      <c r="F1359" s="254"/>
      <c r="G1359" s="255"/>
      <c r="H1359" s="256"/>
      <c r="I1359" s="31"/>
    </row>
    <row r="1360" spans="3:9" hidden="1" x14ac:dyDescent="0.2">
      <c r="C1360" s="13"/>
      <c r="D1360" s="262">
        <v>136</v>
      </c>
      <c r="E1360" s="250" t="str">
        <f>IF(OR(VLOOKUP(D1360,'Services - WHC'!$D$10:$F$149,2,FALSE)="",VLOOKUP(D1360,'Services - WHC'!$D$10:$F$149,2,FALSE)="[Enter service]"),"",VLOOKUP(D1360,'Services - WHC'!$D$10:$F$149,2,FALSE))</f>
        <v/>
      </c>
      <c r="F1360" s="251" t="str">
        <f>IF(OR(VLOOKUP(D1360,'Services - WHC'!$D$10:$F$149,3,FALSE)="",VLOOKUP(D1360,'Services - WHC'!$D$10:$F$149,3,FALSE)="[Select]"),"",VLOOKUP(D1360,'Services - WHC'!$D$10:$F$149,3,FALSE))</f>
        <v/>
      </c>
      <c r="G1360" s="252"/>
      <c r="H1360" s="253"/>
      <c r="I1360" s="31"/>
    </row>
    <row r="1361" spans="3:9" hidden="1" x14ac:dyDescent="0.2">
      <c r="C1361" s="13"/>
      <c r="D1361" s="262"/>
      <c r="E1361" s="254"/>
      <c r="F1361" s="254"/>
      <c r="G1361" s="255"/>
      <c r="H1361" s="256"/>
      <c r="I1361" s="31"/>
    </row>
    <row r="1362" spans="3:9" hidden="1" x14ac:dyDescent="0.2">
      <c r="C1362" s="13"/>
      <c r="D1362" s="262"/>
      <c r="E1362" s="254"/>
      <c r="F1362" s="254"/>
      <c r="G1362" s="255"/>
      <c r="H1362" s="256"/>
      <c r="I1362" s="31"/>
    </row>
    <row r="1363" spans="3:9" hidden="1" x14ac:dyDescent="0.2">
      <c r="C1363" s="13"/>
      <c r="D1363" s="262"/>
      <c r="E1363" s="254"/>
      <c r="F1363" s="254"/>
      <c r="G1363" s="255"/>
      <c r="H1363" s="256"/>
      <c r="I1363" s="31"/>
    </row>
    <row r="1364" spans="3:9" hidden="1" x14ac:dyDescent="0.2">
      <c r="C1364" s="13"/>
      <c r="D1364" s="262"/>
      <c r="E1364" s="254"/>
      <c r="F1364" s="254"/>
      <c r="G1364" s="255"/>
      <c r="H1364" s="256"/>
      <c r="I1364" s="31"/>
    </row>
    <row r="1365" spans="3:9" hidden="1" x14ac:dyDescent="0.2">
      <c r="C1365" s="13"/>
      <c r="D1365" s="262"/>
      <c r="E1365" s="254"/>
      <c r="F1365" s="254"/>
      <c r="G1365" s="255"/>
      <c r="H1365" s="256"/>
      <c r="I1365" s="31"/>
    </row>
    <row r="1366" spans="3:9" hidden="1" x14ac:dyDescent="0.2">
      <c r="C1366" s="13"/>
      <c r="D1366" s="262"/>
      <c r="E1366" s="254"/>
      <c r="F1366" s="254"/>
      <c r="G1366" s="255"/>
      <c r="H1366" s="256"/>
      <c r="I1366" s="31"/>
    </row>
    <row r="1367" spans="3:9" hidden="1" x14ac:dyDescent="0.2">
      <c r="C1367" s="13"/>
      <c r="D1367" s="262"/>
      <c r="E1367" s="254"/>
      <c r="F1367" s="254"/>
      <c r="G1367" s="255"/>
      <c r="H1367" s="256"/>
      <c r="I1367" s="31"/>
    </row>
    <row r="1368" spans="3:9" hidden="1" x14ac:dyDescent="0.2">
      <c r="C1368" s="13"/>
      <c r="D1368" s="262"/>
      <c r="E1368" s="254"/>
      <c r="F1368" s="254"/>
      <c r="G1368" s="255"/>
      <c r="H1368" s="256"/>
      <c r="I1368" s="31"/>
    </row>
    <row r="1369" spans="3:9" hidden="1" x14ac:dyDescent="0.2">
      <c r="C1369" s="13"/>
      <c r="D1369" s="262"/>
      <c r="E1369" s="254"/>
      <c r="F1369" s="254"/>
      <c r="G1369" s="255"/>
      <c r="H1369" s="256"/>
      <c r="I1369" s="31"/>
    </row>
    <row r="1370" spans="3:9" hidden="1" x14ac:dyDescent="0.2">
      <c r="C1370" s="13"/>
      <c r="D1370" s="262">
        <v>137</v>
      </c>
      <c r="E1370" s="250" t="str">
        <f>IF(OR(VLOOKUP(D1370,'Services - WHC'!$D$10:$F$149,2,FALSE)="",VLOOKUP(D1370,'Services - WHC'!$D$10:$F$149,2,FALSE)="[Enter service]"),"",VLOOKUP(D1370,'Services - WHC'!$D$10:$F$149,2,FALSE))</f>
        <v/>
      </c>
      <c r="F1370" s="251" t="str">
        <f>IF(OR(VLOOKUP(D1370,'Services - WHC'!$D$10:$F$149,3,FALSE)="",VLOOKUP(D1370,'Services - WHC'!$D$10:$F$149,3,FALSE)="[Select]"),"",VLOOKUP(D1370,'Services - WHC'!$D$10:$F$149,3,FALSE))</f>
        <v/>
      </c>
      <c r="G1370" s="252"/>
      <c r="H1370" s="253"/>
      <c r="I1370" s="31"/>
    </row>
    <row r="1371" spans="3:9" hidden="1" x14ac:dyDescent="0.2">
      <c r="C1371" s="13"/>
      <c r="D1371" s="262"/>
      <c r="E1371" s="254"/>
      <c r="F1371" s="254"/>
      <c r="G1371" s="255"/>
      <c r="H1371" s="256"/>
      <c r="I1371" s="31"/>
    </row>
    <row r="1372" spans="3:9" hidden="1" x14ac:dyDescent="0.2">
      <c r="C1372" s="13"/>
      <c r="D1372" s="262"/>
      <c r="E1372" s="254"/>
      <c r="F1372" s="254"/>
      <c r="G1372" s="255"/>
      <c r="H1372" s="256"/>
      <c r="I1372" s="31"/>
    </row>
    <row r="1373" spans="3:9" hidden="1" x14ac:dyDescent="0.2">
      <c r="C1373" s="13"/>
      <c r="D1373" s="262"/>
      <c r="E1373" s="254"/>
      <c r="F1373" s="254"/>
      <c r="G1373" s="255"/>
      <c r="H1373" s="256"/>
      <c r="I1373" s="31"/>
    </row>
    <row r="1374" spans="3:9" hidden="1" x14ac:dyDescent="0.2">
      <c r="C1374" s="13"/>
      <c r="D1374" s="262"/>
      <c r="E1374" s="254"/>
      <c r="F1374" s="254"/>
      <c r="G1374" s="255"/>
      <c r="H1374" s="256"/>
      <c r="I1374" s="31"/>
    </row>
    <row r="1375" spans="3:9" hidden="1" x14ac:dyDescent="0.2">
      <c r="C1375" s="13"/>
      <c r="D1375" s="262"/>
      <c r="E1375" s="254"/>
      <c r="F1375" s="254"/>
      <c r="G1375" s="255"/>
      <c r="H1375" s="256"/>
      <c r="I1375" s="31"/>
    </row>
    <row r="1376" spans="3:9" hidden="1" x14ac:dyDescent="0.2">
      <c r="C1376" s="13"/>
      <c r="D1376" s="262"/>
      <c r="E1376" s="254"/>
      <c r="F1376" s="254"/>
      <c r="G1376" s="255"/>
      <c r="H1376" s="256"/>
      <c r="I1376" s="31"/>
    </row>
    <row r="1377" spans="3:9" hidden="1" x14ac:dyDescent="0.2">
      <c r="C1377" s="13"/>
      <c r="D1377" s="262"/>
      <c r="E1377" s="254"/>
      <c r="F1377" s="254"/>
      <c r="G1377" s="255"/>
      <c r="H1377" s="256"/>
      <c r="I1377" s="31"/>
    </row>
    <row r="1378" spans="3:9" hidden="1" x14ac:dyDescent="0.2">
      <c r="C1378" s="13"/>
      <c r="D1378" s="262"/>
      <c r="E1378" s="254"/>
      <c r="F1378" s="254"/>
      <c r="G1378" s="255"/>
      <c r="H1378" s="256"/>
      <c r="I1378" s="31"/>
    </row>
    <row r="1379" spans="3:9" hidden="1" x14ac:dyDescent="0.2">
      <c r="C1379" s="13"/>
      <c r="D1379" s="262"/>
      <c r="E1379" s="254"/>
      <c r="F1379" s="254"/>
      <c r="G1379" s="255"/>
      <c r="H1379" s="256"/>
      <c r="I1379" s="31"/>
    </row>
    <row r="1380" spans="3:9" hidden="1" x14ac:dyDescent="0.2">
      <c r="C1380" s="13"/>
      <c r="D1380" s="262">
        <v>138</v>
      </c>
      <c r="E1380" s="250" t="str">
        <f>IF(OR(VLOOKUP(D1380,'Services - WHC'!$D$10:$F$149,2,FALSE)="",VLOOKUP(D1380,'Services - WHC'!$D$10:$F$149,2,FALSE)="[Enter service]"),"",VLOOKUP(D1380,'Services - WHC'!$D$10:$F$149,2,FALSE))</f>
        <v/>
      </c>
      <c r="F1380" s="251" t="str">
        <f>IF(OR(VLOOKUP(D1380,'Services - WHC'!$D$10:$F$149,3,FALSE)="",VLOOKUP(D1380,'Services - WHC'!$D$10:$F$149,3,FALSE)="[Select]"),"",VLOOKUP(D1380,'Services - WHC'!$D$10:$F$149,3,FALSE))</f>
        <v/>
      </c>
      <c r="G1380" s="252"/>
      <c r="H1380" s="253"/>
      <c r="I1380" s="31"/>
    </row>
    <row r="1381" spans="3:9" hidden="1" x14ac:dyDescent="0.2">
      <c r="C1381" s="13"/>
      <c r="D1381" s="262"/>
      <c r="E1381" s="254"/>
      <c r="F1381" s="254"/>
      <c r="G1381" s="255"/>
      <c r="H1381" s="256"/>
      <c r="I1381" s="31"/>
    </row>
    <row r="1382" spans="3:9" hidden="1" x14ac:dyDescent="0.2">
      <c r="C1382" s="13"/>
      <c r="D1382" s="262"/>
      <c r="E1382" s="254"/>
      <c r="F1382" s="254"/>
      <c r="G1382" s="255"/>
      <c r="H1382" s="256"/>
      <c r="I1382" s="31"/>
    </row>
    <row r="1383" spans="3:9" hidden="1" x14ac:dyDescent="0.2">
      <c r="C1383" s="13"/>
      <c r="D1383" s="262"/>
      <c r="E1383" s="254"/>
      <c r="F1383" s="254"/>
      <c r="G1383" s="255"/>
      <c r="H1383" s="256"/>
      <c r="I1383" s="31"/>
    </row>
    <row r="1384" spans="3:9" hidden="1" x14ac:dyDescent="0.2">
      <c r="C1384" s="13"/>
      <c r="D1384" s="262"/>
      <c r="E1384" s="254"/>
      <c r="F1384" s="254"/>
      <c r="G1384" s="255"/>
      <c r="H1384" s="256"/>
      <c r="I1384" s="31"/>
    </row>
    <row r="1385" spans="3:9" hidden="1" x14ac:dyDescent="0.2">
      <c r="C1385" s="13"/>
      <c r="D1385" s="262"/>
      <c r="E1385" s="254"/>
      <c r="F1385" s="254"/>
      <c r="G1385" s="255"/>
      <c r="H1385" s="256"/>
      <c r="I1385" s="31"/>
    </row>
    <row r="1386" spans="3:9" hidden="1" x14ac:dyDescent="0.2">
      <c r="C1386" s="13"/>
      <c r="D1386" s="262"/>
      <c r="E1386" s="254"/>
      <c r="F1386" s="254"/>
      <c r="G1386" s="255"/>
      <c r="H1386" s="256"/>
      <c r="I1386" s="31"/>
    </row>
    <row r="1387" spans="3:9" hidden="1" x14ac:dyDescent="0.2">
      <c r="C1387" s="13"/>
      <c r="D1387" s="262"/>
      <c r="E1387" s="254"/>
      <c r="F1387" s="254"/>
      <c r="G1387" s="255"/>
      <c r="H1387" s="256"/>
      <c r="I1387" s="31"/>
    </row>
    <row r="1388" spans="3:9" hidden="1" x14ac:dyDescent="0.2">
      <c r="C1388" s="13"/>
      <c r="D1388" s="262"/>
      <c r="E1388" s="254"/>
      <c r="F1388" s="254"/>
      <c r="G1388" s="255"/>
      <c r="H1388" s="256"/>
      <c r="I1388" s="31"/>
    </row>
    <row r="1389" spans="3:9" hidden="1" x14ac:dyDescent="0.2">
      <c r="C1389" s="13"/>
      <c r="D1389" s="262"/>
      <c r="E1389" s="254"/>
      <c r="F1389" s="254"/>
      <c r="G1389" s="255"/>
      <c r="H1389" s="256"/>
      <c r="I1389" s="31"/>
    </row>
    <row r="1390" spans="3:9" hidden="1" x14ac:dyDescent="0.2">
      <c r="C1390" s="13"/>
      <c r="D1390" s="262">
        <v>139</v>
      </c>
      <c r="E1390" s="250" t="str">
        <f>IF(OR(VLOOKUP(D1390,'Services - WHC'!$D$10:$F$149,2,FALSE)="",VLOOKUP(D1390,'Services - WHC'!$D$10:$F$149,2,FALSE)="[Enter service]"),"",VLOOKUP(D1390,'Services - WHC'!$D$10:$F$149,2,FALSE))</f>
        <v/>
      </c>
      <c r="F1390" s="251" t="str">
        <f>IF(OR(VLOOKUP(D1390,'Services - WHC'!$D$10:$F$149,3,FALSE)="",VLOOKUP(D1390,'Services - WHC'!$D$10:$F$149,3,FALSE)="[Select]"),"",VLOOKUP(D1390,'Services - WHC'!$D$10:$F$149,3,FALSE))</f>
        <v/>
      </c>
      <c r="G1390" s="252"/>
      <c r="H1390" s="253"/>
      <c r="I1390" s="31"/>
    </row>
    <row r="1391" spans="3:9" hidden="1" x14ac:dyDescent="0.2">
      <c r="C1391" s="13"/>
      <c r="D1391" s="262"/>
      <c r="E1391" s="254"/>
      <c r="F1391" s="254"/>
      <c r="G1391" s="255"/>
      <c r="H1391" s="256"/>
      <c r="I1391" s="31"/>
    </row>
    <row r="1392" spans="3:9" hidden="1" x14ac:dyDescent="0.2">
      <c r="C1392" s="13"/>
      <c r="D1392" s="262"/>
      <c r="E1392" s="254"/>
      <c r="F1392" s="254"/>
      <c r="G1392" s="255"/>
      <c r="H1392" s="256"/>
      <c r="I1392" s="31"/>
    </row>
    <row r="1393" spans="3:9" hidden="1" x14ac:dyDescent="0.2">
      <c r="C1393" s="13"/>
      <c r="D1393" s="262"/>
      <c r="E1393" s="254"/>
      <c r="F1393" s="254"/>
      <c r="G1393" s="255"/>
      <c r="H1393" s="256"/>
      <c r="I1393" s="31"/>
    </row>
    <row r="1394" spans="3:9" hidden="1" x14ac:dyDescent="0.2">
      <c r="C1394" s="13"/>
      <c r="D1394" s="262"/>
      <c r="E1394" s="254"/>
      <c r="F1394" s="254"/>
      <c r="G1394" s="255"/>
      <c r="H1394" s="256"/>
      <c r="I1394" s="31"/>
    </row>
    <row r="1395" spans="3:9" hidden="1" x14ac:dyDescent="0.2">
      <c r="C1395" s="13"/>
      <c r="D1395" s="262"/>
      <c r="E1395" s="254"/>
      <c r="F1395" s="254"/>
      <c r="G1395" s="255"/>
      <c r="H1395" s="256"/>
      <c r="I1395" s="31"/>
    </row>
    <row r="1396" spans="3:9" hidden="1" x14ac:dyDescent="0.2">
      <c r="C1396" s="13"/>
      <c r="D1396" s="262"/>
      <c r="E1396" s="254"/>
      <c r="F1396" s="254"/>
      <c r="G1396" s="255"/>
      <c r="H1396" s="256"/>
      <c r="I1396" s="31"/>
    </row>
    <row r="1397" spans="3:9" hidden="1" x14ac:dyDescent="0.2">
      <c r="C1397" s="13"/>
      <c r="D1397" s="262"/>
      <c r="E1397" s="254"/>
      <c r="F1397" s="254"/>
      <c r="G1397" s="255"/>
      <c r="H1397" s="256"/>
      <c r="I1397" s="31"/>
    </row>
    <row r="1398" spans="3:9" hidden="1" x14ac:dyDescent="0.2">
      <c r="C1398" s="13"/>
      <c r="D1398" s="262"/>
      <c r="E1398" s="254"/>
      <c r="F1398" s="254"/>
      <c r="G1398" s="255"/>
      <c r="H1398" s="256"/>
      <c r="I1398" s="31"/>
    </row>
    <row r="1399" spans="3:9" hidden="1" x14ac:dyDescent="0.2">
      <c r="C1399" s="13"/>
      <c r="D1399" s="262"/>
      <c r="E1399" s="254"/>
      <c r="F1399" s="254"/>
      <c r="G1399" s="255"/>
      <c r="H1399" s="256"/>
      <c r="I1399" s="31"/>
    </row>
    <row r="1400" spans="3:9" hidden="1" x14ac:dyDescent="0.2">
      <c r="C1400" s="13"/>
      <c r="D1400" s="303">
        <v>140</v>
      </c>
      <c r="E1400" s="250" t="str">
        <f>IF(OR(VLOOKUP(D1400,'Services - WHC'!$D$10:$F$149,2,FALSE)="",VLOOKUP(D1400,'Services - WHC'!$D$10:$F$149,2,FALSE)="[Enter service]"),"",VLOOKUP(D1400,'Services - WHC'!$D$10:$F$149,2,FALSE))</f>
        <v/>
      </c>
      <c r="F1400" s="251" t="str">
        <f>IF(OR(VLOOKUP(D1400,'Services - WHC'!$D$10:$F$149,3,FALSE)="",VLOOKUP(D1400,'Services - WHC'!$D$10:$F$149,3,FALSE)="[Select]"),"",VLOOKUP(D1400,'Services - WHC'!$D$10:$F$149,3,FALSE))</f>
        <v/>
      </c>
      <c r="G1400" s="252"/>
      <c r="H1400" s="253"/>
      <c r="I1400" s="31"/>
    </row>
    <row r="1401" spans="3:9" hidden="1" x14ac:dyDescent="0.2">
      <c r="C1401" s="13"/>
      <c r="D1401" s="303"/>
      <c r="E1401" s="254"/>
      <c r="F1401" s="254"/>
      <c r="G1401" s="255"/>
      <c r="H1401" s="256"/>
      <c r="I1401" s="31"/>
    </row>
    <row r="1402" spans="3:9" hidden="1" x14ac:dyDescent="0.2">
      <c r="C1402" s="13"/>
      <c r="D1402" s="303"/>
      <c r="E1402" s="254"/>
      <c r="F1402" s="254"/>
      <c r="G1402" s="255"/>
      <c r="H1402" s="256"/>
      <c r="I1402" s="31"/>
    </row>
    <row r="1403" spans="3:9" hidden="1" x14ac:dyDescent="0.2">
      <c r="C1403" s="13"/>
      <c r="D1403" s="303"/>
      <c r="E1403" s="254"/>
      <c r="F1403" s="254"/>
      <c r="G1403" s="255"/>
      <c r="H1403" s="256"/>
      <c r="I1403" s="31"/>
    </row>
    <row r="1404" spans="3:9" hidden="1" x14ac:dyDescent="0.2">
      <c r="C1404" s="13"/>
      <c r="D1404" s="303"/>
      <c r="E1404" s="254"/>
      <c r="F1404" s="254"/>
      <c r="G1404" s="255"/>
      <c r="H1404" s="256"/>
      <c r="I1404" s="31"/>
    </row>
    <row r="1405" spans="3:9" hidden="1" x14ac:dyDescent="0.2">
      <c r="C1405" s="13"/>
      <c r="D1405" s="303"/>
      <c r="E1405" s="254"/>
      <c r="F1405" s="254"/>
      <c r="G1405" s="255"/>
      <c r="H1405" s="256"/>
      <c r="I1405" s="31"/>
    </row>
    <row r="1406" spans="3:9" hidden="1" x14ac:dyDescent="0.2">
      <c r="C1406" s="13"/>
      <c r="D1406" s="303"/>
      <c r="E1406" s="254"/>
      <c r="F1406" s="254"/>
      <c r="G1406" s="255"/>
      <c r="H1406" s="256"/>
      <c r="I1406" s="31"/>
    </row>
    <row r="1407" spans="3:9" hidden="1" x14ac:dyDescent="0.2">
      <c r="C1407" s="13"/>
      <c r="D1407" s="303"/>
      <c r="E1407" s="254"/>
      <c r="F1407" s="254"/>
      <c r="G1407" s="255"/>
      <c r="H1407" s="256"/>
      <c r="I1407" s="31"/>
    </row>
    <row r="1408" spans="3:9" hidden="1" x14ac:dyDescent="0.2">
      <c r="C1408" s="13"/>
      <c r="D1408" s="303"/>
      <c r="E1408" s="254"/>
      <c r="F1408" s="254"/>
      <c r="G1408" s="255"/>
      <c r="H1408" s="256"/>
      <c r="I1408" s="31"/>
    </row>
    <row r="1409" spans="3:9" hidden="1" x14ac:dyDescent="0.2">
      <c r="C1409" s="13"/>
      <c r="D1409" s="303"/>
      <c r="E1409" s="257"/>
      <c r="F1409" s="257"/>
      <c r="G1409" s="258"/>
      <c r="H1409" s="259"/>
      <c r="I1409" s="31"/>
    </row>
    <row r="1410" spans="3:9" ht="13.2" thickBot="1" x14ac:dyDescent="0.25">
      <c r="C1410" s="125"/>
      <c r="D1410" s="263"/>
      <c r="E1410" s="301"/>
      <c r="F1410" s="302"/>
      <c r="G1410" s="183"/>
      <c r="H1410" s="302"/>
      <c r="I1410" s="130"/>
    </row>
  </sheetData>
  <mergeCells count="2">
    <mergeCell ref="B4:E4"/>
    <mergeCell ref="E6:H6"/>
  </mergeCells>
  <pageMargins left="0.25" right="0.25" top="0.75" bottom="0.75" header="0.3" footer="0.3"/>
  <pageSetup paperSize="8" scale="10" orientation="portrait" r:id="rId1"/>
  <ignoredErrors>
    <ignoredError sqref="E20:F20 E30:F1400" formula="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39997558519241921"/>
    <pageSetUpPr autoPageBreaks="0" fitToPage="1"/>
  </sheetPr>
  <dimension ref="A1:AA239"/>
  <sheetViews>
    <sheetView showGridLines="0" zoomScale="80" zoomScaleNormal="80" zoomScalePageLayoutView="80" workbookViewId="0">
      <pane xSplit="5" ySplit="9" topLeftCell="G114" activePane="bottomRight" state="frozen"/>
      <selection activeCell="E10" sqref="E10"/>
      <selection pane="topRight" activeCell="E10" sqref="E10"/>
      <selection pane="bottomLeft" activeCell="E10" sqref="E10"/>
      <selection pane="bottomRight" activeCell="R148" sqref="R148"/>
    </sheetView>
  </sheetViews>
  <sheetFormatPr defaultColWidth="10.85546875" defaultRowHeight="12.6" x14ac:dyDescent="0.2"/>
  <cols>
    <col min="1" max="1" width="2.85546875" style="3" customWidth="1"/>
    <col min="2" max="2" width="3.85546875" style="3" customWidth="1"/>
    <col min="3" max="3" width="2.85546875" style="3" customWidth="1"/>
    <col min="4" max="4" width="5.85546875" style="3" customWidth="1"/>
    <col min="5" max="5" width="71.28515625" style="3" bestFit="1" customWidth="1"/>
    <col min="6" max="6" width="27" style="4" customWidth="1"/>
    <col min="7" max="7" width="3.7109375" style="4" customWidth="1"/>
    <col min="8" max="12" width="21.140625" style="4" customWidth="1"/>
    <col min="13" max="13" width="22.28515625" style="3" customWidth="1"/>
    <col min="14" max="14" width="17.85546875" style="3" customWidth="1"/>
    <col min="15" max="15" width="22.140625" style="3" customWidth="1"/>
    <col min="16" max="16" width="21.140625" style="3" customWidth="1"/>
    <col min="17" max="17" width="18.85546875" style="3" customWidth="1"/>
    <col min="18" max="18" width="19.85546875" style="3" customWidth="1"/>
    <col min="19" max="19" width="18.85546875" style="3" customWidth="1"/>
    <col min="20" max="20" width="4.140625" style="3" customWidth="1"/>
    <col min="21" max="21" width="2.140625" style="3" customWidth="1"/>
    <col min="22" max="22" width="13.140625" style="3" bestFit="1" customWidth="1"/>
    <col min="23" max="23" width="4.140625" style="3" customWidth="1"/>
    <col min="24" max="24" width="7.28515625" style="3" bestFit="1" customWidth="1"/>
    <col min="25" max="25" width="10.85546875" style="3"/>
    <col min="28" max="16384" width="10.85546875" style="3"/>
  </cols>
  <sheetData>
    <row r="1" spans="1:27" ht="7.35" customHeight="1" x14ac:dyDescent="0.2"/>
    <row r="2" spans="1:27" s="42" customFormat="1" ht="17.399999999999999" x14ac:dyDescent="0.3">
      <c r="A2" s="39">
        <v>80</v>
      </c>
      <c r="B2" s="2" t="s">
        <v>191</v>
      </c>
      <c r="C2" s="40"/>
      <c r="D2" s="40"/>
      <c r="E2" s="40"/>
      <c r="F2" s="14"/>
      <c r="G2" s="41"/>
      <c r="H2" s="41"/>
      <c r="I2" s="41"/>
      <c r="J2" s="41"/>
      <c r="K2" s="41"/>
      <c r="L2" s="41"/>
      <c r="P2" s="40"/>
      <c r="Q2" s="40"/>
      <c r="R2" s="40"/>
      <c r="S2" s="40"/>
    </row>
    <row r="3" spans="1:27" s="42" customFormat="1" ht="16.350000000000001" customHeight="1" x14ac:dyDescent="0.3">
      <c r="A3" s="40"/>
      <c r="B3" s="43" t="str">
        <f>' Instructions'!C8</f>
        <v>Buloke (S)</v>
      </c>
      <c r="C3" s="40"/>
      <c r="D3" s="40"/>
      <c r="E3" s="40"/>
      <c r="H3" s="41"/>
      <c r="I3" s="41"/>
      <c r="J3" s="41"/>
      <c r="K3" s="41"/>
      <c r="L3" s="41"/>
      <c r="P3" s="40"/>
      <c r="Q3" s="40"/>
      <c r="R3" s="40"/>
      <c r="S3" s="44"/>
      <c r="V3" s="22"/>
      <c r="W3" s="22"/>
      <c r="X3" s="22"/>
      <c r="Y3" s="22"/>
      <c r="Z3" s="22"/>
    </row>
    <row r="4" spans="1:27" ht="13.2" thickBot="1" x14ac:dyDescent="0.25">
      <c r="A4" s="6"/>
      <c r="B4" s="617"/>
      <c r="C4" s="617"/>
      <c r="D4" s="617"/>
      <c r="E4" s="617"/>
      <c r="F4" s="7"/>
      <c r="G4" s="7"/>
      <c r="H4" s="7"/>
      <c r="I4" s="7"/>
      <c r="J4" s="7"/>
      <c r="K4" s="7"/>
      <c r="L4" s="7"/>
      <c r="M4" s="6"/>
      <c r="N4" s="6"/>
      <c r="O4" s="6"/>
      <c r="P4" s="6"/>
      <c r="Q4" s="6"/>
      <c r="R4" s="6"/>
      <c r="S4" s="6"/>
      <c r="V4" s="22"/>
      <c r="W4" s="22"/>
      <c r="X4" s="22"/>
      <c r="Y4" s="22"/>
      <c r="Z4" s="22"/>
    </row>
    <row r="5" spans="1:27"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7" x14ac:dyDescent="0.2">
      <c r="A6" s="6"/>
      <c r="B6" s="6"/>
      <c r="C6" s="13"/>
      <c r="D6" s="18"/>
      <c r="E6" s="46"/>
      <c r="H6" s="623" t="s">
        <v>72</v>
      </c>
      <c r="I6" s="624"/>
      <c r="J6" s="624"/>
      <c r="K6" s="624"/>
      <c r="L6" s="624"/>
      <c r="M6" s="624"/>
      <c r="N6" s="624"/>
      <c r="O6" s="624"/>
      <c r="P6" s="624"/>
      <c r="Q6" s="624"/>
      <c r="R6" s="624"/>
      <c r="S6" s="625"/>
      <c r="T6" s="17"/>
    </row>
    <row r="7" spans="1:27" ht="6" customHeight="1" x14ac:dyDescent="0.2">
      <c r="A7" s="6"/>
      <c r="B7" s="6"/>
      <c r="C7" s="13"/>
      <c r="D7" s="18"/>
      <c r="F7" s="15"/>
      <c r="G7" s="15"/>
      <c r="H7" s="15"/>
      <c r="I7" s="15"/>
      <c r="J7" s="15"/>
      <c r="K7" s="15"/>
      <c r="L7" s="15"/>
      <c r="M7" s="14"/>
      <c r="N7" s="14"/>
      <c r="O7" s="14"/>
      <c r="P7" s="14"/>
      <c r="Q7" s="14"/>
      <c r="R7" s="14"/>
      <c r="S7" s="14"/>
      <c r="T7" s="17"/>
    </row>
    <row r="8" spans="1:27" ht="23.1" customHeight="1" x14ac:dyDescent="0.2">
      <c r="A8" s="6"/>
      <c r="B8" s="6"/>
      <c r="C8" s="13"/>
      <c r="D8" s="19"/>
      <c r="E8" s="102"/>
      <c r="F8" s="626" t="s">
        <v>124</v>
      </c>
      <c r="G8" s="15"/>
      <c r="H8" s="627" t="s">
        <v>74</v>
      </c>
      <c r="I8" s="629" t="s">
        <v>75</v>
      </c>
      <c r="J8" s="629" t="s">
        <v>76</v>
      </c>
      <c r="K8" s="629"/>
      <c r="L8" s="629"/>
      <c r="M8" s="629"/>
      <c r="N8" s="629"/>
      <c r="O8" s="629" t="s">
        <v>77</v>
      </c>
      <c r="P8" s="629"/>
      <c r="Q8" s="627" t="s">
        <v>78</v>
      </c>
      <c r="R8" s="627" t="s">
        <v>172</v>
      </c>
      <c r="S8" s="630" t="s">
        <v>79</v>
      </c>
      <c r="T8" s="20"/>
      <c r="U8" s="21"/>
      <c r="V8" s="21"/>
      <c r="W8" s="21"/>
    </row>
    <row r="9" spans="1:27" ht="30" customHeight="1" x14ac:dyDescent="0.2">
      <c r="A9" s="6"/>
      <c r="B9" s="6"/>
      <c r="C9" s="13"/>
      <c r="D9" s="19"/>
      <c r="E9" s="103" t="s">
        <v>100</v>
      </c>
      <c r="F9" s="626"/>
      <c r="G9" s="15"/>
      <c r="H9" s="628"/>
      <c r="I9" s="629"/>
      <c r="J9" s="264" t="s">
        <v>95</v>
      </c>
      <c r="K9" s="264" t="s">
        <v>96</v>
      </c>
      <c r="L9" s="264" t="s">
        <v>94</v>
      </c>
      <c r="M9" s="264" t="s">
        <v>97</v>
      </c>
      <c r="N9" s="264" t="s">
        <v>85</v>
      </c>
      <c r="O9" s="264" t="s">
        <v>86</v>
      </c>
      <c r="P9" s="264" t="s">
        <v>87</v>
      </c>
      <c r="Q9" s="628"/>
      <c r="R9" s="628"/>
      <c r="S9" s="630"/>
      <c r="T9" s="17"/>
      <c r="U9" s="22"/>
      <c r="V9" s="22"/>
      <c r="W9" s="22"/>
    </row>
    <row r="10" spans="1:27" ht="17.25" customHeight="1" x14ac:dyDescent="0.2">
      <c r="A10" s="6"/>
      <c r="B10" s="6"/>
      <c r="C10" s="13"/>
      <c r="D10" s="19"/>
      <c r="E10" s="277"/>
      <c r="F10" s="160"/>
      <c r="G10" s="15"/>
      <c r="H10" s="160" t="s">
        <v>180</v>
      </c>
      <c r="I10" s="160" t="s">
        <v>180</v>
      </c>
      <c r="J10" s="160" t="s">
        <v>180</v>
      </c>
      <c r="K10" s="160" t="s">
        <v>180</v>
      </c>
      <c r="L10" s="160" t="s">
        <v>180</v>
      </c>
      <c r="M10" s="160" t="s">
        <v>180</v>
      </c>
      <c r="N10" s="160" t="s">
        <v>180</v>
      </c>
      <c r="O10" s="160" t="s">
        <v>180</v>
      </c>
      <c r="P10" s="160" t="s">
        <v>180</v>
      </c>
      <c r="Q10" s="160" t="s">
        <v>180</v>
      </c>
      <c r="R10" s="160" t="s">
        <v>180</v>
      </c>
      <c r="S10" s="160" t="s">
        <v>180</v>
      </c>
      <c r="T10" s="16"/>
      <c r="U10" s="16"/>
      <c r="V10" s="278"/>
      <c r="W10" s="278"/>
      <c r="X10" s="16"/>
      <c r="Y10" s="16"/>
      <c r="Z10" s="16"/>
      <c r="AA10" s="3"/>
    </row>
    <row r="11" spans="1:27" ht="7.35" customHeight="1" x14ac:dyDescent="0.2">
      <c r="A11" s="6"/>
      <c r="B11" s="6"/>
      <c r="C11" s="13"/>
      <c r="D11" s="19"/>
      <c r="E11" s="14"/>
      <c r="F11" s="15"/>
      <c r="G11" s="15"/>
      <c r="H11" s="14"/>
      <c r="I11" s="14"/>
      <c r="J11" s="14"/>
      <c r="K11" s="14"/>
      <c r="L11" s="14"/>
      <c r="M11" s="14"/>
      <c r="N11" s="14"/>
      <c r="O11" s="14"/>
      <c r="P11" s="14"/>
      <c r="Q11" s="14"/>
      <c r="R11" s="14"/>
      <c r="S11" s="16"/>
      <c r="T11" s="17"/>
    </row>
    <row r="12" spans="1:27" ht="12" customHeight="1" x14ac:dyDescent="0.2">
      <c r="A12" s="6"/>
      <c r="B12" s="6"/>
      <c r="C12" s="13"/>
      <c r="D12" s="19">
        <v>1</v>
      </c>
      <c r="E12" s="70" t="str">
        <f>IF(OR('Services - WHC'!E10="",'Services - WHC'!E10="[Enter service]"),"",'Services - WHC'!E10)</f>
        <v>Governance</v>
      </c>
      <c r="F12" s="71" t="str">
        <f>IF(OR('Services - WHC'!F10="",'Services - WHC'!F10="[Select]"),"",'Services - WHC'!F10)</f>
        <v>Internal</v>
      </c>
      <c r="G12" s="15"/>
      <c r="H12" s="265">
        <v>0</v>
      </c>
      <c r="I12" s="265">
        <v>0</v>
      </c>
      <c r="J12" s="265">
        <v>0</v>
      </c>
      <c r="K12" s="265">
        <v>0</v>
      </c>
      <c r="L12" s="265">
        <v>0</v>
      </c>
      <c r="M12" s="265"/>
      <c r="N12" s="265"/>
      <c r="O12" s="265">
        <v>0</v>
      </c>
      <c r="P12" s="265"/>
      <c r="Q12" s="501">
        <v>0</v>
      </c>
      <c r="R12" s="267"/>
      <c r="S12" s="73">
        <f>SUM(H12:R12)</f>
        <v>0</v>
      </c>
      <c r="T12" s="17"/>
    </row>
    <row r="13" spans="1:27" ht="12" customHeight="1" x14ac:dyDescent="0.2">
      <c r="A13" s="6"/>
      <c r="B13" s="6"/>
      <c r="C13" s="13"/>
      <c r="D13" s="19">
        <f>D12+1</f>
        <v>2</v>
      </c>
      <c r="E13" s="74" t="str">
        <f>IF(OR('Services - WHC'!E11="",'Services - WHC'!E11="[Enter service]"),"",'Services - WHC'!E11)</f>
        <v>CEO</v>
      </c>
      <c r="F13" s="75" t="str">
        <f>IF(OR('Services - WHC'!F11="",'Services - WHC'!F11="[Select]"),"",'Services - WHC'!F11)</f>
        <v>Internal</v>
      </c>
      <c r="G13" s="15"/>
      <c r="H13" s="268">
        <v>0</v>
      </c>
      <c r="I13" s="268">
        <v>0</v>
      </c>
      <c r="J13" s="268">
        <v>0</v>
      </c>
      <c r="K13" s="268">
        <v>0</v>
      </c>
      <c r="L13" s="268">
        <v>0</v>
      </c>
      <c r="M13" s="268"/>
      <c r="N13" s="268"/>
      <c r="O13" s="268">
        <v>0</v>
      </c>
      <c r="P13" s="268"/>
      <c r="Q13" s="269">
        <v>0</v>
      </c>
      <c r="R13" s="270"/>
      <c r="S13" s="77">
        <f t="shared" ref="S13:S76" si="0">SUM(H13:R13)</f>
        <v>0</v>
      </c>
      <c r="T13" s="17"/>
    </row>
    <row r="14" spans="1:27" ht="12" customHeight="1" x14ac:dyDescent="0.2">
      <c r="A14" s="6"/>
      <c r="B14" s="6"/>
      <c r="C14" s="13"/>
      <c r="D14" s="19">
        <f t="shared" ref="D14:D77" si="1">D13+1</f>
        <v>3</v>
      </c>
      <c r="E14" s="74" t="str">
        <f>IF(OR('Services - WHC'!E12="",'Services - WHC'!E12="[Enter service]"),"",'Services - WHC'!E12)</f>
        <v>Rural Living Campaign</v>
      </c>
      <c r="F14" s="75" t="str">
        <f>IF(OR('Services - WHC'!F12="",'Services - WHC'!F12="[Select]"),"",'Services - WHC'!F12)</f>
        <v>External</v>
      </c>
      <c r="G14" s="15"/>
      <c r="H14" s="268">
        <v>0</v>
      </c>
      <c r="I14" s="268">
        <v>0</v>
      </c>
      <c r="J14" s="268">
        <v>0</v>
      </c>
      <c r="K14" s="268">
        <v>0</v>
      </c>
      <c r="L14" s="268">
        <v>0</v>
      </c>
      <c r="M14" s="268"/>
      <c r="N14" s="268"/>
      <c r="O14" s="268">
        <v>0</v>
      </c>
      <c r="P14" s="268"/>
      <c r="Q14" s="269">
        <v>0</v>
      </c>
      <c r="R14" s="270"/>
      <c r="S14" s="77">
        <f t="shared" si="0"/>
        <v>0</v>
      </c>
      <c r="T14" s="17"/>
    </row>
    <row r="15" spans="1:27" ht="12" customHeight="1" x14ac:dyDescent="0.2">
      <c r="A15" s="6"/>
      <c r="B15" s="6"/>
      <c r="C15" s="13"/>
      <c r="D15" s="19">
        <f t="shared" si="1"/>
        <v>4</v>
      </c>
      <c r="E15" s="74" t="str">
        <f>IF(OR('Services - WHC'!E13="",'Services - WHC'!E13="[Enter service]"),"",'Services - WHC'!E13)</f>
        <v>Planning</v>
      </c>
      <c r="F15" s="75" t="str">
        <f>IF(OR('Services - WHC'!F13="",'Services - WHC'!F13="[Select]"),"",'Services - WHC'!F13)</f>
        <v>External</v>
      </c>
      <c r="G15" s="15"/>
      <c r="H15" s="268">
        <v>22000</v>
      </c>
      <c r="I15" s="268">
        <v>0</v>
      </c>
      <c r="J15" s="268">
        <v>0</v>
      </c>
      <c r="K15" s="268">
        <v>0</v>
      </c>
      <c r="L15" s="268">
        <v>0</v>
      </c>
      <c r="M15" s="268"/>
      <c r="N15" s="268"/>
      <c r="O15" s="268">
        <v>0</v>
      </c>
      <c r="P15" s="268"/>
      <c r="Q15" s="269">
        <v>0</v>
      </c>
      <c r="R15" s="270"/>
      <c r="S15" s="77">
        <f t="shared" si="0"/>
        <v>22000</v>
      </c>
      <c r="T15" s="17"/>
    </row>
    <row r="16" spans="1:27" ht="12" customHeight="1" x14ac:dyDescent="0.2">
      <c r="A16" s="6"/>
      <c r="B16" s="6"/>
      <c r="C16" s="13"/>
      <c r="D16" s="19">
        <f t="shared" si="1"/>
        <v>5</v>
      </c>
      <c r="E16" s="74" t="str">
        <f>IF(OR('Services - WHC'!E14="",'Services - WHC'!E14="[Enter service]"),"",'Services - WHC'!E14)</f>
        <v>Procurement</v>
      </c>
      <c r="F16" s="75" t="str">
        <f>IF(OR('Services - WHC'!F14="",'Services - WHC'!F14="[Select]"),"",'Services - WHC'!F14)</f>
        <v>Internal</v>
      </c>
      <c r="G16" s="15"/>
      <c r="H16" s="268">
        <v>0</v>
      </c>
      <c r="I16" s="268">
        <v>0</v>
      </c>
      <c r="J16" s="268">
        <v>0</v>
      </c>
      <c r="K16" s="268">
        <v>0</v>
      </c>
      <c r="L16" s="268">
        <v>0</v>
      </c>
      <c r="M16" s="268"/>
      <c r="N16" s="268"/>
      <c r="O16" s="268">
        <v>0</v>
      </c>
      <c r="P16" s="268"/>
      <c r="Q16" s="269">
        <v>0</v>
      </c>
      <c r="R16" s="270"/>
      <c r="S16" s="77">
        <f t="shared" si="0"/>
        <v>0</v>
      </c>
      <c r="T16" s="17"/>
    </row>
    <row r="17" spans="1:20" ht="12" customHeight="1" x14ac:dyDescent="0.2">
      <c r="A17" s="6"/>
      <c r="B17" s="6"/>
      <c r="C17" s="13"/>
      <c r="D17" s="19">
        <f t="shared" si="1"/>
        <v>6</v>
      </c>
      <c r="E17" s="74" t="str">
        <f>IF(OR('Services - WHC'!E15="",'Services - WHC'!E15="[Enter service]"),"",'Services - WHC'!E15)</f>
        <v>Community Development</v>
      </c>
      <c r="F17" s="75" t="str">
        <f>IF(OR('Services - WHC'!F15="",'Services - WHC'!F15="[Select]"),"",'Services - WHC'!F15)</f>
        <v>External</v>
      </c>
      <c r="G17" s="15"/>
      <c r="H17" s="268">
        <v>0</v>
      </c>
      <c r="I17" s="268">
        <v>0</v>
      </c>
      <c r="J17" s="268">
        <v>0</v>
      </c>
      <c r="K17" s="268">
        <v>0</v>
      </c>
      <c r="L17" s="268">
        <v>0</v>
      </c>
      <c r="M17" s="268"/>
      <c r="N17" s="268"/>
      <c r="O17" s="268">
        <v>0</v>
      </c>
      <c r="P17" s="268"/>
      <c r="Q17" s="269">
        <v>5000</v>
      </c>
      <c r="R17" s="270"/>
      <c r="S17" s="77">
        <f t="shared" si="0"/>
        <v>5000</v>
      </c>
      <c r="T17" s="17"/>
    </row>
    <row r="18" spans="1:20" ht="12" customHeight="1" x14ac:dyDescent="0.2">
      <c r="A18" s="6"/>
      <c r="B18" s="6"/>
      <c r="C18" s="13"/>
      <c r="D18" s="19">
        <f t="shared" si="1"/>
        <v>7</v>
      </c>
      <c r="E18" s="74" t="str">
        <f>IF(OR('Services - WHC'!E16="",'Services - WHC'!E16="[Enter service]"),"",'Services - WHC'!E16)</f>
        <v>LC Drought Response Program</v>
      </c>
      <c r="F18" s="75" t="str">
        <f>IF(OR('Services - WHC'!F16="",'Services - WHC'!F16="[Select]"),"",'Services - WHC'!F16)</f>
        <v>External</v>
      </c>
      <c r="G18" s="15"/>
      <c r="H18" s="268">
        <v>0</v>
      </c>
      <c r="I18" s="268">
        <v>0</v>
      </c>
      <c r="J18" s="268">
        <v>0</v>
      </c>
      <c r="K18" s="268">
        <v>0</v>
      </c>
      <c r="L18" s="268">
        <v>0</v>
      </c>
      <c r="M18" s="268"/>
      <c r="N18" s="268"/>
      <c r="O18" s="268">
        <v>0</v>
      </c>
      <c r="P18" s="268"/>
      <c r="Q18" s="269">
        <v>0</v>
      </c>
      <c r="R18" s="270"/>
      <c r="S18" s="77">
        <f t="shared" si="0"/>
        <v>0</v>
      </c>
      <c r="T18" s="17"/>
    </row>
    <row r="19" spans="1:20" ht="12" customHeight="1" x14ac:dyDescent="0.2">
      <c r="A19" s="6"/>
      <c r="B19" s="6"/>
      <c r="C19" s="13"/>
      <c r="D19" s="19">
        <f t="shared" si="1"/>
        <v>8</v>
      </c>
      <c r="E19" s="74" t="str">
        <f>IF(OR('Services - WHC'!E17="",'Services - WHC'!E17="[Enter service]"),"",'Services - WHC'!E17)</f>
        <v>Stronger Regional Communities Plan (SRCP)</v>
      </c>
      <c r="F19" s="75" t="str">
        <f>IF(OR('Services - WHC'!F17="",'Services - WHC'!F17="[Select]"),"",'Services - WHC'!F17)</f>
        <v>External</v>
      </c>
      <c r="G19" s="15"/>
      <c r="H19" s="268">
        <v>0</v>
      </c>
      <c r="I19" s="268">
        <v>0</v>
      </c>
      <c r="J19" s="268">
        <v>0</v>
      </c>
      <c r="K19" s="268">
        <v>0</v>
      </c>
      <c r="L19" s="268">
        <v>0</v>
      </c>
      <c r="M19" s="268"/>
      <c r="N19" s="268"/>
      <c r="O19" s="268">
        <v>0</v>
      </c>
      <c r="P19" s="268"/>
      <c r="Q19" s="269">
        <v>0</v>
      </c>
      <c r="R19" s="270"/>
      <c r="S19" s="77">
        <f t="shared" si="0"/>
        <v>0</v>
      </c>
      <c r="T19" s="17"/>
    </row>
    <row r="20" spans="1:20" ht="12" customHeight="1" x14ac:dyDescent="0.2">
      <c r="A20" s="6"/>
      <c r="B20" s="6"/>
      <c r="C20" s="13"/>
      <c r="D20" s="19">
        <f t="shared" si="1"/>
        <v>9</v>
      </c>
      <c r="E20" s="74" t="str">
        <f>IF(OR('Services - WHC'!E18="",'Services - WHC'!E18="[Enter service]"),"",'Services - WHC'!E18)</f>
        <v>Economic Development</v>
      </c>
      <c r="F20" s="75" t="str">
        <f>IF(OR('Services - WHC'!F18="",'Services - WHC'!F18="[Select]"),"",'Services - WHC'!F18)</f>
        <v>External</v>
      </c>
      <c r="G20" s="15"/>
      <c r="H20" s="268">
        <v>0</v>
      </c>
      <c r="I20" s="268">
        <v>0</v>
      </c>
      <c r="J20" s="268">
        <v>0</v>
      </c>
      <c r="K20" s="268">
        <v>20000</v>
      </c>
      <c r="L20" s="268">
        <v>0</v>
      </c>
      <c r="M20" s="268"/>
      <c r="N20" s="268"/>
      <c r="O20" s="268">
        <v>400</v>
      </c>
      <c r="P20" s="268"/>
      <c r="Q20" s="269">
        <v>960</v>
      </c>
      <c r="R20" s="270"/>
      <c r="S20" s="77">
        <f t="shared" si="0"/>
        <v>21360</v>
      </c>
      <c r="T20" s="17"/>
    </row>
    <row r="21" spans="1:20" ht="12" customHeight="1" x14ac:dyDescent="0.2">
      <c r="A21" s="6"/>
      <c r="B21" s="6"/>
      <c r="C21" s="13"/>
      <c r="D21" s="19">
        <f t="shared" si="1"/>
        <v>10</v>
      </c>
      <c r="E21" s="74" t="str">
        <f>IF(OR('Services - WHC'!E19="",'Services - WHC'!E19="[Enter service]"),"",'Services - WHC'!E19)</f>
        <v>Industrial Estates</v>
      </c>
      <c r="F21" s="75" t="str">
        <f>IF(OR('Services - WHC'!F19="",'Services - WHC'!F19="[Select]"),"",'Services - WHC'!F19)</f>
        <v>External</v>
      </c>
      <c r="G21" s="15"/>
      <c r="H21" s="268">
        <v>0</v>
      </c>
      <c r="I21" s="268">
        <v>0</v>
      </c>
      <c r="J21" s="268">
        <v>0</v>
      </c>
      <c r="K21" s="268">
        <v>0</v>
      </c>
      <c r="L21" s="268">
        <v>0</v>
      </c>
      <c r="M21" s="268"/>
      <c r="N21" s="268"/>
      <c r="O21" s="268">
        <v>0</v>
      </c>
      <c r="P21" s="268"/>
      <c r="Q21" s="269">
        <v>0</v>
      </c>
      <c r="R21" s="270"/>
      <c r="S21" s="77">
        <f t="shared" si="0"/>
        <v>0</v>
      </c>
      <c r="T21" s="17"/>
    </row>
    <row r="22" spans="1:20" ht="12" customHeight="1" x14ac:dyDescent="0.2">
      <c r="A22" s="6"/>
      <c r="B22" s="6"/>
      <c r="C22" s="13"/>
      <c r="D22" s="19">
        <f t="shared" si="1"/>
        <v>11</v>
      </c>
      <c r="E22" s="74" t="str">
        <f>IF(OR('Services - WHC'!E20="",'Services - WHC'!E20="[Enter service]"),"",'Services - WHC'!E20)</f>
        <v>Rural Economic Development Opportunities</v>
      </c>
      <c r="F22" s="75" t="str">
        <f>IF(OR('Services - WHC'!F20="",'Services - WHC'!F20="[Select]"),"",'Services - WHC'!F20)</f>
        <v>External</v>
      </c>
      <c r="G22" s="15"/>
      <c r="H22" s="268">
        <v>0</v>
      </c>
      <c r="I22" s="268">
        <v>0</v>
      </c>
      <c r="J22" s="268">
        <v>0</v>
      </c>
      <c r="K22" s="268">
        <v>0</v>
      </c>
      <c r="L22" s="268">
        <v>0</v>
      </c>
      <c r="M22" s="268"/>
      <c r="N22" s="268"/>
      <c r="O22" s="268">
        <v>0</v>
      </c>
      <c r="P22" s="268"/>
      <c r="Q22" s="269">
        <v>0</v>
      </c>
      <c r="R22" s="270"/>
      <c r="S22" s="77">
        <f t="shared" si="0"/>
        <v>0</v>
      </c>
      <c r="T22" s="17"/>
    </row>
    <row r="23" spans="1:20" ht="12" customHeight="1" x14ac:dyDescent="0.2">
      <c r="A23" s="6"/>
      <c r="B23" s="6"/>
      <c r="C23" s="13"/>
      <c r="D23" s="19">
        <f t="shared" si="1"/>
        <v>12</v>
      </c>
      <c r="E23" s="74" t="str">
        <f>IF(OR('Services - WHC'!E21="",'Services - WHC'!E21="[Enter service]"),"",'Services - WHC'!E21)</f>
        <v>Finance and Procurement</v>
      </c>
      <c r="F23" s="75" t="str">
        <f>IF(OR('Services - WHC'!F21="",'Services - WHC'!F21="[Select]"),"",'Services - WHC'!F21)</f>
        <v>Internal</v>
      </c>
      <c r="G23" s="15"/>
      <c r="H23" s="268">
        <v>0</v>
      </c>
      <c r="I23" s="268">
        <v>0</v>
      </c>
      <c r="J23" s="268">
        <v>0</v>
      </c>
      <c r="K23" s="268">
        <v>0</v>
      </c>
      <c r="L23" s="268">
        <v>3290333</v>
      </c>
      <c r="M23" s="268"/>
      <c r="N23" s="268"/>
      <c r="O23" s="268">
        <v>0</v>
      </c>
      <c r="P23" s="268"/>
      <c r="Q23" s="269">
        <v>60000</v>
      </c>
      <c r="R23" s="270"/>
      <c r="S23" s="77">
        <f t="shared" si="0"/>
        <v>3350333</v>
      </c>
      <c r="T23" s="17"/>
    </row>
    <row r="24" spans="1:20" ht="12" customHeight="1" x14ac:dyDescent="0.2">
      <c r="A24" s="6"/>
      <c r="B24" s="6"/>
      <c r="C24" s="13"/>
      <c r="D24" s="19">
        <f t="shared" si="1"/>
        <v>13</v>
      </c>
      <c r="E24" s="74" t="str">
        <f>IF(OR('Services - WHC'!E22="",'Services - WHC'!E22="[Enter service]"),"",'Services - WHC'!E22)</f>
        <v>Revenue Collection</v>
      </c>
      <c r="F24" s="75" t="str">
        <f>IF(OR('Services - WHC'!F22="",'Services - WHC'!F22="[Select]"),"",'Services - WHC'!F22)</f>
        <v>Mixed</v>
      </c>
      <c r="G24" s="15"/>
      <c r="H24" s="268">
        <v>6000</v>
      </c>
      <c r="I24" s="268">
        <v>0</v>
      </c>
      <c r="J24" s="268">
        <v>0</v>
      </c>
      <c r="K24" s="268">
        <v>0</v>
      </c>
      <c r="L24" s="268">
        <v>0</v>
      </c>
      <c r="M24" s="268"/>
      <c r="N24" s="268"/>
      <c r="O24" s="268">
        <v>85000</v>
      </c>
      <c r="P24" s="268"/>
      <c r="Q24" s="269">
        <v>70000</v>
      </c>
      <c r="R24" s="270"/>
      <c r="S24" s="77">
        <f t="shared" si="0"/>
        <v>161000</v>
      </c>
      <c r="T24" s="17"/>
    </row>
    <row r="25" spans="1:20" ht="12" customHeight="1" x14ac:dyDescent="0.2">
      <c r="A25" s="6"/>
      <c r="B25" s="6"/>
      <c r="C25" s="13"/>
      <c r="D25" s="19">
        <f t="shared" si="1"/>
        <v>14</v>
      </c>
      <c r="E25" s="74" t="str">
        <f>IF(OR('Services - WHC'!E23="",'Services - WHC'!E23="[Enter service]"),"",'Services - WHC'!E23)</f>
        <v>Fire Services Levy</v>
      </c>
      <c r="F25" s="75" t="str">
        <f>IF(OR('Services - WHC'!F23="",'Services - WHC'!F23="[Select]"),"",'Services - WHC'!F23)</f>
        <v>Internal</v>
      </c>
      <c r="G25" s="15"/>
      <c r="H25" s="268">
        <v>0</v>
      </c>
      <c r="I25" s="268">
        <v>0</v>
      </c>
      <c r="J25" s="268">
        <v>0</v>
      </c>
      <c r="K25" s="268">
        <v>0</v>
      </c>
      <c r="L25" s="268">
        <v>0</v>
      </c>
      <c r="M25" s="268"/>
      <c r="N25" s="268"/>
      <c r="O25" s="268">
        <v>38300</v>
      </c>
      <c r="P25" s="268"/>
      <c r="Q25" s="269">
        <v>0</v>
      </c>
      <c r="R25" s="270"/>
      <c r="S25" s="77">
        <f t="shared" si="0"/>
        <v>38300</v>
      </c>
      <c r="T25" s="17"/>
    </row>
    <row r="26" spans="1:20" ht="12" customHeight="1" x14ac:dyDescent="0.2">
      <c r="A26" s="6"/>
      <c r="B26" s="6"/>
      <c r="C26" s="13"/>
      <c r="D26" s="19">
        <f t="shared" si="1"/>
        <v>15</v>
      </c>
      <c r="E26" s="74" t="str">
        <f>IF(OR('Services - WHC'!E24="",'Services - WHC'!E24="[Enter service]"),"",'Services - WHC'!E24)</f>
        <v>Corporate Services</v>
      </c>
      <c r="F26" s="75" t="str">
        <f>IF(OR('Services - WHC'!F24="",'Services - WHC'!F24="[Select]"),"",'Services - WHC'!F24)</f>
        <v>Internal</v>
      </c>
      <c r="G26" s="15"/>
      <c r="H26" s="268">
        <v>0</v>
      </c>
      <c r="I26" s="268">
        <v>0</v>
      </c>
      <c r="J26" s="268">
        <v>0</v>
      </c>
      <c r="K26" s="268">
        <v>0</v>
      </c>
      <c r="L26" s="268">
        <v>0</v>
      </c>
      <c r="M26" s="268"/>
      <c r="N26" s="268"/>
      <c r="O26" s="268">
        <v>0</v>
      </c>
      <c r="P26" s="268"/>
      <c r="Q26" s="269">
        <v>0</v>
      </c>
      <c r="R26" s="270"/>
      <c r="S26" s="77">
        <f t="shared" si="0"/>
        <v>0</v>
      </c>
      <c r="T26" s="17"/>
    </row>
    <row r="27" spans="1:20" ht="12" customHeight="1" x14ac:dyDescent="0.2">
      <c r="A27" s="6"/>
      <c r="B27" s="6"/>
      <c r="C27" s="13"/>
      <c r="D27" s="19">
        <f t="shared" si="1"/>
        <v>16</v>
      </c>
      <c r="E27" s="74" t="str">
        <f>IF(OR('Services - WHC'!E25="",'Services - WHC'!E25="[Enter service]"),"",'Services - WHC'!E25)</f>
        <v>Media and Communication</v>
      </c>
      <c r="F27" s="75" t="str">
        <f>IF(OR('Services - WHC'!F25="",'Services - WHC'!F25="[Select]"),"",'Services - WHC'!F25)</f>
        <v>Mixed</v>
      </c>
      <c r="G27" s="15"/>
      <c r="H27" s="268">
        <v>4000</v>
      </c>
      <c r="I27" s="268">
        <v>0</v>
      </c>
      <c r="J27" s="268">
        <v>0</v>
      </c>
      <c r="K27" s="268">
        <v>0</v>
      </c>
      <c r="L27" s="268">
        <v>0</v>
      </c>
      <c r="M27" s="268"/>
      <c r="N27" s="268"/>
      <c r="O27" s="268">
        <v>0</v>
      </c>
      <c r="P27" s="268"/>
      <c r="Q27" s="269">
        <v>0</v>
      </c>
      <c r="R27" s="270"/>
      <c r="S27" s="77">
        <f t="shared" si="0"/>
        <v>4000</v>
      </c>
      <c r="T27" s="17"/>
    </row>
    <row r="28" spans="1:20" ht="12" customHeight="1" x14ac:dyDescent="0.2">
      <c r="A28" s="6"/>
      <c r="B28" s="6"/>
      <c r="C28" s="13"/>
      <c r="D28" s="19">
        <f t="shared" si="1"/>
        <v>17</v>
      </c>
      <c r="E28" s="74" t="str">
        <f>IF(OR('Services - WHC'!E26="",'Services - WHC'!E26="[Enter service]"),"",'Services - WHC'!E26)</f>
        <v>Risk Management</v>
      </c>
      <c r="F28" s="75" t="str">
        <f>IF(OR('Services - WHC'!F26="",'Services - WHC'!F26="[Select]"),"",'Services - WHC'!F26)</f>
        <v>Mixed</v>
      </c>
      <c r="G28" s="15"/>
      <c r="H28" s="268">
        <v>0</v>
      </c>
      <c r="I28" s="268">
        <v>0</v>
      </c>
      <c r="J28" s="268">
        <v>0</v>
      </c>
      <c r="K28" s="268">
        <v>0</v>
      </c>
      <c r="L28" s="268">
        <v>0</v>
      </c>
      <c r="M28" s="268"/>
      <c r="N28" s="268"/>
      <c r="O28" s="268">
        <v>0</v>
      </c>
      <c r="P28" s="268"/>
      <c r="Q28" s="269">
        <v>0</v>
      </c>
      <c r="R28" s="270"/>
      <c r="S28" s="77">
        <f t="shared" si="0"/>
        <v>0</v>
      </c>
      <c r="T28" s="17"/>
    </row>
    <row r="29" spans="1:20" ht="12" customHeight="1" x14ac:dyDescent="0.2">
      <c r="A29" s="6"/>
      <c r="B29" s="6"/>
      <c r="C29" s="13"/>
      <c r="D29" s="19">
        <f t="shared" si="1"/>
        <v>18</v>
      </c>
      <c r="E29" s="74" t="str">
        <f>IF(OR('Services - WHC'!E27="",'Services - WHC'!E27="[Enter service]"),"",'Services - WHC'!E27)</f>
        <v>Records Management</v>
      </c>
      <c r="F29" s="75" t="str">
        <f>IF(OR('Services - WHC'!F27="",'Services - WHC'!F27="[Select]"),"",'Services - WHC'!F27)</f>
        <v>Internal</v>
      </c>
      <c r="G29" s="15"/>
      <c r="H29" s="268">
        <v>0</v>
      </c>
      <c r="I29" s="268">
        <v>0</v>
      </c>
      <c r="J29" s="268">
        <v>0</v>
      </c>
      <c r="K29" s="268">
        <v>0</v>
      </c>
      <c r="L29" s="268">
        <v>0</v>
      </c>
      <c r="M29" s="268"/>
      <c r="N29" s="268"/>
      <c r="O29" s="268">
        <v>0</v>
      </c>
      <c r="P29" s="268"/>
      <c r="Q29" s="269">
        <v>0</v>
      </c>
      <c r="R29" s="270"/>
      <c r="S29" s="77">
        <f t="shared" si="0"/>
        <v>0</v>
      </c>
      <c r="T29" s="17"/>
    </row>
    <row r="30" spans="1:20" ht="12" customHeight="1" x14ac:dyDescent="0.2">
      <c r="A30" s="6"/>
      <c r="B30" s="6"/>
      <c r="C30" s="13"/>
      <c r="D30" s="19">
        <f t="shared" si="1"/>
        <v>19</v>
      </c>
      <c r="E30" s="74" t="str">
        <f>IF(OR('Services - WHC'!E28="",'Services - WHC'!E28="[Enter service]"),"",'Services - WHC'!E28)</f>
        <v>Human Resources</v>
      </c>
      <c r="F30" s="75" t="str">
        <f>IF(OR('Services - WHC'!F28="",'Services - WHC'!F28="[Select]"),"",'Services - WHC'!F28)</f>
        <v>Internal</v>
      </c>
      <c r="G30" s="15"/>
      <c r="H30" s="268">
        <v>0</v>
      </c>
      <c r="I30" s="268">
        <v>0</v>
      </c>
      <c r="J30" s="268">
        <v>0</v>
      </c>
      <c r="K30" s="268">
        <v>0</v>
      </c>
      <c r="L30" s="268">
        <v>0</v>
      </c>
      <c r="M30" s="268"/>
      <c r="N30" s="268"/>
      <c r="O30" s="268">
        <v>0</v>
      </c>
      <c r="P30" s="268"/>
      <c r="Q30" s="269">
        <v>0</v>
      </c>
      <c r="R30" s="270"/>
      <c r="S30" s="77">
        <f t="shared" si="0"/>
        <v>0</v>
      </c>
      <c r="T30" s="17"/>
    </row>
    <row r="31" spans="1:20" ht="12" customHeight="1" x14ac:dyDescent="0.2">
      <c r="A31" s="6"/>
      <c r="B31" s="6"/>
      <c r="C31" s="13"/>
      <c r="D31" s="19">
        <f t="shared" si="1"/>
        <v>20</v>
      </c>
      <c r="E31" s="74" t="str">
        <f>IF(OR('Services - WHC'!E29="",'Services - WHC'!E29="[Enter service]"),"",'Services - WHC'!E29)</f>
        <v>Information Technology</v>
      </c>
      <c r="F31" s="75" t="str">
        <f>IF(OR('Services - WHC'!F29="",'Services - WHC'!F29="[Select]"),"",'Services - WHC'!F29)</f>
        <v>Internal</v>
      </c>
      <c r="G31" s="15"/>
      <c r="H31" s="268">
        <v>0</v>
      </c>
      <c r="I31" s="268">
        <v>0</v>
      </c>
      <c r="J31" s="268">
        <v>0</v>
      </c>
      <c r="K31" s="268">
        <v>0</v>
      </c>
      <c r="L31" s="268">
        <v>0</v>
      </c>
      <c r="M31" s="268"/>
      <c r="N31" s="268"/>
      <c r="O31" s="268">
        <v>0</v>
      </c>
      <c r="P31" s="268"/>
      <c r="Q31" s="269">
        <v>0</v>
      </c>
      <c r="R31" s="270"/>
      <c r="S31" s="77">
        <f t="shared" si="0"/>
        <v>0</v>
      </c>
      <c r="T31" s="17"/>
    </row>
    <row r="32" spans="1:20" ht="12" customHeight="1" x14ac:dyDescent="0.2">
      <c r="A32" s="6"/>
      <c r="B32" s="6"/>
      <c r="C32" s="13"/>
      <c r="D32" s="19">
        <f t="shared" si="1"/>
        <v>21</v>
      </c>
      <c r="E32" s="74" t="str">
        <f>IF(OR('Services - WHC'!E30="",'Services - WHC'!E30="[Enter service]"),"",'Services - WHC'!E30)</f>
        <v>Customer Service</v>
      </c>
      <c r="F32" s="75" t="str">
        <f>IF(OR('Services - WHC'!F30="",'Services - WHC'!F30="[Select]"),"",'Services - WHC'!F30)</f>
        <v>Mixed</v>
      </c>
      <c r="G32" s="15"/>
      <c r="H32" s="268">
        <v>0</v>
      </c>
      <c r="I32" s="268">
        <v>0</v>
      </c>
      <c r="J32" s="268">
        <v>0</v>
      </c>
      <c r="K32" s="268">
        <v>0</v>
      </c>
      <c r="L32" s="268">
        <v>0</v>
      </c>
      <c r="M32" s="268"/>
      <c r="N32" s="268"/>
      <c r="O32" s="268">
        <v>0</v>
      </c>
      <c r="P32" s="268"/>
      <c r="Q32" s="269">
        <v>0</v>
      </c>
      <c r="R32" s="270"/>
      <c r="S32" s="77">
        <f t="shared" si="0"/>
        <v>0</v>
      </c>
      <c r="T32" s="17"/>
    </row>
    <row r="33" spans="1:20" ht="12" customHeight="1" x14ac:dyDescent="0.2">
      <c r="A33" s="6"/>
      <c r="B33" s="6"/>
      <c r="C33" s="13"/>
      <c r="D33" s="19">
        <f t="shared" si="1"/>
        <v>22</v>
      </c>
      <c r="E33" s="74" t="str">
        <f>IF(OR('Services - WHC'!E31="",'Services - WHC'!E31="[Enter service]"),"",'Services - WHC'!E31)</f>
        <v>School Crossings</v>
      </c>
      <c r="F33" s="75" t="str">
        <f>IF(OR('Services - WHC'!F31="",'Services - WHC'!F31="[Select]"),"",'Services - WHC'!F31)</f>
        <v>External</v>
      </c>
      <c r="G33" s="15"/>
      <c r="H33" s="268">
        <v>0</v>
      </c>
      <c r="I33" s="268">
        <v>0</v>
      </c>
      <c r="J33" s="268">
        <v>9400</v>
      </c>
      <c r="K33" s="268">
        <v>0</v>
      </c>
      <c r="L33" s="268">
        <v>0</v>
      </c>
      <c r="M33" s="268"/>
      <c r="N33" s="268"/>
      <c r="O33" s="268">
        <v>0</v>
      </c>
      <c r="P33" s="268"/>
      <c r="Q33" s="269">
        <v>0</v>
      </c>
      <c r="R33" s="270"/>
      <c r="S33" s="77">
        <f t="shared" si="0"/>
        <v>9400</v>
      </c>
      <c r="T33" s="17"/>
    </row>
    <row r="34" spans="1:20" ht="12" customHeight="1" x14ac:dyDescent="0.2">
      <c r="A34" s="6"/>
      <c r="B34" s="6"/>
      <c r="C34" s="13"/>
      <c r="D34" s="19">
        <f t="shared" si="1"/>
        <v>23</v>
      </c>
      <c r="E34" s="74" t="str">
        <f>IF(OR('Services - WHC'!E32="",'Services - WHC'!E32="[Enter service]"),"",'Services - WHC'!E32)</f>
        <v>Compliance</v>
      </c>
      <c r="F34" s="75" t="str">
        <f>IF(OR('Services - WHC'!F32="",'Services - WHC'!F32="[Select]"),"",'Services - WHC'!F32)</f>
        <v>External</v>
      </c>
      <c r="G34" s="15"/>
      <c r="H34" s="268">
        <v>100000</v>
      </c>
      <c r="I34" s="268">
        <v>48000</v>
      </c>
      <c r="J34" s="268">
        <v>0</v>
      </c>
      <c r="K34" s="268">
        <v>0</v>
      </c>
      <c r="L34" s="268">
        <v>0</v>
      </c>
      <c r="M34" s="268"/>
      <c r="N34" s="268"/>
      <c r="O34" s="268">
        <v>0</v>
      </c>
      <c r="P34" s="268"/>
      <c r="Q34" s="269">
        <v>0</v>
      </c>
      <c r="R34" s="270"/>
      <c r="S34" s="77">
        <f t="shared" si="0"/>
        <v>148000</v>
      </c>
      <c r="T34" s="17"/>
    </row>
    <row r="35" spans="1:20" ht="12" customHeight="1" x14ac:dyDescent="0.2">
      <c r="A35" s="6"/>
      <c r="B35" s="6"/>
      <c r="C35" s="13"/>
      <c r="D35" s="19">
        <f t="shared" si="1"/>
        <v>24</v>
      </c>
      <c r="E35" s="74" t="str">
        <f>IF(OR('Services - WHC'!E33="",'Services - WHC'!E33="[Enter service]"),"",'Services - WHC'!E33)</f>
        <v>Community Services Administration</v>
      </c>
      <c r="F35" s="75" t="str">
        <f>IF(OR('Services - WHC'!F33="",'Services - WHC'!F33="[Select]"),"",'Services - WHC'!F33)</f>
        <v>Internal</v>
      </c>
      <c r="G35" s="15"/>
      <c r="H35" s="268">
        <v>0</v>
      </c>
      <c r="I35" s="268">
        <v>0</v>
      </c>
      <c r="J35" s="268">
        <v>38000</v>
      </c>
      <c r="K35" s="268">
        <v>0</v>
      </c>
      <c r="L35" s="268">
        <v>0</v>
      </c>
      <c r="M35" s="268"/>
      <c r="N35" s="268"/>
      <c r="O35" s="268">
        <v>0</v>
      </c>
      <c r="P35" s="268"/>
      <c r="Q35" s="269">
        <v>0</v>
      </c>
      <c r="R35" s="270"/>
      <c r="S35" s="77">
        <f t="shared" si="0"/>
        <v>38000</v>
      </c>
      <c r="T35" s="17"/>
    </row>
    <row r="36" spans="1:20" ht="12" customHeight="1" x14ac:dyDescent="0.2">
      <c r="A36" s="6"/>
      <c r="B36" s="6"/>
      <c r="C36" s="13"/>
      <c r="D36" s="19">
        <f t="shared" si="1"/>
        <v>25</v>
      </c>
      <c r="E36" s="74" t="str">
        <f>IF(OR('Services - WHC'!E34="",'Services - WHC'!E34="[Enter service]"),"",'Services - WHC'!E34)</f>
        <v>Maternal &amp; Child Health</v>
      </c>
      <c r="F36" s="75" t="str">
        <f>IF(OR('Services - WHC'!F34="",'Services - WHC'!F34="[Select]"),"",'Services - WHC'!F34)</f>
        <v>External</v>
      </c>
      <c r="G36" s="15"/>
      <c r="H36" s="268">
        <v>0</v>
      </c>
      <c r="I36" s="268">
        <v>0</v>
      </c>
      <c r="J36" s="268">
        <v>148000</v>
      </c>
      <c r="K36" s="268">
        <v>0</v>
      </c>
      <c r="L36" s="268">
        <v>0</v>
      </c>
      <c r="M36" s="268"/>
      <c r="N36" s="268"/>
      <c r="O36" s="268">
        <v>0</v>
      </c>
      <c r="P36" s="268"/>
      <c r="Q36" s="269">
        <v>58000</v>
      </c>
      <c r="R36" s="270"/>
      <c r="S36" s="77">
        <f t="shared" si="0"/>
        <v>206000</v>
      </c>
      <c r="T36" s="17"/>
    </row>
    <row r="37" spans="1:20" ht="12" customHeight="1" x14ac:dyDescent="0.2">
      <c r="A37" s="6"/>
      <c r="B37" s="6"/>
      <c r="C37" s="13"/>
      <c r="D37" s="19">
        <f t="shared" si="1"/>
        <v>26</v>
      </c>
      <c r="E37" s="74" t="str">
        <f>IF(OR('Services - WHC'!E35="",'Services - WHC'!E35="[Enter service]"),"",'Services - WHC'!E35)</f>
        <v>Pre School Subsidised</v>
      </c>
      <c r="F37" s="75" t="str">
        <f>IF(OR('Services - WHC'!F35="",'Services - WHC'!F35="[Select]"),"",'Services - WHC'!F35)</f>
        <v>External</v>
      </c>
      <c r="G37" s="15"/>
      <c r="H37" s="268">
        <v>0</v>
      </c>
      <c r="I37" s="268">
        <v>0</v>
      </c>
      <c r="J37" s="268">
        <v>0</v>
      </c>
      <c r="K37" s="268">
        <v>0</v>
      </c>
      <c r="L37" s="268">
        <v>0</v>
      </c>
      <c r="M37" s="268"/>
      <c r="N37" s="268"/>
      <c r="O37" s="268">
        <v>0</v>
      </c>
      <c r="P37" s="268"/>
      <c r="Q37" s="269">
        <v>0</v>
      </c>
      <c r="R37" s="270"/>
      <c r="S37" s="77">
        <f t="shared" si="0"/>
        <v>0</v>
      </c>
      <c r="T37" s="17"/>
    </row>
    <row r="38" spans="1:20" ht="12" customHeight="1" x14ac:dyDescent="0.2">
      <c r="A38" s="6"/>
      <c r="B38" s="6"/>
      <c r="C38" s="13"/>
      <c r="D38" s="19">
        <f t="shared" si="1"/>
        <v>27</v>
      </c>
      <c r="E38" s="74" t="str">
        <f>IF(OR('Services - WHC'!E36="",'Services - WHC'!E36="[Enter service]"),"",'Services - WHC'!E36)</f>
        <v>Senior Citizens Centre</v>
      </c>
      <c r="F38" s="75" t="str">
        <f>IF(OR('Services - WHC'!F36="",'Services - WHC'!F36="[Select]"),"",'Services - WHC'!F36)</f>
        <v>External</v>
      </c>
      <c r="G38" s="15"/>
      <c r="H38" s="268">
        <v>0</v>
      </c>
      <c r="I38" s="268">
        <v>400</v>
      </c>
      <c r="J38" s="268">
        <v>52894</v>
      </c>
      <c r="K38" s="268">
        <v>2200</v>
      </c>
      <c r="L38" s="268">
        <v>0</v>
      </c>
      <c r="M38" s="268"/>
      <c r="N38" s="268"/>
      <c r="O38" s="268">
        <v>0</v>
      </c>
      <c r="P38" s="268"/>
      <c r="Q38" s="269">
        <v>0</v>
      </c>
      <c r="R38" s="270"/>
      <c r="S38" s="77">
        <f t="shared" si="0"/>
        <v>55494</v>
      </c>
      <c r="T38" s="17"/>
    </row>
    <row r="39" spans="1:20" ht="12" customHeight="1" x14ac:dyDescent="0.2">
      <c r="A39" s="6"/>
      <c r="B39" s="6"/>
      <c r="C39" s="13"/>
      <c r="D39" s="19">
        <f t="shared" si="1"/>
        <v>28</v>
      </c>
      <c r="E39" s="74" t="str">
        <f>IF(OR('Services - WHC'!E37="",'Services - WHC'!E37="[Enter service]"),"",'Services - WHC'!E37)</f>
        <v>Aged Accommodation</v>
      </c>
      <c r="F39" s="75" t="str">
        <f>IF(OR('Services - WHC'!F37="",'Services - WHC'!F37="[Select]"),"",'Services - WHC'!F37)</f>
        <v>External</v>
      </c>
      <c r="G39" s="15"/>
      <c r="H39" s="268">
        <v>0</v>
      </c>
      <c r="I39" s="268">
        <v>0</v>
      </c>
      <c r="J39" s="268">
        <v>0</v>
      </c>
      <c r="K39" s="268">
        <v>0</v>
      </c>
      <c r="L39" s="268">
        <v>0</v>
      </c>
      <c r="M39" s="268"/>
      <c r="N39" s="268"/>
      <c r="O39" s="268">
        <v>0</v>
      </c>
      <c r="P39" s="268"/>
      <c r="Q39" s="269">
        <v>0</v>
      </c>
      <c r="R39" s="270"/>
      <c r="S39" s="77">
        <f t="shared" si="0"/>
        <v>0</v>
      </c>
      <c r="T39" s="17"/>
    </row>
    <row r="40" spans="1:20" ht="12" customHeight="1" x14ac:dyDescent="0.2">
      <c r="A40" s="6"/>
      <c r="B40" s="6"/>
      <c r="C40" s="13"/>
      <c r="D40" s="19">
        <f t="shared" si="1"/>
        <v>29</v>
      </c>
      <c r="E40" s="74" t="str">
        <f>IF(OR('Services - WHC'!E38="",'Services - WHC'!E38="[Enter service]"),"",'Services - WHC'!E38)</f>
        <v>Assessment &amp; Care Management</v>
      </c>
      <c r="F40" s="75" t="str">
        <f>IF(OR('Services - WHC'!F38="",'Services - WHC'!F38="[Select]"),"",'Services - WHC'!F38)</f>
        <v>External</v>
      </c>
      <c r="G40" s="15"/>
      <c r="H40" s="268">
        <v>0</v>
      </c>
      <c r="I40" s="268">
        <v>0</v>
      </c>
      <c r="J40" s="268">
        <v>114491</v>
      </c>
      <c r="K40" s="268">
        <v>0</v>
      </c>
      <c r="L40" s="268">
        <v>0</v>
      </c>
      <c r="M40" s="268"/>
      <c r="N40" s="268"/>
      <c r="O40" s="268">
        <v>0</v>
      </c>
      <c r="P40" s="268"/>
      <c r="Q40" s="269">
        <v>0</v>
      </c>
      <c r="R40" s="270"/>
      <c r="S40" s="77">
        <f t="shared" si="0"/>
        <v>114491</v>
      </c>
      <c r="T40" s="17"/>
    </row>
    <row r="41" spans="1:20" ht="12" customHeight="1" x14ac:dyDescent="0.2">
      <c r="A41" s="6"/>
      <c r="B41" s="6"/>
      <c r="C41" s="13"/>
      <c r="D41" s="19">
        <f t="shared" si="1"/>
        <v>30</v>
      </c>
      <c r="E41" s="74" t="str">
        <f>IF(OR('Services - WHC'!E39="",'Services - WHC'!E39="[Enter service]"),"",'Services - WHC'!E39)</f>
        <v>Hospital to Home</v>
      </c>
      <c r="F41" s="75" t="str">
        <f>IF(OR('Services - WHC'!F39="",'Services - WHC'!F39="[Select]"),"",'Services - WHC'!F39)</f>
        <v>External</v>
      </c>
      <c r="G41" s="15"/>
      <c r="H41" s="268">
        <v>0</v>
      </c>
      <c r="I41" s="268">
        <v>0</v>
      </c>
      <c r="J41" s="268">
        <v>0</v>
      </c>
      <c r="K41" s="268">
        <v>0</v>
      </c>
      <c r="L41" s="268">
        <v>0</v>
      </c>
      <c r="M41" s="268"/>
      <c r="N41" s="268"/>
      <c r="O41" s="268">
        <v>0</v>
      </c>
      <c r="P41" s="268"/>
      <c r="Q41" s="269">
        <v>0</v>
      </c>
      <c r="R41" s="270"/>
      <c r="S41" s="77">
        <f t="shared" si="0"/>
        <v>0</v>
      </c>
      <c r="T41" s="17"/>
    </row>
    <row r="42" spans="1:20" ht="12" customHeight="1" x14ac:dyDescent="0.2">
      <c r="A42" s="6"/>
      <c r="B42" s="6"/>
      <c r="C42" s="13"/>
      <c r="D42" s="19">
        <f t="shared" si="1"/>
        <v>31</v>
      </c>
      <c r="E42" s="74" t="str">
        <f>IF(OR('Services - WHC'!E40="",'Services - WHC'!E40="[Enter service]"),"",'Services - WHC'!E40)</f>
        <v>Home Help General</v>
      </c>
      <c r="F42" s="75" t="str">
        <f>IF(OR('Services - WHC'!F40="",'Services - WHC'!F40="[Select]"),"",'Services - WHC'!F40)</f>
        <v>External</v>
      </c>
      <c r="G42" s="15"/>
      <c r="H42" s="268">
        <v>0</v>
      </c>
      <c r="I42" s="268">
        <v>56322</v>
      </c>
      <c r="J42" s="268">
        <v>325927</v>
      </c>
      <c r="K42" s="268">
        <v>0</v>
      </c>
      <c r="L42" s="268">
        <v>0</v>
      </c>
      <c r="M42" s="268"/>
      <c r="N42" s="268"/>
      <c r="O42" s="268">
        <v>0</v>
      </c>
      <c r="P42" s="268"/>
      <c r="Q42" s="269">
        <v>0</v>
      </c>
      <c r="R42" s="270"/>
      <c r="S42" s="77">
        <f t="shared" si="0"/>
        <v>382249</v>
      </c>
      <c r="T42" s="17"/>
    </row>
    <row r="43" spans="1:20" ht="12" customHeight="1" x14ac:dyDescent="0.2">
      <c r="A43" s="6"/>
      <c r="B43" s="6"/>
      <c r="C43" s="13"/>
      <c r="D43" s="19">
        <f t="shared" si="1"/>
        <v>32</v>
      </c>
      <c r="E43" s="74" t="str">
        <f>IF(OR('Services - WHC'!E41="",'Services - WHC'!E41="[Enter service]"),"",'Services - WHC'!E41)</f>
        <v>Home Help Personal</v>
      </c>
      <c r="F43" s="75" t="str">
        <f>IF(OR('Services - WHC'!F41="",'Services - WHC'!F41="[Select]"),"",'Services - WHC'!F41)</f>
        <v>External</v>
      </c>
      <c r="G43" s="15"/>
      <c r="H43" s="268">
        <v>0</v>
      </c>
      <c r="I43" s="268">
        <v>10098</v>
      </c>
      <c r="J43" s="268">
        <v>74321</v>
      </c>
      <c r="K43" s="268">
        <v>0</v>
      </c>
      <c r="L43" s="268">
        <v>0</v>
      </c>
      <c r="M43" s="268"/>
      <c r="N43" s="268"/>
      <c r="O43" s="268">
        <v>0</v>
      </c>
      <c r="P43" s="268"/>
      <c r="Q43" s="269">
        <v>0</v>
      </c>
      <c r="R43" s="270"/>
      <c r="S43" s="77">
        <f t="shared" si="0"/>
        <v>84419</v>
      </c>
      <c r="T43" s="17"/>
    </row>
    <row r="44" spans="1:20" ht="12" customHeight="1" x14ac:dyDescent="0.2">
      <c r="A44" s="6"/>
      <c r="B44" s="6"/>
      <c r="C44" s="13"/>
      <c r="D44" s="19">
        <f t="shared" si="1"/>
        <v>33</v>
      </c>
      <c r="E44" s="74" t="str">
        <f>IF(OR('Services - WHC'!E42="",'Services - WHC'!E42="[Enter service]"),"",'Services - WHC'!E42)</f>
        <v>Home Help Respite</v>
      </c>
      <c r="F44" s="75" t="str">
        <f>IF(OR('Services - WHC'!F42="",'Services - WHC'!F42="[Select]"),"",'Services - WHC'!F42)</f>
        <v>External</v>
      </c>
      <c r="G44" s="15"/>
      <c r="H44" s="268">
        <v>0</v>
      </c>
      <c r="I44" s="268">
        <v>3456</v>
      </c>
      <c r="J44" s="268">
        <v>42345</v>
      </c>
      <c r="K44" s="268">
        <v>0</v>
      </c>
      <c r="L44" s="268">
        <v>0</v>
      </c>
      <c r="M44" s="268"/>
      <c r="N44" s="268"/>
      <c r="O44" s="268">
        <v>0</v>
      </c>
      <c r="P44" s="268"/>
      <c r="Q44" s="269">
        <v>0</v>
      </c>
      <c r="R44" s="270"/>
      <c r="S44" s="77">
        <f t="shared" si="0"/>
        <v>45801</v>
      </c>
      <c r="T44" s="17"/>
    </row>
    <row r="45" spans="1:20" ht="12" customHeight="1" x14ac:dyDescent="0.2">
      <c r="A45" s="6"/>
      <c r="B45" s="6"/>
      <c r="C45" s="13"/>
      <c r="D45" s="19">
        <f t="shared" si="1"/>
        <v>34</v>
      </c>
      <c r="E45" s="74" t="str">
        <f>IF(OR('Services - WHC'!E43="",'Services - WHC'!E43="[Enter service]"),"",'Services - WHC'!E43)</f>
        <v>Home Maintenance</v>
      </c>
      <c r="F45" s="75" t="str">
        <f>IF(OR('Services - WHC'!F43="",'Services - WHC'!F43="[Select]"),"",'Services - WHC'!F43)</f>
        <v>External</v>
      </c>
      <c r="G45" s="15"/>
      <c r="H45" s="268">
        <v>0</v>
      </c>
      <c r="I45" s="268">
        <v>14400</v>
      </c>
      <c r="J45" s="268">
        <v>57898</v>
      </c>
      <c r="K45" s="268">
        <v>0</v>
      </c>
      <c r="L45" s="268">
        <v>0</v>
      </c>
      <c r="M45" s="268"/>
      <c r="N45" s="268"/>
      <c r="O45" s="268">
        <v>0</v>
      </c>
      <c r="P45" s="268"/>
      <c r="Q45" s="269">
        <v>0</v>
      </c>
      <c r="R45" s="270"/>
      <c r="S45" s="77">
        <f t="shared" si="0"/>
        <v>72298</v>
      </c>
      <c r="T45" s="17"/>
    </row>
    <row r="46" spans="1:20" ht="12" customHeight="1" x14ac:dyDescent="0.2">
      <c r="A46" s="6"/>
      <c r="B46" s="6"/>
      <c r="C46" s="13"/>
      <c r="D46" s="19">
        <f t="shared" si="1"/>
        <v>35</v>
      </c>
      <c r="E46" s="74" t="str">
        <f>IF(OR('Services - WHC'!E44="",'Services - WHC'!E44="[Enter service]"),"",'Services - WHC'!E44)</f>
        <v>Meals on Wheels</v>
      </c>
      <c r="F46" s="75" t="str">
        <f>IF(OR('Services - WHC'!F44="",'Services - WHC'!F44="[Select]"),"",'Services - WHC'!F44)</f>
        <v>External</v>
      </c>
      <c r="G46" s="15"/>
      <c r="H46" s="268">
        <v>0</v>
      </c>
      <c r="I46" s="268">
        <v>112813</v>
      </c>
      <c r="J46" s="268">
        <v>41128</v>
      </c>
      <c r="K46" s="268">
        <v>0</v>
      </c>
      <c r="L46" s="268">
        <v>0</v>
      </c>
      <c r="M46" s="268"/>
      <c r="N46" s="268"/>
      <c r="O46" s="268">
        <v>0</v>
      </c>
      <c r="P46" s="268"/>
      <c r="Q46" s="269">
        <v>0</v>
      </c>
      <c r="R46" s="270"/>
      <c r="S46" s="77">
        <f t="shared" si="0"/>
        <v>153941</v>
      </c>
      <c r="T46" s="17"/>
    </row>
    <row r="47" spans="1:20" ht="12" customHeight="1" x14ac:dyDescent="0.2">
      <c r="A47" s="6"/>
      <c r="B47" s="6"/>
      <c r="C47" s="13"/>
      <c r="D47" s="19">
        <f t="shared" si="1"/>
        <v>36</v>
      </c>
      <c r="E47" s="74" t="str">
        <f>IF(OR('Services - WHC'!E45="",'Services - WHC'!E45="[Enter service]"),"",'Services - WHC'!E45)</f>
        <v>Volunteer Co Ordination</v>
      </c>
      <c r="F47" s="75" t="str">
        <f>IF(OR('Services - WHC'!F45="",'Services - WHC'!F45="[Select]"),"",'Services - WHC'!F45)</f>
        <v>External</v>
      </c>
      <c r="G47" s="15"/>
      <c r="H47" s="268">
        <v>0</v>
      </c>
      <c r="I47" s="268">
        <v>0</v>
      </c>
      <c r="J47" s="268">
        <v>39324</v>
      </c>
      <c r="K47" s="268">
        <v>0</v>
      </c>
      <c r="L47" s="268">
        <v>0</v>
      </c>
      <c r="M47" s="268"/>
      <c r="N47" s="268"/>
      <c r="O47" s="268">
        <v>0</v>
      </c>
      <c r="P47" s="268"/>
      <c r="Q47" s="269">
        <v>0</v>
      </c>
      <c r="R47" s="270"/>
      <c r="S47" s="77">
        <f t="shared" si="0"/>
        <v>39324</v>
      </c>
      <c r="T47" s="17"/>
    </row>
    <row r="48" spans="1:20" ht="12" customHeight="1" x14ac:dyDescent="0.2">
      <c r="A48" s="6"/>
      <c r="B48" s="6"/>
      <c r="C48" s="13"/>
      <c r="D48" s="19">
        <f t="shared" si="1"/>
        <v>37</v>
      </c>
      <c r="E48" s="74" t="str">
        <f>IF(OR('Services - WHC'!E46="",'Services - WHC'!E46="[Enter service]"),"",'Services - WHC'!E46)</f>
        <v>HACC - BROKERED PROGRAMS</v>
      </c>
      <c r="F48" s="75" t="str">
        <f>IF(OR('Services - WHC'!F46="",'Services - WHC'!F46="[Select]"),"",'Services - WHC'!F46)</f>
        <v>External</v>
      </c>
      <c r="G48" s="15"/>
      <c r="H48" s="268">
        <v>0</v>
      </c>
      <c r="I48" s="268">
        <v>164835</v>
      </c>
      <c r="J48" s="268">
        <v>0</v>
      </c>
      <c r="K48" s="268">
        <v>0</v>
      </c>
      <c r="L48" s="268">
        <v>0</v>
      </c>
      <c r="M48" s="268"/>
      <c r="N48" s="268"/>
      <c r="O48" s="268">
        <v>0</v>
      </c>
      <c r="P48" s="268"/>
      <c r="Q48" s="269">
        <v>0</v>
      </c>
      <c r="R48" s="270"/>
      <c r="S48" s="77">
        <f t="shared" si="0"/>
        <v>164835</v>
      </c>
      <c r="T48" s="17"/>
    </row>
    <row r="49" spans="1:20" ht="12" customHeight="1" x14ac:dyDescent="0.2">
      <c r="A49" s="6"/>
      <c r="B49" s="6"/>
      <c r="C49" s="13"/>
      <c r="D49" s="19">
        <f t="shared" si="1"/>
        <v>38</v>
      </c>
      <c r="E49" s="74" t="str">
        <f>IF(OR('Services - WHC'!E47="",'Services - WHC'!E47="[Enter service]"),"",'Services - WHC'!E47)</f>
        <v>Youth Development</v>
      </c>
      <c r="F49" s="75" t="str">
        <f>IF(OR('Services - WHC'!F47="",'Services - WHC'!F47="[Select]"),"",'Services - WHC'!F47)</f>
        <v>External</v>
      </c>
      <c r="G49" s="15"/>
      <c r="H49" s="268">
        <v>0</v>
      </c>
      <c r="I49" s="268">
        <v>0</v>
      </c>
      <c r="J49" s="268">
        <v>30000</v>
      </c>
      <c r="K49" s="268">
        <v>0</v>
      </c>
      <c r="L49" s="268">
        <v>0</v>
      </c>
      <c r="M49" s="268"/>
      <c r="N49" s="268"/>
      <c r="O49" s="268">
        <v>0</v>
      </c>
      <c r="P49" s="268"/>
      <c r="Q49" s="269">
        <v>0</v>
      </c>
      <c r="R49" s="270"/>
      <c r="S49" s="77">
        <f t="shared" si="0"/>
        <v>30000</v>
      </c>
      <c r="T49" s="17"/>
    </row>
    <row r="50" spans="1:20" ht="12" customHeight="1" x14ac:dyDescent="0.2">
      <c r="A50" s="6"/>
      <c r="B50" s="6"/>
      <c r="C50" s="13"/>
      <c r="D50" s="19">
        <f t="shared" si="1"/>
        <v>39</v>
      </c>
      <c r="E50" s="74" t="str">
        <f>IF(OR('Services - WHC'!E48="",'Services - WHC'!E48="[Enter service]"),"",'Services - WHC'!E48)</f>
        <v>Youth Development Freeza</v>
      </c>
      <c r="F50" s="75" t="str">
        <f>IF(OR('Services - WHC'!F48="",'Services - WHC'!F48="[Select]"),"",'Services - WHC'!F48)</f>
        <v>External</v>
      </c>
      <c r="G50" s="15"/>
      <c r="H50" s="268">
        <v>0</v>
      </c>
      <c r="I50" s="268">
        <v>0</v>
      </c>
      <c r="J50" s="268">
        <v>0</v>
      </c>
      <c r="K50" s="268">
        <v>0</v>
      </c>
      <c r="L50" s="268">
        <v>0</v>
      </c>
      <c r="M50" s="268"/>
      <c r="N50" s="268"/>
      <c r="O50" s="268">
        <v>0</v>
      </c>
      <c r="P50" s="268"/>
      <c r="Q50" s="269">
        <v>0</v>
      </c>
      <c r="R50" s="270"/>
      <c r="S50" s="77">
        <f t="shared" si="0"/>
        <v>0</v>
      </c>
      <c r="T50" s="17"/>
    </row>
    <row r="51" spans="1:20" ht="12" customHeight="1" x14ac:dyDescent="0.2">
      <c r="A51" s="6"/>
      <c r="B51" s="6"/>
      <c r="C51" s="13"/>
      <c r="D51" s="19">
        <f t="shared" si="1"/>
        <v>40</v>
      </c>
      <c r="E51" s="74" t="str">
        <f>IF(OR('Services - WHC'!E49="",'Services - WHC'!E49="[Enter service]"),"",'Services - WHC'!E49)</f>
        <v>Library Services</v>
      </c>
      <c r="F51" s="75" t="str">
        <f>IF(OR('Services - WHC'!F49="",'Services - WHC'!F49="[Select]"),"",'Services - WHC'!F49)</f>
        <v>External</v>
      </c>
      <c r="G51" s="15"/>
      <c r="H51" s="268">
        <v>0</v>
      </c>
      <c r="I51" s="268">
        <v>0</v>
      </c>
      <c r="J51" s="268">
        <v>115964</v>
      </c>
      <c r="K51" s="268">
        <v>0</v>
      </c>
      <c r="L51" s="268">
        <v>0</v>
      </c>
      <c r="M51" s="268"/>
      <c r="N51" s="268"/>
      <c r="O51" s="268">
        <v>0</v>
      </c>
      <c r="P51" s="268"/>
      <c r="Q51" s="269">
        <v>0</v>
      </c>
      <c r="R51" s="270"/>
      <c r="S51" s="77">
        <f t="shared" si="0"/>
        <v>115964</v>
      </c>
      <c r="T51" s="17"/>
    </row>
    <row r="52" spans="1:20" ht="12" customHeight="1" x14ac:dyDescent="0.2">
      <c r="A52" s="6"/>
      <c r="B52" s="6"/>
      <c r="C52" s="13"/>
      <c r="D52" s="19">
        <f t="shared" si="1"/>
        <v>41</v>
      </c>
      <c r="E52" s="74" t="str">
        <f>IF(OR('Services - WHC'!E50="",'Services - WHC'!E50="[Enter service]"),"",'Services - WHC'!E50)</f>
        <v>L To P Learner Driver Mentor Program</v>
      </c>
      <c r="F52" s="75" t="str">
        <f>IF(OR('Services - WHC'!F50="",'Services - WHC'!F50="[Select]"),"",'Services - WHC'!F50)</f>
        <v>External</v>
      </c>
      <c r="G52" s="15"/>
      <c r="H52" s="268">
        <v>0</v>
      </c>
      <c r="I52" s="268">
        <v>0</v>
      </c>
      <c r="J52" s="268">
        <v>0</v>
      </c>
      <c r="K52" s="268">
        <v>0</v>
      </c>
      <c r="L52" s="268">
        <v>0</v>
      </c>
      <c r="M52" s="268"/>
      <c r="N52" s="268"/>
      <c r="O52" s="268">
        <v>28500</v>
      </c>
      <c r="P52" s="268"/>
      <c r="Q52" s="269">
        <v>0</v>
      </c>
      <c r="R52" s="270"/>
      <c r="S52" s="77">
        <f t="shared" si="0"/>
        <v>28500</v>
      </c>
      <c r="T52" s="17"/>
    </row>
    <row r="53" spans="1:20" ht="12" customHeight="1" x14ac:dyDescent="0.2">
      <c r="A53" s="6"/>
      <c r="B53" s="6"/>
      <c r="C53" s="13"/>
      <c r="D53" s="19">
        <f t="shared" si="1"/>
        <v>42</v>
      </c>
      <c r="E53" s="74" t="str">
        <f>IF(OR('Services - WHC'!E51="",'Services - WHC'!E51="[Enter service]"),"",'Services - WHC'!E51)</f>
        <v>Vulnerable Persons Register</v>
      </c>
      <c r="F53" s="75" t="str">
        <f>IF(OR('Services - WHC'!F51="",'Services - WHC'!F51="[Select]"),"",'Services - WHC'!F51)</f>
        <v>External</v>
      </c>
      <c r="G53" s="15"/>
      <c r="H53" s="268">
        <v>0</v>
      </c>
      <c r="I53" s="268">
        <v>0</v>
      </c>
      <c r="J53" s="268">
        <v>16876</v>
      </c>
      <c r="K53" s="268">
        <v>0</v>
      </c>
      <c r="L53" s="268">
        <v>0</v>
      </c>
      <c r="M53" s="268"/>
      <c r="N53" s="268"/>
      <c r="O53" s="268">
        <v>0</v>
      </c>
      <c r="P53" s="268"/>
      <c r="Q53" s="269">
        <v>0</v>
      </c>
      <c r="R53" s="270"/>
      <c r="S53" s="77">
        <f t="shared" si="0"/>
        <v>16876</v>
      </c>
      <c r="T53" s="17"/>
    </row>
    <row r="54" spans="1:20" ht="12" customHeight="1" x14ac:dyDescent="0.2">
      <c r="A54" s="6"/>
      <c r="B54" s="6"/>
      <c r="C54" s="13"/>
      <c r="D54" s="19">
        <f t="shared" si="1"/>
        <v>43</v>
      </c>
      <c r="E54" s="74" t="str">
        <f>IF(OR('Services - WHC'!E52="",'Services - WHC'!E52="[Enter service]"),"",'Services - WHC'!E52)</f>
        <v>Walk To School Program</v>
      </c>
      <c r="F54" s="75" t="str">
        <f>IF(OR('Services - WHC'!F52="",'Services - WHC'!F52="[Select]"),"",'Services - WHC'!F52)</f>
        <v>External</v>
      </c>
      <c r="G54" s="15"/>
      <c r="H54" s="268">
        <v>0</v>
      </c>
      <c r="I54" s="268">
        <v>0</v>
      </c>
      <c r="J54" s="268">
        <v>0</v>
      </c>
      <c r="K54" s="268">
        <v>10000</v>
      </c>
      <c r="L54" s="268">
        <v>0</v>
      </c>
      <c r="M54" s="268"/>
      <c r="N54" s="268"/>
      <c r="O54" s="268">
        <v>0</v>
      </c>
      <c r="P54" s="268"/>
      <c r="Q54" s="269">
        <v>0</v>
      </c>
      <c r="R54" s="270"/>
      <c r="S54" s="77">
        <f t="shared" si="0"/>
        <v>10000</v>
      </c>
      <c r="T54" s="17"/>
    </row>
    <row r="55" spans="1:20" ht="12" customHeight="1" x14ac:dyDescent="0.2">
      <c r="A55" s="6"/>
      <c r="B55" s="6"/>
      <c r="C55" s="13"/>
      <c r="D55" s="19">
        <f t="shared" si="1"/>
        <v>44</v>
      </c>
      <c r="E55" s="74" t="str">
        <f>IF(OR('Services - WHC'!E53="",'Services - WHC'!E53="[Enter service]"),"",'Services - WHC'!E53)</f>
        <v>Assets &amp; Infrastructure   Admin and Design</v>
      </c>
      <c r="F55" s="75" t="str">
        <f>IF(OR('Services - WHC'!F53="",'Services - WHC'!F53="[Select]"),"",'Services - WHC'!F53)</f>
        <v>Mixed</v>
      </c>
      <c r="G55" s="15"/>
      <c r="H55" s="268">
        <v>0</v>
      </c>
      <c r="I55" s="268">
        <v>0</v>
      </c>
      <c r="J55" s="268">
        <v>0</v>
      </c>
      <c r="K55" s="268">
        <v>0</v>
      </c>
      <c r="L55" s="268">
        <v>0</v>
      </c>
      <c r="M55" s="268"/>
      <c r="N55" s="268"/>
      <c r="O55" s="268">
        <v>0</v>
      </c>
      <c r="P55" s="268"/>
      <c r="Q55" s="269">
        <v>0</v>
      </c>
      <c r="R55" s="270"/>
      <c r="S55" s="77">
        <f t="shared" si="0"/>
        <v>0</v>
      </c>
      <c r="T55" s="17"/>
    </row>
    <row r="56" spans="1:20" ht="12" customHeight="1" x14ac:dyDescent="0.2">
      <c r="A56" s="6"/>
      <c r="B56" s="6"/>
      <c r="C56" s="13"/>
      <c r="D56" s="19">
        <f t="shared" si="1"/>
        <v>45</v>
      </c>
      <c r="E56" s="74" t="str">
        <f>IF(OR('Services - WHC'!E54="",'Services - WHC'!E54="[Enter service]"),"",'Services - WHC'!E54)</f>
        <v>Environmental Planning</v>
      </c>
      <c r="F56" s="75" t="str">
        <f>IF(OR('Services - WHC'!F54="",'Services - WHC'!F54="[Select]"),"",'Services - WHC'!F54)</f>
        <v>Mixed</v>
      </c>
      <c r="G56" s="15"/>
      <c r="H56" s="268">
        <v>0</v>
      </c>
      <c r="I56" s="268">
        <v>0</v>
      </c>
      <c r="J56" s="268">
        <v>0</v>
      </c>
      <c r="K56" s="268">
        <v>0</v>
      </c>
      <c r="L56" s="268">
        <v>0</v>
      </c>
      <c r="M56" s="268"/>
      <c r="N56" s="268"/>
      <c r="O56" s="268">
        <v>0</v>
      </c>
      <c r="P56" s="268"/>
      <c r="Q56" s="269">
        <v>0</v>
      </c>
      <c r="R56" s="270"/>
      <c r="S56" s="77">
        <f t="shared" si="0"/>
        <v>0</v>
      </c>
      <c r="T56" s="17"/>
    </row>
    <row r="57" spans="1:20" ht="12" customHeight="1" x14ac:dyDescent="0.2">
      <c r="A57" s="6"/>
      <c r="B57" s="6"/>
      <c r="C57" s="13"/>
      <c r="D57" s="19">
        <f t="shared" si="1"/>
        <v>46</v>
      </c>
      <c r="E57" s="74" t="str">
        <f>IF(OR('Services - WHC'!E55="",'Services - WHC'!E55="[Enter service]"),"",'Services - WHC'!E55)</f>
        <v>Street Light Sustainability Upgrade</v>
      </c>
      <c r="F57" s="75" t="str">
        <f>IF(OR('Services - WHC'!F55="",'Services - WHC'!F55="[Select]"),"",'Services - WHC'!F55)</f>
        <v>External</v>
      </c>
      <c r="G57" s="15"/>
      <c r="H57" s="268">
        <v>0</v>
      </c>
      <c r="I57" s="268">
        <v>0</v>
      </c>
      <c r="J57" s="268">
        <v>0</v>
      </c>
      <c r="K57" s="268">
        <v>0</v>
      </c>
      <c r="L57" s="268">
        <v>0</v>
      </c>
      <c r="M57" s="268"/>
      <c r="N57" s="268"/>
      <c r="O57" s="268">
        <v>0</v>
      </c>
      <c r="P57" s="268"/>
      <c r="Q57" s="269">
        <v>0</v>
      </c>
      <c r="R57" s="270"/>
      <c r="S57" s="77">
        <f t="shared" si="0"/>
        <v>0</v>
      </c>
      <c r="T57" s="17"/>
    </row>
    <row r="58" spans="1:20" ht="12" customHeight="1" x14ac:dyDescent="0.2">
      <c r="A58" s="6"/>
      <c r="B58" s="6"/>
      <c r="C58" s="13"/>
      <c r="D58" s="19">
        <f t="shared" si="1"/>
        <v>47</v>
      </c>
      <c r="E58" s="74" t="str">
        <f>IF(OR('Services - WHC'!E56="",'Services - WHC'!E56="[Enter service]"),"",'Services - WHC'!E56)</f>
        <v>Recreation Services</v>
      </c>
      <c r="F58" s="75" t="str">
        <f>IF(OR('Services - WHC'!F56="",'Services - WHC'!F56="[Select]"),"",'Services - WHC'!F56)</f>
        <v>External</v>
      </c>
      <c r="G58" s="15"/>
      <c r="H58" s="268">
        <v>0</v>
      </c>
      <c r="I58" s="268">
        <v>0</v>
      </c>
      <c r="J58" s="268">
        <v>0</v>
      </c>
      <c r="K58" s="268">
        <v>0</v>
      </c>
      <c r="L58" s="268">
        <v>0</v>
      </c>
      <c r="M58" s="268"/>
      <c r="N58" s="268"/>
      <c r="O58" s="268">
        <v>0</v>
      </c>
      <c r="P58" s="268"/>
      <c r="Q58" s="269">
        <v>0</v>
      </c>
      <c r="R58" s="270"/>
      <c r="S58" s="77">
        <f t="shared" si="0"/>
        <v>0</v>
      </c>
      <c r="T58" s="17"/>
    </row>
    <row r="59" spans="1:20" ht="12" customHeight="1" x14ac:dyDescent="0.2">
      <c r="A59" s="6"/>
      <c r="B59" s="6"/>
      <c r="C59" s="13"/>
      <c r="D59" s="19">
        <f t="shared" si="1"/>
        <v>48</v>
      </c>
      <c r="E59" s="74" t="str">
        <f>IF(OR('Services - WHC'!E57="",'Services - WHC'!E57="[Enter service]"),"",'Services - WHC'!E57)</f>
        <v>Public Health and Wellbeing</v>
      </c>
      <c r="F59" s="75" t="str">
        <f>IF(OR('Services - WHC'!F57="",'Services - WHC'!F57="[Select]"),"",'Services - WHC'!F57)</f>
        <v>External</v>
      </c>
      <c r="G59" s="15"/>
      <c r="H59" s="268">
        <v>0</v>
      </c>
      <c r="I59" s="268">
        <v>39000</v>
      </c>
      <c r="J59" s="268">
        <v>3500</v>
      </c>
      <c r="K59" s="268">
        <v>0</v>
      </c>
      <c r="L59" s="268">
        <v>0</v>
      </c>
      <c r="M59" s="268"/>
      <c r="N59" s="268"/>
      <c r="O59" s="268">
        <v>850</v>
      </c>
      <c r="P59" s="268"/>
      <c r="Q59" s="269">
        <v>0</v>
      </c>
      <c r="R59" s="270"/>
      <c r="S59" s="77">
        <f t="shared" si="0"/>
        <v>43350</v>
      </c>
      <c r="T59" s="17"/>
    </row>
    <row r="60" spans="1:20" ht="12" customHeight="1" x14ac:dyDescent="0.2">
      <c r="A60" s="6"/>
      <c r="B60" s="6"/>
      <c r="C60" s="13"/>
      <c r="D60" s="19">
        <f t="shared" si="1"/>
        <v>49</v>
      </c>
      <c r="E60" s="74" t="str">
        <f>IF(OR('Services - WHC'!E58="",'Services - WHC'!E58="[Enter service]"),"",'Services - WHC'!E58)</f>
        <v>Immunization Services</v>
      </c>
      <c r="F60" s="75" t="str">
        <f>IF(OR('Services - WHC'!F58="",'Services - WHC'!F58="[Select]"),"",'Services - WHC'!F58)</f>
        <v>External</v>
      </c>
      <c r="G60" s="15"/>
      <c r="H60" s="268">
        <v>0</v>
      </c>
      <c r="I60" s="268">
        <v>0</v>
      </c>
      <c r="J60" s="268">
        <v>4500</v>
      </c>
      <c r="K60" s="268">
        <v>0</v>
      </c>
      <c r="L60" s="268">
        <v>0</v>
      </c>
      <c r="M60" s="268"/>
      <c r="N60" s="268"/>
      <c r="O60" s="268">
        <v>1200</v>
      </c>
      <c r="P60" s="268"/>
      <c r="Q60" s="269">
        <v>0</v>
      </c>
      <c r="R60" s="270"/>
      <c r="S60" s="77">
        <f t="shared" si="0"/>
        <v>5700</v>
      </c>
      <c r="T60" s="17"/>
    </row>
    <row r="61" spans="1:20" ht="12" customHeight="1" x14ac:dyDescent="0.2">
      <c r="A61" s="6"/>
      <c r="B61" s="6"/>
      <c r="C61" s="13"/>
      <c r="D61" s="19">
        <f t="shared" si="1"/>
        <v>50</v>
      </c>
      <c r="E61" s="74" t="str">
        <f>IF(OR('Services - WHC'!E59="",'Services - WHC'!E59="[Enter service]"),"",'Services - WHC'!E59)</f>
        <v>STAFF HEALTH &amp; WELLBEING</v>
      </c>
      <c r="F61" s="75" t="str">
        <f>IF(OR('Services - WHC'!F59="",'Services - WHC'!F59="[Select]"),"",'Services - WHC'!F59)</f>
        <v>Internal</v>
      </c>
      <c r="G61" s="15"/>
      <c r="H61" s="268">
        <v>0</v>
      </c>
      <c r="I61" s="268">
        <v>0</v>
      </c>
      <c r="J61" s="268">
        <v>0</v>
      </c>
      <c r="K61" s="268">
        <v>0</v>
      </c>
      <c r="L61" s="268">
        <v>0</v>
      </c>
      <c r="M61" s="268"/>
      <c r="N61" s="268"/>
      <c r="O61" s="268">
        <v>0</v>
      </c>
      <c r="P61" s="268"/>
      <c r="Q61" s="269">
        <v>0</v>
      </c>
      <c r="R61" s="270"/>
      <c r="S61" s="77">
        <f t="shared" si="0"/>
        <v>0</v>
      </c>
      <c r="T61" s="17"/>
    </row>
    <row r="62" spans="1:20" ht="12" customHeight="1" x14ac:dyDescent="0.2">
      <c r="A62" s="6"/>
      <c r="B62" s="6"/>
      <c r="C62" s="13"/>
      <c r="D62" s="19">
        <f t="shared" si="1"/>
        <v>51</v>
      </c>
      <c r="E62" s="74" t="str">
        <f>IF(OR('Services - WHC'!E60="",'Services - WHC'!E60="[Enter service]"),"",'Services - WHC'!E60)</f>
        <v>Building Regulations and Inspections</v>
      </c>
      <c r="F62" s="75" t="str">
        <f>IF(OR('Services - WHC'!F60="",'Services - WHC'!F60="[Select]"),"",'Services - WHC'!F60)</f>
        <v>External</v>
      </c>
      <c r="G62" s="15"/>
      <c r="H62" s="268">
        <v>3000</v>
      </c>
      <c r="I62" s="268">
        <v>80000</v>
      </c>
      <c r="J62" s="268">
        <v>0</v>
      </c>
      <c r="K62" s="268">
        <v>0</v>
      </c>
      <c r="L62" s="268">
        <v>0</v>
      </c>
      <c r="M62" s="268"/>
      <c r="N62" s="268"/>
      <c r="O62" s="268">
        <v>0</v>
      </c>
      <c r="P62" s="268"/>
      <c r="Q62" s="269">
        <v>0</v>
      </c>
      <c r="R62" s="270"/>
      <c r="S62" s="77">
        <f t="shared" si="0"/>
        <v>83000</v>
      </c>
      <c r="T62" s="17"/>
    </row>
    <row r="63" spans="1:20" ht="12" customHeight="1" x14ac:dyDescent="0.2">
      <c r="A63" s="6"/>
      <c r="B63" s="6"/>
      <c r="C63" s="13"/>
      <c r="D63" s="19">
        <f t="shared" si="1"/>
        <v>52</v>
      </c>
      <c r="E63" s="74" t="str">
        <f>IF(OR('Services - WHC'!E61="",'Services - WHC'!E61="[Enter service]"),"",'Services - WHC'!E61)</f>
        <v>Plant Management</v>
      </c>
      <c r="F63" s="75" t="str">
        <f>IF(OR('Services - WHC'!F61="",'Services - WHC'!F61="[Select]"),"",'Services - WHC'!F61)</f>
        <v>Internal</v>
      </c>
      <c r="G63" s="15"/>
      <c r="H63" s="268">
        <v>0</v>
      </c>
      <c r="I63" s="268">
        <v>0</v>
      </c>
      <c r="J63" s="268">
        <v>0</v>
      </c>
      <c r="K63" s="268">
        <v>0</v>
      </c>
      <c r="L63" s="268">
        <v>0</v>
      </c>
      <c r="M63" s="268"/>
      <c r="N63" s="268"/>
      <c r="O63" s="268">
        <v>0</v>
      </c>
      <c r="P63" s="268"/>
      <c r="Q63" s="269">
        <v>0</v>
      </c>
      <c r="R63" s="270"/>
      <c r="S63" s="77">
        <f t="shared" si="0"/>
        <v>0</v>
      </c>
      <c r="T63" s="17"/>
    </row>
    <row r="64" spans="1:20" ht="12" customHeight="1" x14ac:dyDescent="0.2">
      <c r="A64" s="6"/>
      <c r="B64" s="6"/>
      <c r="C64" s="13"/>
      <c r="D64" s="19">
        <f t="shared" si="1"/>
        <v>53</v>
      </c>
      <c r="E64" s="74" t="str">
        <f>IF(OR('Services - WHC'!E62="",'Services - WHC'!E62="[Enter service]"),"",'Services - WHC'!E62)</f>
        <v>Property Maintenance</v>
      </c>
      <c r="F64" s="75" t="str">
        <f>IF(OR('Services - WHC'!F62="",'Services - WHC'!F62="[Select]"),"",'Services - WHC'!F62)</f>
        <v>Mixed</v>
      </c>
      <c r="G64" s="15"/>
      <c r="H64" s="268">
        <v>0</v>
      </c>
      <c r="I64" s="268">
        <v>0</v>
      </c>
      <c r="J64" s="268">
        <v>0</v>
      </c>
      <c r="K64" s="268">
        <v>0</v>
      </c>
      <c r="L64" s="268">
        <v>0</v>
      </c>
      <c r="M64" s="268"/>
      <c r="N64" s="268"/>
      <c r="O64" s="268">
        <v>0</v>
      </c>
      <c r="P64" s="268"/>
      <c r="Q64" s="269">
        <v>0</v>
      </c>
      <c r="R64" s="270"/>
      <c r="S64" s="77">
        <f t="shared" si="0"/>
        <v>0</v>
      </c>
      <c r="T64" s="17"/>
    </row>
    <row r="65" spans="1:20" ht="12" customHeight="1" x14ac:dyDescent="0.2">
      <c r="A65" s="6"/>
      <c r="B65" s="6"/>
      <c r="C65" s="13"/>
      <c r="D65" s="19">
        <f t="shared" si="1"/>
        <v>54</v>
      </c>
      <c r="E65" s="74" t="str">
        <f>IF(OR('Services - WHC'!E63="",'Services - WHC'!E63="[Enter service]"),"",'Services - WHC'!E63)</f>
        <v>Sale of Council Properties</v>
      </c>
      <c r="F65" s="75" t="str">
        <f>IF(OR('Services - WHC'!F63="",'Services - WHC'!F63="[Select]"),"",'Services - WHC'!F63)</f>
        <v>Internal</v>
      </c>
      <c r="G65" s="15"/>
      <c r="H65" s="268">
        <v>0</v>
      </c>
      <c r="I65" s="268">
        <v>0</v>
      </c>
      <c r="J65" s="268">
        <v>0</v>
      </c>
      <c r="K65" s="268">
        <v>0</v>
      </c>
      <c r="L65" s="268">
        <v>0</v>
      </c>
      <c r="M65" s="268"/>
      <c r="N65" s="268"/>
      <c r="O65" s="268">
        <v>0</v>
      </c>
      <c r="P65" s="268"/>
      <c r="Q65" s="269">
        <v>-15000</v>
      </c>
      <c r="R65" s="270"/>
      <c r="S65" s="77">
        <f t="shared" si="0"/>
        <v>-15000</v>
      </c>
      <c r="T65" s="17"/>
    </row>
    <row r="66" spans="1:20" ht="12" customHeight="1" x14ac:dyDescent="0.2">
      <c r="A66" s="6"/>
      <c r="B66" s="6"/>
      <c r="C66" s="13"/>
      <c r="D66" s="19">
        <f t="shared" si="1"/>
        <v>55</v>
      </c>
      <c r="E66" s="74" t="str">
        <f>IF(OR('Services - WHC'!E64="",'Services - WHC'!E64="[Enter service]"),"",'Services - WHC'!E64)</f>
        <v>Council Residences</v>
      </c>
      <c r="F66" s="75" t="str">
        <f>IF(OR('Services - WHC'!F64="",'Services - WHC'!F64="[Select]"),"",'Services - WHC'!F64)</f>
        <v>Internal</v>
      </c>
      <c r="G66" s="15"/>
      <c r="H66" s="268">
        <v>0</v>
      </c>
      <c r="I66" s="268">
        <v>0</v>
      </c>
      <c r="J66" s="268">
        <v>0</v>
      </c>
      <c r="K66" s="268">
        <v>0</v>
      </c>
      <c r="L66" s="268">
        <v>0</v>
      </c>
      <c r="M66" s="268"/>
      <c r="N66" s="268"/>
      <c r="O66" s="268">
        <v>0</v>
      </c>
      <c r="P66" s="268"/>
      <c r="Q66" s="269">
        <v>5200</v>
      </c>
      <c r="R66" s="270"/>
      <c r="S66" s="77">
        <f t="shared" si="0"/>
        <v>5200</v>
      </c>
      <c r="T66" s="17"/>
    </row>
    <row r="67" spans="1:20" ht="12" customHeight="1" x14ac:dyDescent="0.2">
      <c r="A67" s="6"/>
      <c r="B67" s="6"/>
      <c r="C67" s="13"/>
      <c r="D67" s="19">
        <f t="shared" si="1"/>
        <v>56</v>
      </c>
      <c r="E67" s="74" t="str">
        <f>IF(OR('Services - WHC'!E65="",'Services - WHC'!E65="[Enter service]"),"",'Services - WHC'!E65)</f>
        <v>Council Offices</v>
      </c>
      <c r="F67" s="75" t="str">
        <f>IF(OR('Services - WHC'!F65="",'Services - WHC'!F65="[Select]"),"",'Services - WHC'!F65)</f>
        <v>Internal</v>
      </c>
      <c r="G67" s="15"/>
      <c r="H67" s="268">
        <v>0</v>
      </c>
      <c r="I67" s="268">
        <v>0</v>
      </c>
      <c r="J67" s="268">
        <v>0</v>
      </c>
      <c r="K67" s="268">
        <v>0</v>
      </c>
      <c r="L67" s="268">
        <v>0</v>
      </c>
      <c r="M67" s="268"/>
      <c r="N67" s="268"/>
      <c r="O67" s="268">
        <v>0</v>
      </c>
      <c r="P67" s="268"/>
      <c r="Q67" s="269">
        <v>0</v>
      </c>
      <c r="R67" s="270"/>
      <c r="S67" s="77">
        <f t="shared" si="0"/>
        <v>0</v>
      </c>
      <c r="T67" s="17"/>
    </row>
    <row r="68" spans="1:20" ht="12" customHeight="1" x14ac:dyDescent="0.2">
      <c r="A68" s="6"/>
      <c r="B68" s="6"/>
      <c r="C68" s="13"/>
      <c r="D68" s="19">
        <f t="shared" si="1"/>
        <v>57</v>
      </c>
      <c r="E68" s="74" t="str">
        <f>IF(OR('Services - WHC'!E66="",'Services - WHC'!E66="[Enter service]"),"",'Services - WHC'!E66)</f>
        <v>Swimming Pools</v>
      </c>
      <c r="F68" s="75" t="str">
        <f>IF(OR('Services - WHC'!F66="",'Services - WHC'!F66="[Select]"),"",'Services - WHC'!F66)</f>
        <v>External</v>
      </c>
      <c r="G68" s="15"/>
      <c r="H68" s="268">
        <v>0</v>
      </c>
      <c r="I68" s="268">
        <v>0</v>
      </c>
      <c r="J68" s="268">
        <v>0</v>
      </c>
      <c r="K68" s="268">
        <v>0</v>
      </c>
      <c r="L68" s="268">
        <v>0</v>
      </c>
      <c r="M68" s="268"/>
      <c r="N68" s="268"/>
      <c r="O68" s="268">
        <v>0</v>
      </c>
      <c r="P68" s="268"/>
      <c r="Q68" s="269">
        <v>0</v>
      </c>
      <c r="R68" s="270"/>
      <c r="S68" s="77">
        <f t="shared" si="0"/>
        <v>0</v>
      </c>
      <c r="T68" s="17"/>
    </row>
    <row r="69" spans="1:20" ht="12" customHeight="1" x14ac:dyDescent="0.2">
      <c r="A69" s="6"/>
      <c r="B69" s="6"/>
      <c r="C69" s="13"/>
      <c r="D69" s="19">
        <f t="shared" si="1"/>
        <v>58</v>
      </c>
      <c r="E69" s="74" t="str">
        <f>IF(OR('Services - WHC'!E67="",'Services - WHC'!E67="[Enter service]"),"",'Services - WHC'!E67)</f>
        <v>Recreation Reserves</v>
      </c>
      <c r="F69" s="75" t="str">
        <f>IF(OR('Services - WHC'!F67="",'Services - WHC'!F67="[Select]"),"",'Services - WHC'!F67)</f>
        <v>External</v>
      </c>
      <c r="G69" s="15"/>
      <c r="H69" s="268">
        <v>0</v>
      </c>
      <c r="I69" s="268">
        <v>0</v>
      </c>
      <c r="J69" s="268">
        <v>0</v>
      </c>
      <c r="K69" s="268">
        <v>0</v>
      </c>
      <c r="L69" s="268">
        <v>0</v>
      </c>
      <c r="M69" s="268"/>
      <c r="N69" s="268"/>
      <c r="O69" s="268">
        <v>0</v>
      </c>
      <c r="P69" s="268"/>
      <c r="Q69" s="269">
        <v>0</v>
      </c>
      <c r="R69" s="270"/>
      <c r="S69" s="77">
        <f t="shared" si="0"/>
        <v>0</v>
      </c>
      <c r="T69" s="17"/>
    </row>
    <row r="70" spans="1:20" ht="12" customHeight="1" x14ac:dyDescent="0.2">
      <c r="A70" s="6"/>
      <c r="B70" s="6"/>
      <c r="C70" s="13"/>
      <c r="D70" s="19">
        <f t="shared" si="1"/>
        <v>59</v>
      </c>
      <c r="E70" s="74" t="str">
        <f>IF(OR('Services - WHC'!E68="",'Services - WHC'!E68="[Enter service]"),"",'Services - WHC'!E68)</f>
        <v>Caravan Parks</v>
      </c>
      <c r="F70" s="75" t="str">
        <f>IF(OR('Services - WHC'!F68="",'Services - WHC'!F68="[Select]"),"",'Services - WHC'!F68)</f>
        <v>External</v>
      </c>
      <c r="G70" s="15"/>
      <c r="H70" s="268">
        <v>0</v>
      </c>
      <c r="I70" s="268">
        <v>30000</v>
      </c>
      <c r="J70" s="268">
        <v>0</v>
      </c>
      <c r="K70" s="268">
        <v>0</v>
      </c>
      <c r="L70" s="268">
        <v>0</v>
      </c>
      <c r="M70" s="268"/>
      <c r="N70" s="268"/>
      <c r="O70" s="268">
        <v>0</v>
      </c>
      <c r="P70" s="268"/>
      <c r="Q70" s="269">
        <v>0</v>
      </c>
      <c r="R70" s="270"/>
      <c r="S70" s="77">
        <f t="shared" si="0"/>
        <v>30000</v>
      </c>
      <c r="T70" s="17"/>
    </row>
    <row r="71" spans="1:20" ht="12" customHeight="1" x14ac:dyDescent="0.2">
      <c r="A71" s="6"/>
      <c r="B71" s="6"/>
      <c r="C71" s="13"/>
      <c r="D71" s="19">
        <f t="shared" si="1"/>
        <v>60</v>
      </c>
      <c r="E71" s="74" t="str">
        <f>IF(OR('Services - WHC'!E69="",'Services - WHC'!E69="[Enter service]"),"",'Services - WHC'!E69)</f>
        <v>Halls</v>
      </c>
      <c r="F71" s="75" t="str">
        <f>IF(OR('Services - WHC'!F69="",'Services - WHC'!F69="[Select]"),"",'Services - WHC'!F69)</f>
        <v>External</v>
      </c>
      <c r="G71" s="15"/>
      <c r="H71" s="268">
        <v>0</v>
      </c>
      <c r="I71" s="268">
        <v>4200</v>
      </c>
      <c r="J71" s="268">
        <v>0</v>
      </c>
      <c r="K71" s="268">
        <v>0</v>
      </c>
      <c r="L71" s="268">
        <v>0</v>
      </c>
      <c r="M71" s="268"/>
      <c r="N71" s="268"/>
      <c r="O71" s="268">
        <v>0</v>
      </c>
      <c r="P71" s="268"/>
      <c r="Q71" s="269">
        <v>0</v>
      </c>
      <c r="R71" s="270"/>
      <c r="S71" s="77">
        <f t="shared" si="0"/>
        <v>4200</v>
      </c>
      <c r="T71" s="17"/>
    </row>
    <row r="72" spans="1:20" ht="12" customHeight="1" x14ac:dyDescent="0.2">
      <c r="A72" s="6"/>
      <c r="B72" s="6"/>
      <c r="C72" s="13"/>
      <c r="D72" s="19">
        <f t="shared" si="1"/>
        <v>61</v>
      </c>
      <c r="E72" s="74" t="str">
        <f>IF(OR('Services - WHC'!E70="",'Services - WHC'!E70="[Enter service]"),"",'Services - WHC'!E70)</f>
        <v>Museums</v>
      </c>
      <c r="F72" s="75" t="str">
        <f>IF(OR('Services - WHC'!F70="",'Services - WHC'!F70="[Select]"),"",'Services - WHC'!F70)</f>
        <v>External</v>
      </c>
      <c r="G72" s="15"/>
      <c r="H72" s="268">
        <v>0</v>
      </c>
      <c r="I72" s="268">
        <v>0</v>
      </c>
      <c r="J72" s="268">
        <v>0</v>
      </c>
      <c r="K72" s="268">
        <v>0</v>
      </c>
      <c r="L72" s="268">
        <v>0</v>
      </c>
      <c r="M72" s="268"/>
      <c r="N72" s="268"/>
      <c r="O72" s="268">
        <v>0</v>
      </c>
      <c r="P72" s="268"/>
      <c r="Q72" s="269">
        <v>0</v>
      </c>
      <c r="R72" s="270"/>
      <c r="S72" s="77">
        <f t="shared" si="0"/>
        <v>0</v>
      </c>
      <c r="T72" s="17"/>
    </row>
    <row r="73" spans="1:20" ht="12" customHeight="1" x14ac:dyDescent="0.2">
      <c r="A73" s="6"/>
      <c r="B73" s="6"/>
      <c r="C73" s="13"/>
      <c r="D73" s="19">
        <f t="shared" si="1"/>
        <v>62</v>
      </c>
      <c r="E73" s="74" t="str">
        <f>IF(OR('Services - WHC'!E71="",'Services - WHC'!E71="[Enter service]"),"",'Services - WHC'!E71)</f>
        <v>Court Houses</v>
      </c>
      <c r="F73" s="75" t="str">
        <f>IF(OR('Services - WHC'!F71="",'Services - WHC'!F71="[Select]"),"",'Services - WHC'!F71)</f>
        <v>External</v>
      </c>
      <c r="G73" s="15"/>
      <c r="H73" s="268">
        <v>0</v>
      </c>
      <c r="I73" s="268">
        <v>0</v>
      </c>
      <c r="J73" s="268">
        <v>0</v>
      </c>
      <c r="K73" s="268">
        <v>0</v>
      </c>
      <c r="L73" s="268">
        <v>0</v>
      </c>
      <c r="M73" s="268"/>
      <c r="N73" s="268"/>
      <c r="O73" s="268">
        <v>0</v>
      </c>
      <c r="P73" s="268"/>
      <c r="Q73" s="269">
        <v>0</v>
      </c>
      <c r="R73" s="270"/>
      <c r="S73" s="77">
        <f t="shared" si="0"/>
        <v>0</v>
      </c>
      <c r="T73" s="17"/>
    </row>
    <row r="74" spans="1:20" ht="12" customHeight="1" x14ac:dyDescent="0.2">
      <c r="A74" s="6"/>
      <c r="B74" s="6"/>
      <c r="C74" s="13"/>
      <c r="D74" s="19">
        <f t="shared" si="1"/>
        <v>63</v>
      </c>
      <c r="E74" s="74" t="str">
        <f>IF(OR('Services - WHC'!E72="",'Services - WHC'!E72="[Enter service]"),"",'Services - WHC'!E72)</f>
        <v>Stadiums &amp; Community Centres</v>
      </c>
      <c r="F74" s="75" t="str">
        <f>IF(OR('Services - WHC'!F72="",'Services - WHC'!F72="[Select]"),"",'Services - WHC'!F72)</f>
        <v>External</v>
      </c>
      <c r="G74" s="15"/>
      <c r="H74" s="268">
        <v>0</v>
      </c>
      <c r="I74" s="268">
        <v>0</v>
      </c>
      <c r="J74" s="268">
        <v>0</v>
      </c>
      <c r="K74" s="268">
        <v>0</v>
      </c>
      <c r="L74" s="268">
        <v>0</v>
      </c>
      <c r="M74" s="268"/>
      <c r="N74" s="268"/>
      <c r="O74" s="268">
        <v>0</v>
      </c>
      <c r="P74" s="268"/>
      <c r="Q74" s="269">
        <v>0</v>
      </c>
      <c r="R74" s="270"/>
      <c r="S74" s="77">
        <f t="shared" si="0"/>
        <v>0</v>
      </c>
      <c r="T74" s="17"/>
    </row>
    <row r="75" spans="1:20" ht="12" customHeight="1" x14ac:dyDescent="0.2">
      <c r="A75" s="6"/>
      <c r="B75" s="6"/>
      <c r="C75" s="13"/>
      <c r="D75" s="19">
        <f t="shared" si="1"/>
        <v>64</v>
      </c>
      <c r="E75" s="74" t="str">
        <f>IF(OR('Services - WHC'!E73="",'Services - WHC'!E73="[Enter service]"),"",'Services - WHC'!E73)</f>
        <v>Depots</v>
      </c>
      <c r="F75" s="75" t="str">
        <f>IF(OR('Services - WHC'!F73="",'Services - WHC'!F73="[Select]"),"",'Services - WHC'!F73)</f>
        <v>Internal</v>
      </c>
      <c r="G75" s="15"/>
      <c r="H75" s="268">
        <v>0</v>
      </c>
      <c r="I75" s="268">
        <v>0</v>
      </c>
      <c r="J75" s="268">
        <v>0</v>
      </c>
      <c r="K75" s="268">
        <v>0</v>
      </c>
      <c r="L75" s="268">
        <v>0</v>
      </c>
      <c r="M75" s="268"/>
      <c r="N75" s="268"/>
      <c r="O75" s="268">
        <v>0</v>
      </c>
      <c r="P75" s="268"/>
      <c r="Q75" s="269">
        <v>0</v>
      </c>
      <c r="R75" s="270"/>
      <c r="S75" s="77">
        <f t="shared" si="0"/>
        <v>0</v>
      </c>
      <c r="T75" s="17"/>
    </row>
    <row r="76" spans="1:20" ht="12" customHeight="1" x14ac:dyDescent="0.2">
      <c r="A76" s="6"/>
      <c r="B76" s="6"/>
      <c r="C76" s="13"/>
      <c r="D76" s="19">
        <f t="shared" si="1"/>
        <v>65</v>
      </c>
      <c r="E76" s="74" t="str">
        <f>IF(OR('Services - WHC'!E74="",'Services - WHC'!E74="[Enter service]"),"",'Services - WHC'!E74)</f>
        <v>Lakes</v>
      </c>
      <c r="F76" s="75" t="str">
        <f>IF(OR('Services - WHC'!F74="",'Services - WHC'!F74="[Select]"),"",'Services - WHC'!F74)</f>
        <v>External</v>
      </c>
      <c r="G76" s="15"/>
      <c r="H76" s="268">
        <v>0</v>
      </c>
      <c r="I76" s="268">
        <v>0</v>
      </c>
      <c r="J76" s="268">
        <v>0</v>
      </c>
      <c r="K76" s="268">
        <v>0</v>
      </c>
      <c r="L76" s="268">
        <v>0</v>
      </c>
      <c r="M76" s="268"/>
      <c r="N76" s="268"/>
      <c r="O76" s="268">
        <v>0</v>
      </c>
      <c r="P76" s="268"/>
      <c r="Q76" s="269">
        <v>0</v>
      </c>
      <c r="R76" s="270"/>
      <c r="S76" s="77">
        <f t="shared" si="0"/>
        <v>0</v>
      </c>
      <c r="T76" s="17"/>
    </row>
    <row r="77" spans="1:20" ht="12" customHeight="1" x14ac:dyDescent="0.2">
      <c r="A77" s="6"/>
      <c r="B77" s="6"/>
      <c r="C77" s="13"/>
      <c r="D77" s="19">
        <f t="shared" si="1"/>
        <v>66</v>
      </c>
      <c r="E77" s="74" t="str">
        <f>IF(OR('Services - WHC'!E75="",'Services - WHC'!E75="[Enter service]"),"",'Services - WHC'!E75)</f>
        <v>Other Council Assets</v>
      </c>
      <c r="F77" s="75" t="str">
        <f>IF(OR('Services - WHC'!F75="",'Services - WHC'!F75="[Select]"),"",'Services - WHC'!F75)</f>
        <v>Mixed</v>
      </c>
      <c r="G77" s="15"/>
      <c r="H77" s="268">
        <v>0</v>
      </c>
      <c r="I77" s="268">
        <v>0</v>
      </c>
      <c r="J77" s="268">
        <v>0</v>
      </c>
      <c r="K77" s="268">
        <v>0</v>
      </c>
      <c r="L77" s="268">
        <v>0</v>
      </c>
      <c r="M77" s="268"/>
      <c r="N77" s="268"/>
      <c r="O77" s="268">
        <v>0</v>
      </c>
      <c r="P77" s="268"/>
      <c r="Q77" s="269">
        <v>0</v>
      </c>
      <c r="R77" s="270"/>
      <c r="S77" s="77">
        <f t="shared" ref="S77:S147" si="2">SUM(H77:R77)</f>
        <v>0</v>
      </c>
      <c r="T77" s="17"/>
    </row>
    <row r="78" spans="1:20" ht="12" customHeight="1" x14ac:dyDescent="0.2">
      <c r="A78" s="6"/>
      <c r="B78" s="6"/>
      <c r="C78" s="13"/>
      <c r="D78" s="19">
        <f t="shared" ref="D78:D141" si="3">D77+1</f>
        <v>67</v>
      </c>
      <c r="E78" s="74" t="str">
        <f>IF(OR('Services - WHC'!E76="",'Services - WHC'!E76="[Enter service]"),"",'Services - WHC'!E76)</f>
        <v>Sunraysia Highway Improvement Committee</v>
      </c>
      <c r="F78" s="75" t="str">
        <f>IF(OR('Services - WHC'!F76="",'Services - WHC'!F76="[Select]"),"",'Services - WHC'!F76)</f>
        <v>External</v>
      </c>
      <c r="G78" s="15"/>
      <c r="H78" s="268">
        <v>0</v>
      </c>
      <c r="I78" s="268">
        <v>0</v>
      </c>
      <c r="J78" s="268">
        <v>0</v>
      </c>
      <c r="K78" s="268">
        <v>0</v>
      </c>
      <c r="L78" s="268">
        <v>0</v>
      </c>
      <c r="M78" s="268"/>
      <c r="N78" s="268"/>
      <c r="O78" s="268">
        <v>0</v>
      </c>
      <c r="P78" s="268"/>
      <c r="Q78" s="269">
        <v>6000</v>
      </c>
      <c r="R78" s="270"/>
      <c r="S78" s="77">
        <f t="shared" si="2"/>
        <v>6000</v>
      </c>
      <c r="T78" s="17"/>
    </row>
    <row r="79" spans="1:20" ht="12" customHeight="1" x14ac:dyDescent="0.2">
      <c r="A79" s="6"/>
      <c r="B79" s="6"/>
      <c r="C79" s="13"/>
      <c r="D79" s="19">
        <f t="shared" si="3"/>
        <v>68</v>
      </c>
      <c r="E79" s="74" t="str">
        <f>IF(OR('Services - WHC'!E77="",'Services - WHC'!E77="[Enter service]"),"",'Services - WHC'!E77)</f>
        <v>Roadside Weed and Rabbit Control</v>
      </c>
      <c r="F79" s="75" t="str">
        <f>IF(OR('Services - WHC'!F77="",'Services - WHC'!F77="[Select]"),"",'Services - WHC'!F77)</f>
        <v>External</v>
      </c>
      <c r="G79" s="15"/>
      <c r="H79" s="268">
        <v>0</v>
      </c>
      <c r="I79" s="268">
        <v>0</v>
      </c>
      <c r="J79" s="268">
        <v>0</v>
      </c>
      <c r="K79" s="268">
        <v>75000</v>
      </c>
      <c r="L79" s="268">
        <v>0</v>
      </c>
      <c r="M79" s="268"/>
      <c r="N79" s="268"/>
      <c r="O79" s="268">
        <v>0</v>
      </c>
      <c r="P79" s="268"/>
      <c r="Q79" s="269">
        <v>0</v>
      </c>
      <c r="R79" s="270"/>
      <c r="S79" s="77">
        <f t="shared" si="2"/>
        <v>75000</v>
      </c>
      <c r="T79" s="17"/>
    </row>
    <row r="80" spans="1:20" ht="12" customHeight="1" x14ac:dyDescent="0.2">
      <c r="A80" s="6"/>
      <c r="B80" s="6"/>
      <c r="C80" s="13"/>
      <c r="D80" s="19">
        <f t="shared" si="3"/>
        <v>69</v>
      </c>
      <c r="E80" s="74" t="str">
        <f>IF(OR('Services - WHC'!E78="",'Services - WHC'!E78="[Enter service]"),"",'Services - WHC'!E78)</f>
        <v>Charlton-St Arnaud Rd Floodway Construction</v>
      </c>
      <c r="F80" s="75" t="str">
        <f>IF(OR('Services - WHC'!F78="",'Services - WHC'!F78="[Select]"),"",'Services - WHC'!F78)</f>
        <v>External</v>
      </c>
      <c r="G80" s="15"/>
      <c r="H80" s="268">
        <v>0</v>
      </c>
      <c r="I80" s="268">
        <v>0</v>
      </c>
      <c r="J80" s="268">
        <v>0</v>
      </c>
      <c r="K80" s="268">
        <v>100000</v>
      </c>
      <c r="L80" s="268">
        <v>0</v>
      </c>
      <c r="M80" s="268"/>
      <c r="N80" s="268"/>
      <c r="O80" s="268">
        <v>0</v>
      </c>
      <c r="P80" s="268"/>
      <c r="Q80" s="269">
        <v>0</v>
      </c>
      <c r="R80" s="270"/>
      <c r="S80" s="77">
        <f t="shared" si="2"/>
        <v>100000</v>
      </c>
      <c r="T80" s="17"/>
    </row>
    <row r="81" spans="1:20" ht="12" customHeight="1" x14ac:dyDescent="0.2">
      <c r="A81" s="6"/>
      <c r="B81" s="6"/>
      <c r="C81" s="13"/>
      <c r="D81" s="19">
        <f t="shared" si="3"/>
        <v>70</v>
      </c>
      <c r="E81" s="74" t="str">
        <f>IF(OR('Services - WHC'!E79="",'Services - WHC'!E79="[Enter service]"),"",'Services - WHC'!E79)</f>
        <v>Municipal Emergency Management</v>
      </c>
      <c r="F81" s="75" t="str">
        <f>IF(OR('Services - WHC'!F79="",'Services - WHC'!F79="[Select]"),"",'Services - WHC'!F79)</f>
        <v>Mixed</v>
      </c>
      <c r="G81" s="15"/>
      <c r="H81" s="268">
        <v>0</v>
      </c>
      <c r="I81" s="268">
        <v>0</v>
      </c>
      <c r="J81" s="268">
        <v>73668</v>
      </c>
      <c r="K81" s="268">
        <v>0</v>
      </c>
      <c r="L81" s="268">
        <v>0</v>
      </c>
      <c r="M81" s="268"/>
      <c r="N81" s="268"/>
      <c r="O81" s="268">
        <v>0</v>
      </c>
      <c r="P81" s="268"/>
      <c r="Q81" s="269">
        <v>0</v>
      </c>
      <c r="R81" s="270"/>
      <c r="S81" s="77">
        <f t="shared" si="2"/>
        <v>73668</v>
      </c>
      <c r="T81" s="17"/>
    </row>
    <row r="82" spans="1:20" ht="12" customHeight="1" x14ac:dyDescent="0.2">
      <c r="A82" s="6"/>
      <c r="B82" s="6"/>
      <c r="C82" s="13"/>
      <c r="D82" s="19">
        <f t="shared" si="3"/>
        <v>71</v>
      </c>
      <c r="E82" s="74" t="str">
        <f>IF(OR('Services - WHC'!E80="",'Services - WHC'!E80="[Enter service]"),"",'Services - WHC'!E80)</f>
        <v>Incident Emergency Response</v>
      </c>
      <c r="F82" s="75" t="str">
        <f>IF(OR('Services - WHC'!F80="",'Services - WHC'!F80="[Select]"),"",'Services - WHC'!F80)</f>
        <v>Mixed</v>
      </c>
      <c r="G82" s="15"/>
      <c r="H82" s="268">
        <v>0</v>
      </c>
      <c r="I82" s="268">
        <v>0</v>
      </c>
      <c r="J82" s="268">
        <v>0</v>
      </c>
      <c r="K82" s="268">
        <v>0</v>
      </c>
      <c r="L82" s="268">
        <v>0</v>
      </c>
      <c r="M82" s="268"/>
      <c r="N82" s="268"/>
      <c r="O82" s="268">
        <v>0</v>
      </c>
      <c r="P82" s="268"/>
      <c r="Q82" s="269">
        <v>0</v>
      </c>
      <c r="R82" s="270"/>
      <c r="S82" s="77">
        <f t="shared" si="2"/>
        <v>0</v>
      </c>
      <c r="T82" s="17"/>
    </row>
    <row r="83" spans="1:20" ht="12" customHeight="1" x14ac:dyDescent="0.2">
      <c r="A83" s="6"/>
      <c r="B83" s="6"/>
      <c r="C83" s="13"/>
      <c r="D83" s="19">
        <f t="shared" si="3"/>
        <v>72</v>
      </c>
      <c r="E83" s="74" t="str">
        <f>IF(OR('Services - WHC'!E81="",'Services - WHC'!E81="[Enter service]"),"",'Services - WHC'!E81)</f>
        <v>Events Traffic Control &amp; Community Support</v>
      </c>
      <c r="F83" s="75" t="str">
        <f>IF(OR('Services - WHC'!F81="",'Services - WHC'!F81="[Select]"),"",'Services - WHC'!F81)</f>
        <v>External</v>
      </c>
      <c r="G83" s="15"/>
      <c r="H83" s="268">
        <v>0</v>
      </c>
      <c r="I83" s="268">
        <v>0</v>
      </c>
      <c r="J83" s="268">
        <v>0</v>
      </c>
      <c r="K83" s="268">
        <v>0</v>
      </c>
      <c r="L83" s="268">
        <v>0</v>
      </c>
      <c r="M83" s="268"/>
      <c r="N83" s="268"/>
      <c r="O83" s="268">
        <v>0</v>
      </c>
      <c r="P83" s="268"/>
      <c r="Q83" s="269">
        <v>0</v>
      </c>
      <c r="R83" s="270"/>
      <c r="S83" s="77">
        <f t="shared" si="2"/>
        <v>0</v>
      </c>
      <c r="T83" s="17"/>
    </row>
    <row r="84" spans="1:20" ht="12" customHeight="1" x14ac:dyDescent="0.2">
      <c r="A84" s="6"/>
      <c r="B84" s="6"/>
      <c r="C84" s="13"/>
      <c r="D84" s="19">
        <f t="shared" si="3"/>
        <v>73</v>
      </c>
      <c r="E84" s="74" t="str">
        <f>IF(OR('Services - WHC'!E82="",'Services - WHC'!E82="[Enter service]"),"",'Services - WHC'!E82)</f>
        <v>Road Services Administration</v>
      </c>
      <c r="F84" s="75" t="str">
        <f>IF(OR('Services - WHC'!F82="",'Services - WHC'!F82="[Select]"),"",'Services - WHC'!F82)</f>
        <v>Internal</v>
      </c>
      <c r="G84" s="15"/>
      <c r="H84" s="268">
        <v>0</v>
      </c>
      <c r="I84" s="268">
        <v>0</v>
      </c>
      <c r="J84" s="268">
        <v>0</v>
      </c>
      <c r="K84" s="268">
        <v>0</v>
      </c>
      <c r="L84" s="268">
        <v>0</v>
      </c>
      <c r="M84" s="268"/>
      <c r="N84" s="268"/>
      <c r="O84" s="268">
        <v>0</v>
      </c>
      <c r="P84" s="268"/>
      <c r="Q84" s="269">
        <v>0</v>
      </c>
      <c r="R84" s="270"/>
      <c r="S84" s="77">
        <f t="shared" si="2"/>
        <v>0</v>
      </c>
      <c r="T84" s="17"/>
    </row>
    <row r="85" spans="1:20" ht="12" customHeight="1" x14ac:dyDescent="0.2">
      <c r="A85" s="6"/>
      <c r="B85" s="6"/>
      <c r="C85" s="13"/>
      <c r="D85" s="19">
        <f t="shared" si="3"/>
        <v>74</v>
      </c>
      <c r="E85" s="74" t="str">
        <f>IF(OR('Services - WHC'!E83="",'Services - WHC'!E83="[Enter service]"),"",'Services - WHC'!E83)</f>
        <v>Roads Sealed</v>
      </c>
      <c r="F85" s="75" t="str">
        <f>IF(OR('Services - WHC'!F83="",'Services - WHC'!F83="[Select]"),"",'Services - WHC'!F83)</f>
        <v>External</v>
      </c>
      <c r="G85" s="15"/>
      <c r="H85" s="268">
        <v>0</v>
      </c>
      <c r="I85" s="268">
        <v>0</v>
      </c>
      <c r="J85" s="268">
        <v>0</v>
      </c>
      <c r="K85" s="268">
        <v>0</v>
      </c>
      <c r="L85" s="268">
        <v>0</v>
      </c>
      <c r="M85" s="268"/>
      <c r="N85" s="268"/>
      <c r="O85" s="268">
        <v>0</v>
      </c>
      <c r="P85" s="268"/>
      <c r="Q85" s="269">
        <v>0</v>
      </c>
      <c r="R85" s="270"/>
      <c r="S85" s="77">
        <f t="shared" si="2"/>
        <v>0</v>
      </c>
      <c r="T85" s="17"/>
    </row>
    <row r="86" spans="1:20" ht="12" customHeight="1" x14ac:dyDescent="0.2">
      <c r="A86" s="6"/>
      <c r="B86" s="6"/>
      <c r="C86" s="13"/>
      <c r="D86" s="19">
        <f t="shared" si="3"/>
        <v>75</v>
      </c>
      <c r="E86" s="74" t="str">
        <f>IF(OR('Services - WHC'!E84="",'Services - WHC'!E84="[Enter service]"),"",'Services - WHC'!E84)</f>
        <v>Roads Gravel</v>
      </c>
      <c r="F86" s="75" t="str">
        <f>IF(OR('Services - WHC'!F84="",'Services - WHC'!F84="[Select]"),"",'Services - WHC'!F84)</f>
        <v>External</v>
      </c>
      <c r="G86" s="15"/>
      <c r="H86" s="268">
        <v>0</v>
      </c>
      <c r="I86" s="268">
        <v>0</v>
      </c>
      <c r="J86" s="268">
        <v>0</v>
      </c>
      <c r="K86" s="268">
        <v>0</v>
      </c>
      <c r="L86" s="268">
        <v>2305048</v>
      </c>
      <c r="M86" s="268"/>
      <c r="N86" s="268"/>
      <c r="O86" s="268">
        <v>0</v>
      </c>
      <c r="P86" s="268"/>
      <c r="Q86" s="269">
        <v>0</v>
      </c>
      <c r="R86" s="270"/>
      <c r="S86" s="77">
        <f t="shared" si="2"/>
        <v>2305048</v>
      </c>
      <c r="T86" s="17"/>
    </row>
    <row r="87" spans="1:20" ht="12" customHeight="1" x14ac:dyDescent="0.2">
      <c r="A87" s="6"/>
      <c r="B87" s="6"/>
      <c r="C87" s="13"/>
      <c r="D87" s="19">
        <f t="shared" si="3"/>
        <v>76</v>
      </c>
      <c r="E87" s="74" t="str">
        <f>IF(OR('Services - WHC'!E85="",'Services - WHC'!E85="[Enter service]"),"",'Services - WHC'!E85)</f>
        <v>Roads Formed</v>
      </c>
      <c r="F87" s="75" t="str">
        <f>IF(OR('Services - WHC'!F85="",'Services - WHC'!F85="[Select]"),"",'Services - WHC'!F85)</f>
        <v>External</v>
      </c>
      <c r="G87" s="15"/>
      <c r="H87" s="268">
        <v>0</v>
      </c>
      <c r="I87" s="268">
        <v>0</v>
      </c>
      <c r="J87" s="268">
        <v>0</v>
      </c>
      <c r="K87" s="268">
        <v>0</v>
      </c>
      <c r="L87" s="268">
        <v>0</v>
      </c>
      <c r="M87" s="268"/>
      <c r="N87" s="268"/>
      <c r="O87" s="268">
        <v>0</v>
      </c>
      <c r="P87" s="268"/>
      <c r="Q87" s="269">
        <v>0</v>
      </c>
      <c r="R87" s="270"/>
      <c r="S87" s="77">
        <f t="shared" si="2"/>
        <v>0</v>
      </c>
      <c r="T87" s="17"/>
    </row>
    <row r="88" spans="1:20" ht="12" customHeight="1" x14ac:dyDescent="0.2">
      <c r="A88" s="6"/>
      <c r="B88" s="6"/>
      <c r="C88" s="13"/>
      <c r="D88" s="19">
        <f t="shared" si="3"/>
        <v>77</v>
      </c>
      <c r="E88" s="74" t="str">
        <f>IF(OR('Services - WHC'!E86="",'Services - WHC'!E86="[Enter service]"),"",'Services - WHC'!E86)</f>
        <v>Gravel Pit Rehabilitiation</v>
      </c>
      <c r="F88" s="75" t="str">
        <f>IF(OR('Services - WHC'!F86="",'Services - WHC'!F86="[Select]"),"",'Services - WHC'!F86)</f>
        <v>Internal</v>
      </c>
      <c r="G88" s="15"/>
      <c r="H88" s="268">
        <v>0</v>
      </c>
      <c r="I88" s="268">
        <v>0</v>
      </c>
      <c r="J88" s="268">
        <v>0</v>
      </c>
      <c r="K88" s="268">
        <v>0</v>
      </c>
      <c r="L88" s="268">
        <v>0</v>
      </c>
      <c r="M88" s="268"/>
      <c r="N88" s="268"/>
      <c r="O88" s="268">
        <v>0</v>
      </c>
      <c r="P88" s="268"/>
      <c r="Q88" s="269">
        <v>0</v>
      </c>
      <c r="R88" s="270"/>
      <c r="S88" s="77">
        <f t="shared" si="2"/>
        <v>0</v>
      </c>
      <c r="T88" s="17"/>
    </row>
    <row r="89" spans="1:20" ht="12" customHeight="1" x14ac:dyDescent="0.2">
      <c r="A89" s="6"/>
      <c r="B89" s="6"/>
      <c r="C89" s="13"/>
      <c r="D89" s="19">
        <f t="shared" si="3"/>
        <v>78</v>
      </c>
      <c r="E89" s="74" t="str">
        <f>IF(OR('Services - WHC'!E87="",'Services - WHC'!E87="[Enter service]"),"",'Services - WHC'!E87)</f>
        <v>Urban Areas and Environment Administration</v>
      </c>
      <c r="F89" s="75" t="str">
        <f>IF(OR('Services - WHC'!F87="",'Services - WHC'!F87="[Select]"),"",'Services - WHC'!F87)</f>
        <v>Mixed</v>
      </c>
      <c r="G89" s="15"/>
      <c r="H89" s="268">
        <v>0</v>
      </c>
      <c r="I89" s="268">
        <v>0</v>
      </c>
      <c r="J89" s="268">
        <v>0</v>
      </c>
      <c r="K89" s="268">
        <v>0</v>
      </c>
      <c r="L89" s="268">
        <v>0</v>
      </c>
      <c r="M89" s="268"/>
      <c r="N89" s="268"/>
      <c r="O89" s="268">
        <v>0</v>
      </c>
      <c r="P89" s="268"/>
      <c r="Q89" s="269">
        <v>0</v>
      </c>
      <c r="R89" s="270"/>
      <c r="S89" s="77">
        <f t="shared" si="2"/>
        <v>0</v>
      </c>
      <c r="T89" s="17"/>
    </row>
    <row r="90" spans="1:20" ht="12" customHeight="1" x14ac:dyDescent="0.2">
      <c r="A90" s="6"/>
      <c r="B90" s="6"/>
      <c r="C90" s="13"/>
      <c r="D90" s="19">
        <f t="shared" si="3"/>
        <v>79</v>
      </c>
      <c r="E90" s="74" t="str">
        <f>IF(OR('Services - WHC'!E88="",'Services - WHC'!E88="[Enter service]"),"",'Services - WHC'!E88)</f>
        <v>Public Toilets</v>
      </c>
      <c r="F90" s="75" t="str">
        <f>IF(OR('Services - WHC'!F88="",'Services - WHC'!F88="[Select]"),"",'Services - WHC'!F88)</f>
        <v>External</v>
      </c>
      <c r="G90" s="15"/>
      <c r="H90" s="268">
        <v>0</v>
      </c>
      <c r="I90" s="268">
        <v>0</v>
      </c>
      <c r="J90" s="268">
        <v>0</v>
      </c>
      <c r="K90" s="268">
        <v>0</v>
      </c>
      <c r="L90" s="268">
        <v>0</v>
      </c>
      <c r="M90" s="268"/>
      <c r="N90" s="268"/>
      <c r="O90" s="268">
        <v>0</v>
      </c>
      <c r="P90" s="268"/>
      <c r="Q90" s="269">
        <v>0</v>
      </c>
      <c r="R90" s="270"/>
      <c r="S90" s="77">
        <f t="shared" si="2"/>
        <v>0</v>
      </c>
      <c r="T90" s="17"/>
    </row>
    <row r="91" spans="1:20" ht="12" customHeight="1" x14ac:dyDescent="0.2">
      <c r="A91" s="6"/>
      <c r="B91" s="6"/>
      <c r="C91" s="13"/>
      <c r="D91" s="19">
        <f t="shared" si="3"/>
        <v>80</v>
      </c>
      <c r="E91" s="74" t="str">
        <f>IF(OR('Services - WHC'!E89="",'Services - WHC'!E89="[Enter service]"),"",'Services - WHC'!E89)</f>
        <v>Parks</v>
      </c>
      <c r="F91" s="75" t="str">
        <f>IF(OR('Services - WHC'!F89="",'Services - WHC'!F89="[Select]"),"",'Services - WHC'!F89)</f>
        <v>External</v>
      </c>
      <c r="G91" s="15"/>
      <c r="H91" s="268">
        <v>0</v>
      </c>
      <c r="I91" s="268">
        <v>0</v>
      </c>
      <c r="J91" s="268">
        <v>0</v>
      </c>
      <c r="K91" s="268">
        <v>0</v>
      </c>
      <c r="L91" s="268">
        <v>0</v>
      </c>
      <c r="M91" s="268"/>
      <c r="N91" s="268"/>
      <c r="O91" s="268">
        <v>0</v>
      </c>
      <c r="P91" s="268"/>
      <c r="Q91" s="269">
        <v>0</v>
      </c>
      <c r="R91" s="270"/>
      <c r="S91" s="77">
        <f t="shared" si="2"/>
        <v>0</v>
      </c>
      <c r="T91" s="17"/>
    </row>
    <row r="92" spans="1:20" ht="12" customHeight="1" x14ac:dyDescent="0.2">
      <c r="A92" s="6"/>
      <c r="B92" s="6"/>
      <c r="C92" s="13"/>
      <c r="D92" s="19">
        <f t="shared" si="3"/>
        <v>81</v>
      </c>
      <c r="E92" s="74" t="str">
        <f>IF(OR('Services - WHC'!E90="",'Services - WHC'!E90="[Enter service]"),"",'Services - WHC'!E90)</f>
        <v>Drains</v>
      </c>
      <c r="F92" s="75" t="str">
        <f>IF(OR('Services - WHC'!F90="",'Services - WHC'!F90="[Select]"),"",'Services - WHC'!F90)</f>
        <v>External</v>
      </c>
      <c r="G92" s="15"/>
      <c r="H92" s="268">
        <v>0</v>
      </c>
      <c r="I92" s="268">
        <v>0</v>
      </c>
      <c r="J92" s="268">
        <v>0</v>
      </c>
      <c r="K92" s="268">
        <v>0</v>
      </c>
      <c r="L92" s="268">
        <v>0</v>
      </c>
      <c r="M92" s="268"/>
      <c r="N92" s="268"/>
      <c r="O92" s="268">
        <v>0</v>
      </c>
      <c r="P92" s="268"/>
      <c r="Q92" s="269">
        <v>0</v>
      </c>
      <c r="R92" s="270"/>
      <c r="S92" s="77">
        <f t="shared" si="2"/>
        <v>0</v>
      </c>
      <c r="T92" s="17"/>
    </row>
    <row r="93" spans="1:20" ht="12" customHeight="1" x14ac:dyDescent="0.2">
      <c r="A93" s="6"/>
      <c r="B93" s="6"/>
      <c r="C93" s="13"/>
      <c r="D93" s="19">
        <f t="shared" si="3"/>
        <v>82</v>
      </c>
      <c r="E93" s="74" t="str">
        <f>IF(OR('Services - WHC'!E91="",'Services - WHC'!E91="[Enter service]"),"",'Services - WHC'!E91)</f>
        <v>Major Culverts Bridges and Weirs</v>
      </c>
      <c r="F93" s="75" t="str">
        <f>IF(OR('Services - WHC'!F91="",'Services - WHC'!F91="[Select]"),"",'Services - WHC'!F91)</f>
        <v>External</v>
      </c>
      <c r="G93" s="15"/>
      <c r="H93" s="268">
        <v>0</v>
      </c>
      <c r="I93" s="268">
        <v>0</v>
      </c>
      <c r="J93" s="268">
        <v>0</v>
      </c>
      <c r="K93" s="268">
        <v>0</v>
      </c>
      <c r="L93" s="268">
        <v>0</v>
      </c>
      <c r="M93" s="268"/>
      <c r="N93" s="268"/>
      <c r="O93" s="268">
        <v>0</v>
      </c>
      <c r="P93" s="268"/>
      <c r="Q93" s="269">
        <v>0</v>
      </c>
      <c r="R93" s="270"/>
      <c r="S93" s="77">
        <f t="shared" si="2"/>
        <v>0</v>
      </c>
      <c r="T93" s="17"/>
    </row>
    <row r="94" spans="1:20" ht="12" customHeight="1" x14ac:dyDescent="0.2">
      <c r="A94" s="6"/>
      <c r="B94" s="6"/>
      <c r="C94" s="13"/>
      <c r="D94" s="19">
        <f t="shared" si="3"/>
        <v>83</v>
      </c>
      <c r="E94" s="74" t="str">
        <f>IF(OR('Services - WHC'!E92="",'Services - WHC'!E92="[Enter service]"),"",'Services - WHC'!E92)</f>
        <v>Pump Stations Water Re Use and Standpipes</v>
      </c>
      <c r="F94" s="75" t="str">
        <f>IF(OR('Services - WHC'!F92="",'Services - WHC'!F92="[Select]"),"",'Services - WHC'!F92)</f>
        <v>External</v>
      </c>
      <c r="G94" s="15"/>
      <c r="H94" s="268">
        <v>0</v>
      </c>
      <c r="I94" s="268">
        <v>100</v>
      </c>
      <c r="J94" s="268">
        <v>0</v>
      </c>
      <c r="K94" s="268">
        <v>0</v>
      </c>
      <c r="L94" s="268">
        <v>0</v>
      </c>
      <c r="M94" s="268"/>
      <c r="N94" s="268"/>
      <c r="O94" s="268">
        <v>0</v>
      </c>
      <c r="P94" s="268"/>
      <c r="Q94" s="269">
        <v>0</v>
      </c>
      <c r="R94" s="270"/>
      <c r="S94" s="77">
        <f t="shared" si="2"/>
        <v>100</v>
      </c>
      <c r="T94" s="17"/>
    </row>
    <row r="95" spans="1:20" ht="12" customHeight="1" x14ac:dyDescent="0.2">
      <c r="A95" s="6"/>
      <c r="B95" s="6"/>
      <c r="C95" s="13"/>
      <c r="D95" s="19">
        <f t="shared" si="3"/>
        <v>84</v>
      </c>
      <c r="E95" s="74" t="str">
        <f>IF(OR('Services - WHC'!E93="",'Services - WHC'!E93="[Enter service]"),"",'Services - WHC'!E93)</f>
        <v>Streetscapes</v>
      </c>
      <c r="F95" s="75" t="str">
        <f>IF(OR('Services - WHC'!F93="",'Services - WHC'!F93="[Select]"),"",'Services - WHC'!F93)</f>
        <v>External</v>
      </c>
      <c r="G95" s="15"/>
      <c r="H95" s="268">
        <v>0</v>
      </c>
      <c r="I95" s="268">
        <v>0</v>
      </c>
      <c r="J95" s="268">
        <v>0</v>
      </c>
      <c r="K95" s="268">
        <v>0</v>
      </c>
      <c r="L95" s="268">
        <v>0</v>
      </c>
      <c r="M95" s="268"/>
      <c r="N95" s="268"/>
      <c r="O95" s="268">
        <v>0</v>
      </c>
      <c r="P95" s="268"/>
      <c r="Q95" s="269">
        <v>0</v>
      </c>
      <c r="R95" s="270"/>
      <c r="S95" s="77">
        <f t="shared" si="2"/>
        <v>0</v>
      </c>
      <c r="T95" s="17"/>
    </row>
    <row r="96" spans="1:20" ht="12" customHeight="1" x14ac:dyDescent="0.2">
      <c r="A96" s="6"/>
      <c r="B96" s="6"/>
      <c r="C96" s="13"/>
      <c r="D96" s="19">
        <f t="shared" si="3"/>
        <v>85</v>
      </c>
      <c r="E96" s="74" t="str">
        <f>IF(OR('Services - WHC'!E94="",'Services - WHC'!E94="[Enter service]"),"",'Services - WHC'!E94)</f>
        <v>Kerb &amp; Channel</v>
      </c>
      <c r="F96" s="75" t="str">
        <f>IF(OR('Services - WHC'!F94="",'Services - WHC'!F94="[Select]"),"",'Services - WHC'!F94)</f>
        <v>External</v>
      </c>
      <c r="G96" s="15"/>
      <c r="H96" s="268">
        <v>0</v>
      </c>
      <c r="I96" s="268">
        <v>0</v>
      </c>
      <c r="J96" s="268">
        <v>0</v>
      </c>
      <c r="K96" s="268">
        <v>0</v>
      </c>
      <c r="L96" s="268">
        <v>0</v>
      </c>
      <c r="M96" s="268"/>
      <c r="N96" s="268"/>
      <c r="O96" s="268">
        <v>0</v>
      </c>
      <c r="P96" s="268"/>
      <c r="Q96" s="269">
        <v>0</v>
      </c>
      <c r="R96" s="270"/>
      <c r="S96" s="77">
        <f t="shared" si="2"/>
        <v>0</v>
      </c>
      <c r="T96" s="17"/>
    </row>
    <row r="97" spans="1:20" ht="12" customHeight="1" x14ac:dyDescent="0.2">
      <c r="A97" s="6"/>
      <c r="B97" s="6"/>
      <c r="C97" s="13"/>
      <c r="D97" s="19">
        <f t="shared" si="3"/>
        <v>86</v>
      </c>
      <c r="E97" s="74" t="str">
        <f>IF(OR('Services - WHC'!E95="",'Services - WHC'!E95="[Enter service]"),"",'Services - WHC'!E95)</f>
        <v>Footpaths</v>
      </c>
      <c r="F97" s="75" t="str">
        <f>IF(OR('Services - WHC'!F95="",'Services - WHC'!F95="[Select]"),"",'Services - WHC'!F95)</f>
        <v>External</v>
      </c>
      <c r="G97" s="15"/>
      <c r="H97" s="268">
        <v>0</v>
      </c>
      <c r="I97" s="268">
        <v>0</v>
      </c>
      <c r="J97" s="268">
        <v>0</v>
      </c>
      <c r="K97" s="268">
        <v>0</v>
      </c>
      <c r="L97" s="268">
        <v>0</v>
      </c>
      <c r="M97" s="268"/>
      <c r="N97" s="268"/>
      <c r="O97" s="268">
        <v>0</v>
      </c>
      <c r="P97" s="268"/>
      <c r="Q97" s="269">
        <v>0</v>
      </c>
      <c r="R97" s="270"/>
      <c r="S97" s="77">
        <f t="shared" si="2"/>
        <v>0</v>
      </c>
      <c r="T97" s="17"/>
    </row>
    <row r="98" spans="1:20" ht="12" customHeight="1" x14ac:dyDescent="0.2">
      <c r="A98" s="6"/>
      <c r="B98" s="6"/>
      <c r="C98" s="13"/>
      <c r="D98" s="19">
        <f t="shared" si="3"/>
        <v>87</v>
      </c>
      <c r="E98" s="74" t="str">
        <f>IF(OR('Services - WHC'!E96="",'Services - WHC'!E96="[Enter service]"),"",'Services - WHC'!E96)</f>
        <v>Waste and Environment Administration</v>
      </c>
      <c r="F98" s="75" t="str">
        <f>IF(OR('Services - WHC'!F96="",'Services - WHC'!F96="[Select]"),"",'Services - WHC'!F96)</f>
        <v>External</v>
      </c>
      <c r="G98" s="15"/>
      <c r="H98" s="268">
        <v>0</v>
      </c>
      <c r="I98" s="268">
        <v>0</v>
      </c>
      <c r="J98" s="268">
        <v>0</v>
      </c>
      <c r="K98" s="268">
        <v>0</v>
      </c>
      <c r="L98" s="268">
        <v>0</v>
      </c>
      <c r="M98" s="268"/>
      <c r="N98" s="268"/>
      <c r="O98" s="268">
        <v>0</v>
      </c>
      <c r="P98" s="268"/>
      <c r="Q98" s="269">
        <v>0</v>
      </c>
      <c r="R98" s="270"/>
      <c r="S98" s="77">
        <f t="shared" si="2"/>
        <v>0</v>
      </c>
      <c r="T98" s="17"/>
    </row>
    <row r="99" spans="1:20" ht="12" customHeight="1" x14ac:dyDescent="0.2">
      <c r="A99" s="6"/>
      <c r="B99" s="6"/>
      <c r="C99" s="13"/>
      <c r="D99" s="19">
        <f t="shared" si="3"/>
        <v>88</v>
      </c>
      <c r="E99" s="74" t="str">
        <f>IF(OR('Services - WHC'!E97="",'Services - WHC'!E97="[Enter service]"),"",'Services - WHC'!E97)</f>
        <v>Garbage &amp; Sanitation</v>
      </c>
      <c r="F99" s="75" t="str">
        <f>IF(OR('Services - WHC'!F97="",'Services - WHC'!F97="[Select]"),"",'Services - WHC'!F97)</f>
        <v>External</v>
      </c>
      <c r="G99" s="15"/>
      <c r="H99" s="268">
        <v>0</v>
      </c>
      <c r="I99" s="268">
        <v>0</v>
      </c>
      <c r="J99" s="268">
        <v>0</v>
      </c>
      <c r="K99" s="268">
        <v>0</v>
      </c>
      <c r="L99" s="268">
        <v>0</v>
      </c>
      <c r="M99" s="268"/>
      <c r="N99" s="268"/>
      <c r="O99" s="268">
        <v>10000</v>
      </c>
      <c r="P99" s="268"/>
      <c r="Q99" s="269">
        <v>0</v>
      </c>
      <c r="R99" s="270"/>
      <c r="S99" s="77">
        <f t="shared" si="2"/>
        <v>10000</v>
      </c>
      <c r="T99" s="17"/>
    </row>
    <row r="100" spans="1:20" ht="12" customHeight="1" x14ac:dyDescent="0.2">
      <c r="A100" s="6"/>
      <c r="B100" s="6"/>
      <c r="C100" s="13"/>
      <c r="D100" s="19">
        <f t="shared" si="3"/>
        <v>89</v>
      </c>
      <c r="E100" s="74" t="str">
        <f>IF(OR('Services - WHC'!E98="",'Services - WHC'!E98="[Enter service]"),"",'Services - WHC'!E98)</f>
        <v>Recycling</v>
      </c>
      <c r="F100" s="75" t="str">
        <f>IF(OR('Services - WHC'!F98="",'Services - WHC'!F98="[Select]"),"",'Services - WHC'!F98)</f>
        <v>External</v>
      </c>
      <c r="G100" s="15"/>
      <c r="H100" s="268">
        <v>0</v>
      </c>
      <c r="I100" s="268">
        <v>0</v>
      </c>
      <c r="J100" s="268">
        <v>0</v>
      </c>
      <c r="K100" s="268">
        <v>0</v>
      </c>
      <c r="L100" s="268">
        <v>0</v>
      </c>
      <c r="M100" s="268"/>
      <c r="N100" s="268"/>
      <c r="O100" s="268">
        <v>0</v>
      </c>
      <c r="P100" s="268"/>
      <c r="Q100" s="269">
        <v>30000</v>
      </c>
      <c r="R100" s="270"/>
      <c r="S100" s="77">
        <f t="shared" si="2"/>
        <v>30000</v>
      </c>
      <c r="T100" s="17"/>
    </row>
    <row r="101" spans="1:20" ht="12" customHeight="1" x14ac:dyDescent="0.2">
      <c r="A101" s="6"/>
      <c r="B101" s="6"/>
      <c r="C101" s="13"/>
      <c r="D101" s="19">
        <f t="shared" si="3"/>
        <v>90</v>
      </c>
      <c r="E101" s="74" t="str">
        <f>IF(OR('Services - WHC'!E99="",'Services - WHC'!E99="[Enter service]"),"",'Services - WHC'!E99)</f>
        <v>Landfill and Transfer Stations</v>
      </c>
      <c r="F101" s="75" t="str">
        <f>IF(OR('Services - WHC'!F99="",'Services - WHC'!F99="[Select]"),"",'Services - WHC'!F99)</f>
        <v>External</v>
      </c>
      <c r="G101" s="15"/>
      <c r="H101" s="268">
        <v>0</v>
      </c>
      <c r="I101" s="268">
        <v>70000</v>
      </c>
      <c r="J101" s="268">
        <v>0</v>
      </c>
      <c r="K101" s="268">
        <v>0</v>
      </c>
      <c r="L101" s="268">
        <v>0</v>
      </c>
      <c r="M101" s="268"/>
      <c r="N101" s="268"/>
      <c r="O101" s="268">
        <v>0</v>
      </c>
      <c r="P101" s="268"/>
      <c r="Q101" s="269">
        <v>0</v>
      </c>
      <c r="R101" s="270"/>
      <c r="S101" s="77">
        <f t="shared" si="2"/>
        <v>70000</v>
      </c>
      <c r="T101" s="17"/>
    </row>
    <row r="102" spans="1:20" ht="12" customHeight="1" x14ac:dyDescent="0.2">
      <c r="A102" s="6"/>
      <c r="B102" s="6"/>
      <c r="C102" s="13"/>
      <c r="D102" s="19">
        <f t="shared" si="3"/>
        <v>91</v>
      </c>
      <c r="E102" s="74" t="str">
        <f>IF(OR('Services - WHC'!E100="",'Services - WHC'!E100="[Enter service]"),"",'Services - WHC'!E100)</f>
        <v>Landfill Sites Rehabilitation</v>
      </c>
      <c r="F102" s="75" t="str">
        <f>IF(OR('Services - WHC'!F100="",'Services - WHC'!F100="[Select]"),"",'Services - WHC'!F100)</f>
        <v>Internal</v>
      </c>
      <c r="G102" s="15"/>
      <c r="H102" s="268">
        <v>0</v>
      </c>
      <c r="I102" s="268">
        <v>0</v>
      </c>
      <c r="J102" s="268">
        <v>0</v>
      </c>
      <c r="K102" s="268">
        <v>0</v>
      </c>
      <c r="L102" s="268">
        <v>0</v>
      </c>
      <c r="M102" s="268"/>
      <c r="N102" s="268"/>
      <c r="O102" s="268">
        <v>0</v>
      </c>
      <c r="P102" s="268"/>
      <c r="Q102" s="269">
        <v>0</v>
      </c>
      <c r="R102" s="270"/>
      <c r="S102" s="77">
        <f t="shared" si="2"/>
        <v>0</v>
      </c>
      <c r="T102" s="17"/>
    </row>
    <row r="103" spans="1:20" ht="12" customHeight="1" x14ac:dyDescent="0.2">
      <c r="A103" s="6"/>
      <c r="B103" s="6"/>
      <c r="C103" s="13"/>
      <c r="D103" s="19">
        <f t="shared" si="3"/>
        <v>92</v>
      </c>
      <c r="E103" s="74" t="str">
        <f>IF(OR('Services - WHC'!E101="",'Services - WHC'!E101="[Enter service]"),"",'Services - WHC'!E101)</f>
        <v>Landfill - New Cells</v>
      </c>
      <c r="F103" s="75" t="str">
        <f>IF(OR('Services - WHC'!F101="",'Services - WHC'!F101="[Select]"),"",'Services - WHC'!F101)</f>
        <v>Internal</v>
      </c>
      <c r="G103" s="15"/>
      <c r="H103" s="268">
        <v>0</v>
      </c>
      <c r="I103" s="268">
        <v>0</v>
      </c>
      <c r="J103" s="268">
        <v>0</v>
      </c>
      <c r="K103" s="268">
        <v>0</v>
      </c>
      <c r="L103" s="268">
        <v>0</v>
      </c>
      <c r="M103" s="268"/>
      <c r="N103" s="268"/>
      <c r="O103" s="268">
        <v>0</v>
      </c>
      <c r="P103" s="268"/>
      <c r="Q103" s="269">
        <v>0</v>
      </c>
      <c r="R103" s="270"/>
      <c r="S103" s="77">
        <f t="shared" si="2"/>
        <v>0</v>
      </c>
      <c r="T103" s="17"/>
    </row>
    <row r="104" spans="1:20" ht="12" customHeight="1" x14ac:dyDescent="0.2">
      <c r="A104" s="6"/>
      <c r="B104" s="6"/>
      <c r="C104" s="13"/>
      <c r="D104" s="19">
        <f t="shared" si="3"/>
        <v>93</v>
      </c>
      <c r="E104" s="74" t="str">
        <f>IF(OR('Services - WHC'!E102="",'Services - WHC'!E102="[Enter service]"),"",'Services - WHC'!E102)</f>
        <v>CM Regional Waste Management Group</v>
      </c>
      <c r="F104" s="75" t="str">
        <f>IF(OR('Services - WHC'!F102="",'Services - WHC'!F102="[Select]"),"",'Services - WHC'!F102)</f>
        <v>External</v>
      </c>
      <c r="G104" s="15"/>
      <c r="H104" s="268">
        <v>0</v>
      </c>
      <c r="I104" s="268">
        <v>0</v>
      </c>
      <c r="J104" s="268">
        <v>0</v>
      </c>
      <c r="K104" s="268">
        <v>0</v>
      </c>
      <c r="L104" s="268">
        <v>0</v>
      </c>
      <c r="M104" s="268"/>
      <c r="N104" s="268"/>
      <c r="O104" s="268">
        <v>0</v>
      </c>
      <c r="P104" s="268"/>
      <c r="Q104" s="269">
        <v>0</v>
      </c>
      <c r="R104" s="270"/>
      <c r="S104" s="77">
        <f t="shared" si="2"/>
        <v>0</v>
      </c>
      <c r="T104" s="17"/>
    </row>
    <row r="105" spans="1:20" ht="12" customHeight="1" x14ac:dyDescent="0.2">
      <c r="A105" s="6"/>
      <c r="B105" s="6"/>
      <c r="C105" s="13"/>
      <c r="D105" s="19">
        <f t="shared" si="3"/>
        <v>94</v>
      </c>
      <c r="E105" s="74" t="str">
        <f>IF(OR('Services - WHC'!E103="",'Services - WHC'!E103="[Enter service]"),"",'Services - WHC'!E103)</f>
        <v>Aerodromes</v>
      </c>
      <c r="F105" s="75" t="str">
        <f>IF(OR('Services - WHC'!F103="",'Services - WHC'!F103="[Select]"),"",'Services - WHC'!F103)</f>
        <v>External</v>
      </c>
      <c r="G105" s="15"/>
      <c r="H105" s="268">
        <v>0</v>
      </c>
      <c r="I105" s="268">
        <v>0</v>
      </c>
      <c r="J105" s="268">
        <v>0</v>
      </c>
      <c r="K105" s="268">
        <v>0</v>
      </c>
      <c r="L105" s="268">
        <v>0</v>
      </c>
      <c r="M105" s="268"/>
      <c r="N105" s="268"/>
      <c r="O105" s="268">
        <v>0</v>
      </c>
      <c r="P105" s="268"/>
      <c r="Q105" s="269">
        <v>0</v>
      </c>
      <c r="R105" s="270"/>
      <c r="S105" s="77">
        <f t="shared" si="2"/>
        <v>0</v>
      </c>
      <c r="T105" s="17"/>
    </row>
    <row r="106" spans="1:20" ht="12" customHeight="1" x14ac:dyDescent="0.2">
      <c r="A106" s="6"/>
      <c r="B106" s="6"/>
      <c r="C106" s="13"/>
      <c r="D106" s="19">
        <f t="shared" si="3"/>
        <v>95</v>
      </c>
      <c r="E106" s="74" t="str">
        <f>IF(OR('Services - WHC'!E104="",'Services - WHC'!E104="[Enter service]"),"",'Services - WHC'!E104)</f>
        <v>Saleyards Truck Wash</v>
      </c>
      <c r="F106" s="75" t="str">
        <f>IF(OR('Services - WHC'!F104="",'Services - WHC'!F104="[Select]"),"",'Services - WHC'!F104)</f>
        <v>External</v>
      </c>
      <c r="G106" s="15"/>
      <c r="H106" s="268">
        <v>0</v>
      </c>
      <c r="I106" s="268">
        <v>98000</v>
      </c>
      <c r="J106" s="268">
        <v>0</v>
      </c>
      <c r="K106" s="268">
        <v>0</v>
      </c>
      <c r="L106" s="268">
        <v>0</v>
      </c>
      <c r="M106" s="268"/>
      <c r="N106" s="268"/>
      <c r="O106" s="268">
        <v>0</v>
      </c>
      <c r="P106" s="268"/>
      <c r="Q106" s="269">
        <v>0</v>
      </c>
      <c r="R106" s="270"/>
      <c r="S106" s="77">
        <f t="shared" si="2"/>
        <v>98000</v>
      </c>
      <c r="T106" s="17"/>
    </row>
    <row r="107" spans="1:20" ht="12" customHeight="1" x14ac:dyDescent="0.2">
      <c r="A107" s="6"/>
      <c r="B107" s="6"/>
      <c r="C107" s="13"/>
      <c r="D107" s="19">
        <f t="shared" si="3"/>
        <v>96</v>
      </c>
      <c r="E107" s="74" t="str">
        <f>IF(OR('Services - WHC'!E105="",'Services - WHC'!E105="[Enter service]"),"",'Services - WHC'!E105)</f>
        <v>Sundry Debtor works</v>
      </c>
      <c r="F107" s="75" t="str">
        <f>IF(OR('Services - WHC'!F105="",'Services - WHC'!F105="[Select]"),"",'Services - WHC'!F105)</f>
        <v>External</v>
      </c>
      <c r="G107" s="15"/>
      <c r="H107" s="268">
        <v>0</v>
      </c>
      <c r="I107" s="268">
        <v>0</v>
      </c>
      <c r="J107" s="268">
        <v>0</v>
      </c>
      <c r="K107" s="268">
        <v>0</v>
      </c>
      <c r="L107" s="268">
        <v>0</v>
      </c>
      <c r="M107" s="268"/>
      <c r="N107" s="268"/>
      <c r="O107" s="268">
        <v>0</v>
      </c>
      <c r="P107" s="268"/>
      <c r="Q107" s="269">
        <v>14800</v>
      </c>
      <c r="R107" s="270"/>
      <c r="S107" s="77">
        <f t="shared" si="2"/>
        <v>14800</v>
      </c>
      <c r="T107" s="17"/>
    </row>
    <row r="108" spans="1:20" ht="12" customHeight="1" x14ac:dyDescent="0.2">
      <c r="A108" s="6"/>
      <c r="B108" s="6"/>
      <c r="C108" s="13"/>
      <c r="D108" s="19">
        <f t="shared" si="3"/>
        <v>97</v>
      </c>
      <c r="E108" s="74" t="str">
        <f>IF(OR('Services - WHC'!E106="",'Services - WHC'!E106="[Enter service]"),"",'Services - WHC'!E106)</f>
        <v>Fleet expenses and recovery</v>
      </c>
      <c r="F108" s="75" t="str">
        <f>IF(OR('Services - WHC'!F106="",'Services - WHC'!F106="[Select]"),"",'Services - WHC'!F106)</f>
        <v>Internal</v>
      </c>
      <c r="G108" s="15"/>
      <c r="H108" s="268">
        <v>0</v>
      </c>
      <c r="I108" s="268">
        <v>0</v>
      </c>
      <c r="J108" s="268">
        <v>0</v>
      </c>
      <c r="K108" s="268">
        <v>0</v>
      </c>
      <c r="L108" s="268">
        <v>0</v>
      </c>
      <c r="M108" s="268"/>
      <c r="N108" s="268"/>
      <c r="O108" s="268">
        <v>0</v>
      </c>
      <c r="P108" s="268"/>
      <c r="Q108" s="269">
        <v>0</v>
      </c>
      <c r="R108" s="270"/>
      <c r="S108" s="77">
        <f t="shared" si="2"/>
        <v>0</v>
      </c>
      <c r="T108" s="17"/>
    </row>
    <row r="109" spans="1:20" ht="12" customHeight="1" x14ac:dyDescent="0.2">
      <c r="A109" s="6"/>
      <c r="B109" s="6"/>
      <c r="C109" s="13"/>
      <c r="D109" s="19">
        <f t="shared" si="3"/>
        <v>98</v>
      </c>
      <c r="E109" s="74" t="str">
        <f>IF(OR('Services - WHC'!E107="",'Services - WHC'!E107="[Enter service]"),"",'Services - WHC'!E107)</f>
        <v>Plant expenses and recovery</v>
      </c>
      <c r="F109" s="75" t="str">
        <f>IF(OR('Services - WHC'!F107="",'Services - WHC'!F107="[Select]"),"",'Services - WHC'!F107)</f>
        <v>Internal</v>
      </c>
      <c r="G109" s="15"/>
      <c r="H109" s="268">
        <v>0</v>
      </c>
      <c r="I109" s="268">
        <v>0</v>
      </c>
      <c r="J109" s="268">
        <v>0</v>
      </c>
      <c r="K109" s="268">
        <v>0</v>
      </c>
      <c r="L109" s="268">
        <v>0</v>
      </c>
      <c r="M109" s="268"/>
      <c r="N109" s="268"/>
      <c r="O109" s="268">
        <v>0</v>
      </c>
      <c r="P109" s="268"/>
      <c r="Q109" s="269">
        <v>15000</v>
      </c>
      <c r="R109" s="270"/>
      <c r="S109" s="77">
        <f t="shared" si="2"/>
        <v>15000</v>
      </c>
      <c r="T109" s="17"/>
    </row>
    <row r="110" spans="1:20" ht="12" customHeight="1" x14ac:dyDescent="0.2">
      <c r="A110" s="6"/>
      <c r="B110" s="6"/>
      <c r="C110" s="13"/>
      <c r="D110" s="19">
        <f t="shared" si="3"/>
        <v>99</v>
      </c>
      <c r="E110" s="74" t="str">
        <f>IF(OR('Services - WHC'!E108="",'Services - WHC'!E108="[Enter service]"),"",'Services - WHC'!E108)</f>
        <v>Capital grants</v>
      </c>
      <c r="F110" s="75" t="str">
        <f>IF(OR('Services - WHC'!F108="",'Services - WHC'!F108="[Select]"),"",'Services - WHC'!F108)</f>
        <v>External</v>
      </c>
      <c r="G110" s="15"/>
      <c r="H110" s="268">
        <v>0</v>
      </c>
      <c r="I110" s="268">
        <v>0</v>
      </c>
      <c r="J110" s="268">
        <v>0</v>
      </c>
      <c r="K110" s="268">
        <v>1832325</v>
      </c>
      <c r="L110" s="268">
        <v>3630000</v>
      </c>
      <c r="M110" s="268"/>
      <c r="N110" s="268"/>
      <c r="O110" s="268">
        <v>121000</v>
      </c>
      <c r="P110" s="268"/>
      <c r="Q110" s="269">
        <v>0</v>
      </c>
      <c r="R110" s="270"/>
      <c r="S110" s="77">
        <f t="shared" si="2"/>
        <v>5583325</v>
      </c>
      <c r="T110" s="17"/>
    </row>
    <row r="111" spans="1:20" ht="12" customHeight="1" x14ac:dyDescent="0.2">
      <c r="A111" s="6"/>
      <c r="B111" s="6"/>
      <c r="C111" s="13"/>
      <c r="D111" s="19">
        <f t="shared" si="3"/>
        <v>100</v>
      </c>
      <c r="E111" s="74" t="str">
        <f>IF(OR('Services - WHC'!E109="",'Services - WHC'!E109="[Enter service]"),"",'Services - WHC'!E109)</f>
        <v/>
      </c>
      <c r="F111" s="75" t="str">
        <f>IF(OR('Services - WHC'!F109="",'Services - WHC'!F109="[Select]"),"",'Services - WHC'!F109)</f>
        <v/>
      </c>
      <c r="G111" s="15"/>
      <c r="H111" s="268"/>
      <c r="I111" s="268"/>
      <c r="J111" s="268"/>
      <c r="K111" s="268"/>
      <c r="L111" s="268"/>
      <c r="M111" s="268"/>
      <c r="N111" s="268"/>
      <c r="O111" s="268"/>
      <c r="P111" s="268"/>
      <c r="Q111" s="269"/>
      <c r="R111" s="270"/>
      <c r="S111" s="77">
        <f t="shared" si="2"/>
        <v>0</v>
      </c>
      <c r="T111" s="17"/>
    </row>
    <row r="112" spans="1:20" ht="12" customHeight="1" x14ac:dyDescent="0.2">
      <c r="A112" s="6"/>
      <c r="B112" s="6"/>
      <c r="C112" s="13"/>
      <c r="D112" s="19">
        <f t="shared" si="3"/>
        <v>101</v>
      </c>
      <c r="E112" s="74" t="str">
        <f>IF(OR('Services - WHC'!E110="",'Services - WHC'!E110="[Enter service]"),"",'Services - WHC'!E110)</f>
        <v/>
      </c>
      <c r="F112" s="75" t="str">
        <f>IF(OR('Services - WHC'!F110="",'Services - WHC'!F110="[Select]"),"",'Services - WHC'!F110)</f>
        <v/>
      </c>
      <c r="G112" s="15"/>
      <c r="H112" s="304"/>
      <c r="I112" s="304"/>
      <c r="J112" s="304"/>
      <c r="K112" s="304"/>
      <c r="L112" s="304"/>
      <c r="M112" s="304"/>
      <c r="N112" s="304"/>
      <c r="O112" s="304"/>
      <c r="P112" s="304"/>
      <c r="Q112" s="305"/>
      <c r="R112" s="273"/>
      <c r="S112" s="77">
        <f t="shared" si="2"/>
        <v>0</v>
      </c>
      <c r="T112" s="17"/>
    </row>
    <row r="113" spans="1:20" ht="12" customHeight="1" x14ac:dyDescent="0.2">
      <c r="A113" s="6"/>
      <c r="B113" s="6"/>
      <c r="C113" s="13"/>
      <c r="D113" s="19">
        <f t="shared" si="3"/>
        <v>102</v>
      </c>
      <c r="E113" s="74" t="str">
        <f>IF(OR('Services - WHC'!E111="",'Services - WHC'!E111="[Enter service]"),"",'Services - WHC'!E111)</f>
        <v/>
      </c>
      <c r="F113" s="75" t="str">
        <f>IF(OR('Services - WHC'!F111="",'Services - WHC'!F111="[Select]"),"",'Services - WHC'!F111)</f>
        <v/>
      </c>
      <c r="G113" s="15"/>
      <c r="H113" s="304"/>
      <c r="I113" s="304"/>
      <c r="J113" s="304"/>
      <c r="K113" s="304"/>
      <c r="L113" s="304"/>
      <c r="M113" s="304"/>
      <c r="N113" s="304"/>
      <c r="O113" s="304"/>
      <c r="P113" s="304"/>
      <c r="Q113" s="305"/>
      <c r="R113" s="273"/>
      <c r="S113" s="77">
        <f t="shared" si="2"/>
        <v>0</v>
      </c>
      <c r="T113" s="17"/>
    </row>
    <row r="114" spans="1:20" ht="12" customHeight="1" x14ac:dyDescent="0.2">
      <c r="A114" s="6"/>
      <c r="B114" s="6"/>
      <c r="C114" s="13"/>
      <c r="D114" s="19">
        <f t="shared" si="3"/>
        <v>103</v>
      </c>
      <c r="E114" s="74" t="str">
        <f>IF(OR('Services - WHC'!E112="",'Services - WHC'!E112="[Enter service]"),"",'Services - WHC'!E112)</f>
        <v/>
      </c>
      <c r="F114" s="75" t="str">
        <f>IF(OR('Services - WHC'!F112="",'Services - WHC'!F112="[Select]"),"",'Services - WHC'!F112)</f>
        <v/>
      </c>
      <c r="G114" s="15"/>
      <c r="H114" s="304"/>
      <c r="I114" s="304"/>
      <c r="J114" s="304"/>
      <c r="K114" s="304"/>
      <c r="L114" s="304"/>
      <c r="M114" s="304"/>
      <c r="N114" s="304"/>
      <c r="O114" s="304"/>
      <c r="P114" s="304"/>
      <c r="Q114" s="305"/>
      <c r="R114" s="273"/>
      <c r="S114" s="77">
        <f t="shared" si="2"/>
        <v>0</v>
      </c>
      <c r="T114" s="17"/>
    </row>
    <row r="115" spans="1:20" ht="12" customHeight="1" x14ac:dyDescent="0.2">
      <c r="A115" s="6"/>
      <c r="B115" s="6"/>
      <c r="C115" s="13"/>
      <c r="D115" s="19">
        <f t="shared" si="3"/>
        <v>104</v>
      </c>
      <c r="E115" s="74" t="str">
        <f>IF(OR('Services - WHC'!E113="",'Services - WHC'!E113="[Enter service]"),"",'Services - WHC'!E113)</f>
        <v/>
      </c>
      <c r="F115" s="75" t="str">
        <f>IF(OR('Services - WHC'!F113="",'Services - WHC'!F113="[Select]"),"",'Services - WHC'!F113)</f>
        <v/>
      </c>
      <c r="G115" s="15"/>
      <c r="H115" s="304"/>
      <c r="I115" s="304"/>
      <c r="J115" s="304"/>
      <c r="K115" s="304"/>
      <c r="L115" s="304"/>
      <c r="M115" s="304"/>
      <c r="N115" s="304"/>
      <c r="O115" s="304"/>
      <c r="P115" s="304"/>
      <c r="Q115" s="305"/>
      <c r="R115" s="273"/>
      <c r="S115" s="77">
        <f t="shared" si="2"/>
        <v>0</v>
      </c>
      <c r="T115" s="17"/>
    </row>
    <row r="116" spans="1:20" ht="12" customHeight="1" x14ac:dyDescent="0.2">
      <c r="A116" s="6"/>
      <c r="B116" s="6"/>
      <c r="C116" s="13"/>
      <c r="D116" s="19">
        <f t="shared" si="3"/>
        <v>105</v>
      </c>
      <c r="E116" s="74" t="str">
        <f>IF(OR('Services - WHC'!E114="",'Services - WHC'!E114="[Enter service]"),"",'Services - WHC'!E114)</f>
        <v/>
      </c>
      <c r="F116" s="75" t="str">
        <f>IF(OR('Services - WHC'!F114="",'Services - WHC'!F114="[Select]"),"",'Services - WHC'!F114)</f>
        <v/>
      </c>
      <c r="G116" s="15"/>
      <c r="H116" s="304"/>
      <c r="I116" s="304"/>
      <c r="J116" s="304"/>
      <c r="K116" s="304"/>
      <c r="L116" s="304"/>
      <c r="M116" s="304"/>
      <c r="N116" s="304"/>
      <c r="O116" s="304"/>
      <c r="P116" s="304"/>
      <c r="Q116" s="305"/>
      <c r="R116" s="273"/>
      <c r="S116" s="77">
        <f t="shared" si="2"/>
        <v>0</v>
      </c>
      <c r="T116" s="17"/>
    </row>
    <row r="117" spans="1:20" ht="12" customHeight="1" x14ac:dyDescent="0.2">
      <c r="A117" s="6"/>
      <c r="B117" s="6"/>
      <c r="C117" s="13"/>
      <c r="D117" s="19">
        <f t="shared" si="3"/>
        <v>106</v>
      </c>
      <c r="E117" s="74" t="str">
        <f>IF(OR('Services - WHC'!E115="",'Services - WHC'!E115="[Enter service]"),"",'Services - WHC'!E115)</f>
        <v/>
      </c>
      <c r="F117" s="75" t="str">
        <f>IF(OR('Services - WHC'!F115="",'Services - WHC'!F115="[Select]"),"",'Services - WHC'!F115)</f>
        <v/>
      </c>
      <c r="G117" s="15"/>
      <c r="H117" s="304"/>
      <c r="I117" s="304"/>
      <c r="J117" s="304"/>
      <c r="K117" s="304"/>
      <c r="L117" s="304"/>
      <c r="M117" s="304"/>
      <c r="N117" s="304"/>
      <c r="O117" s="304"/>
      <c r="P117" s="304"/>
      <c r="Q117" s="305"/>
      <c r="R117" s="273"/>
      <c r="S117" s="77">
        <f t="shared" si="2"/>
        <v>0</v>
      </c>
      <c r="T117" s="17"/>
    </row>
    <row r="118" spans="1:20" ht="12" customHeight="1" x14ac:dyDescent="0.2">
      <c r="A118" s="6"/>
      <c r="B118" s="6"/>
      <c r="C118" s="13"/>
      <c r="D118" s="19">
        <f t="shared" si="3"/>
        <v>107</v>
      </c>
      <c r="E118" s="74" t="str">
        <f>IF(OR('Services - WHC'!E116="",'Services - WHC'!E116="[Enter service]"),"",'Services - WHC'!E116)</f>
        <v/>
      </c>
      <c r="F118" s="75" t="str">
        <f>IF(OR('Services - WHC'!F116="",'Services - WHC'!F116="[Select]"),"",'Services - WHC'!F116)</f>
        <v/>
      </c>
      <c r="G118" s="15"/>
      <c r="H118" s="304"/>
      <c r="I118" s="304"/>
      <c r="J118" s="304"/>
      <c r="K118" s="304"/>
      <c r="L118" s="304"/>
      <c r="M118" s="304"/>
      <c r="N118" s="304"/>
      <c r="O118" s="304"/>
      <c r="P118" s="304"/>
      <c r="Q118" s="305"/>
      <c r="R118" s="273"/>
      <c r="S118" s="77">
        <f t="shared" si="2"/>
        <v>0</v>
      </c>
      <c r="T118" s="17"/>
    </row>
    <row r="119" spans="1:20" ht="12" customHeight="1" x14ac:dyDescent="0.2">
      <c r="A119" s="6"/>
      <c r="B119" s="6"/>
      <c r="C119" s="13"/>
      <c r="D119" s="19">
        <f t="shared" si="3"/>
        <v>108</v>
      </c>
      <c r="E119" s="74" t="str">
        <f>IF(OR('Services - WHC'!E117="",'Services - WHC'!E117="[Enter service]"),"",'Services - WHC'!E117)</f>
        <v/>
      </c>
      <c r="F119" s="75" t="str">
        <f>IF(OR('Services - WHC'!F117="",'Services - WHC'!F117="[Select]"),"",'Services - WHC'!F117)</f>
        <v/>
      </c>
      <c r="G119" s="15"/>
      <c r="H119" s="304"/>
      <c r="I119" s="304"/>
      <c r="J119" s="304"/>
      <c r="K119" s="304"/>
      <c r="L119" s="304"/>
      <c r="M119" s="304"/>
      <c r="N119" s="304"/>
      <c r="O119" s="304"/>
      <c r="P119" s="304"/>
      <c r="Q119" s="305"/>
      <c r="R119" s="273"/>
      <c r="S119" s="77">
        <f t="shared" si="2"/>
        <v>0</v>
      </c>
      <c r="T119" s="17"/>
    </row>
    <row r="120" spans="1:20" ht="12" customHeight="1" x14ac:dyDescent="0.2">
      <c r="A120" s="6"/>
      <c r="B120" s="6"/>
      <c r="C120" s="13"/>
      <c r="D120" s="19">
        <f t="shared" si="3"/>
        <v>109</v>
      </c>
      <c r="E120" s="74" t="str">
        <f>IF(OR('Services - WHC'!E118="",'Services - WHC'!E118="[Enter service]"),"",'Services - WHC'!E118)</f>
        <v/>
      </c>
      <c r="F120" s="75" t="str">
        <f>IF(OR('Services - WHC'!F118="",'Services - WHC'!F118="[Select]"),"",'Services - WHC'!F118)</f>
        <v/>
      </c>
      <c r="G120" s="15"/>
      <c r="H120" s="304"/>
      <c r="I120" s="304"/>
      <c r="J120" s="304"/>
      <c r="K120" s="304"/>
      <c r="L120" s="304"/>
      <c r="M120" s="304"/>
      <c r="N120" s="304"/>
      <c r="O120" s="304"/>
      <c r="P120" s="304"/>
      <c r="Q120" s="305"/>
      <c r="R120" s="273"/>
      <c r="S120" s="77">
        <f t="shared" si="2"/>
        <v>0</v>
      </c>
      <c r="T120" s="17"/>
    </row>
    <row r="121" spans="1:20" ht="12" customHeight="1" x14ac:dyDescent="0.2">
      <c r="A121" s="6"/>
      <c r="B121" s="6"/>
      <c r="C121" s="13"/>
      <c r="D121" s="19">
        <f t="shared" si="3"/>
        <v>110</v>
      </c>
      <c r="E121" s="74" t="str">
        <f>IF(OR('Services - WHC'!E119="",'Services - WHC'!E119="[Enter service]"),"",'Services - WHC'!E119)</f>
        <v/>
      </c>
      <c r="F121" s="75" t="str">
        <f>IF(OR('Services - WHC'!F119="",'Services - WHC'!F119="[Select]"),"",'Services - WHC'!F119)</f>
        <v/>
      </c>
      <c r="G121" s="15"/>
      <c r="H121" s="304"/>
      <c r="I121" s="304"/>
      <c r="J121" s="304"/>
      <c r="K121" s="304"/>
      <c r="L121" s="304"/>
      <c r="M121" s="304"/>
      <c r="N121" s="304"/>
      <c r="O121" s="304"/>
      <c r="P121" s="304"/>
      <c r="Q121" s="305"/>
      <c r="R121" s="273"/>
      <c r="S121" s="77">
        <f t="shared" si="2"/>
        <v>0</v>
      </c>
      <c r="T121" s="17"/>
    </row>
    <row r="122" spans="1:20" ht="12" customHeight="1" x14ac:dyDescent="0.2">
      <c r="A122" s="6"/>
      <c r="B122" s="6"/>
      <c r="C122" s="13"/>
      <c r="D122" s="19">
        <f t="shared" si="3"/>
        <v>111</v>
      </c>
      <c r="E122" s="74" t="str">
        <f>IF(OR('Services - WHC'!E120="",'Services - WHC'!E120="[Enter service]"),"",'Services - WHC'!E120)</f>
        <v/>
      </c>
      <c r="F122" s="75" t="str">
        <f>IF(OR('Services - WHC'!F120="",'Services - WHC'!F120="[Select]"),"",'Services - WHC'!F120)</f>
        <v/>
      </c>
      <c r="G122" s="15"/>
      <c r="H122" s="304"/>
      <c r="I122" s="304"/>
      <c r="J122" s="304"/>
      <c r="K122" s="304"/>
      <c r="L122" s="304"/>
      <c r="M122" s="304"/>
      <c r="N122" s="304"/>
      <c r="O122" s="304"/>
      <c r="P122" s="304"/>
      <c r="Q122" s="305"/>
      <c r="R122" s="273"/>
      <c r="S122" s="77">
        <f t="shared" si="2"/>
        <v>0</v>
      </c>
      <c r="T122" s="17"/>
    </row>
    <row r="123" spans="1:20" ht="12" customHeight="1" x14ac:dyDescent="0.2">
      <c r="A123" s="6"/>
      <c r="B123" s="6"/>
      <c r="C123" s="13"/>
      <c r="D123" s="19">
        <f t="shared" si="3"/>
        <v>112</v>
      </c>
      <c r="E123" s="74" t="str">
        <f>IF(OR('Services - WHC'!E121="",'Services - WHC'!E121="[Enter service]"),"",'Services - WHC'!E121)</f>
        <v/>
      </c>
      <c r="F123" s="75" t="str">
        <f>IF(OR('Services - WHC'!F121="",'Services - WHC'!F121="[Select]"),"",'Services - WHC'!F121)</f>
        <v/>
      </c>
      <c r="G123" s="15"/>
      <c r="H123" s="304"/>
      <c r="I123" s="304"/>
      <c r="J123" s="304"/>
      <c r="K123" s="304"/>
      <c r="L123" s="304"/>
      <c r="M123" s="304"/>
      <c r="N123" s="304"/>
      <c r="O123" s="304"/>
      <c r="P123" s="304"/>
      <c r="Q123" s="305"/>
      <c r="R123" s="273"/>
      <c r="S123" s="77">
        <f t="shared" si="2"/>
        <v>0</v>
      </c>
      <c r="T123" s="17"/>
    </row>
    <row r="124" spans="1:20" ht="12" customHeight="1" x14ac:dyDescent="0.2">
      <c r="A124" s="6"/>
      <c r="B124" s="6"/>
      <c r="C124" s="13"/>
      <c r="D124" s="19">
        <f t="shared" si="3"/>
        <v>113</v>
      </c>
      <c r="E124" s="74" t="str">
        <f>IF(OR('Services - WHC'!E122="",'Services - WHC'!E122="[Enter service]"),"",'Services - WHC'!E122)</f>
        <v/>
      </c>
      <c r="F124" s="75" t="str">
        <f>IF(OR('Services - WHC'!F122="",'Services - WHC'!F122="[Select]"),"",'Services - WHC'!F122)</f>
        <v/>
      </c>
      <c r="G124" s="15"/>
      <c r="H124" s="304"/>
      <c r="I124" s="304"/>
      <c r="J124" s="304"/>
      <c r="K124" s="304"/>
      <c r="L124" s="304"/>
      <c r="M124" s="304"/>
      <c r="N124" s="304"/>
      <c r="O124" s="304"/>
      <c r="P124" s="304"/>
      <c r="Q124" s="305"/>
      <c r="R124" s="273"/>
      <c r="S124" s="77">
        <f t="shared" si="2"/>
        <v>0</v>
      </c>
      <c r="T124" s="17"/>
    </row>
    <row r="125" spans="1:20" ht="12" customHeight="1" x14ac:dyDescent="0.2">
      <c r="A125" s="6"/>
      <c r="B125" s="6"/>
      <c r="C125" s="13"/>
      <c r="D125" s="19">
        <f t="shared" si="3"/>
        <v>114</v>
      </c>
      <c r="E125" s="74" t="str">
        <f>IF(OR('Services - WHC'!E123="",'Services - WHC'!E123="[Enter service]"),"",'Services - WHC'!E123)</f>
        <v/>
      </c>
      <c r="F125" s="75" t="str">
        <f>IF(OR('Services - WHC'!F123="",'Services - WHC'!F123="[Select]"),"",'Services - WHC'!F123)</f>
        <v/>
      </c>
      <c r="G125" s="15"/>
      <c r="H125" s="304"/>
      <c r="I125" s="304"/>
      <c r="J125" s="304"/>
      <c r="K125" s="304"/>
      <c r="L125" s="304"/>
      <c r="M125" s="304"/>
      <c r="N125" s="304"/>
      <c r="O125" s="304"/>
      <c r="P125" s="304"/>
      <c r="Q125" s="305"/>
      <c r="R125" s="273"/>
      <c r="S125" s="77">
        <f t="shared" si="2"/>
        <v>0</v>
      </c>
      <c r="T125" s="17"/>
    </row>
    <row r="126" spans="1:20" ht="12" customHeight="1" x14ac:dyDescent="0.2">
      <c r="A126" s="6"/>
      <c r="B126" s="6"/>
      <c r="C126" s="13"/>
      <c r="D126" s="19">
        <f t="shared" si="3"/>
        <v>115</v>
      </c>
      <c r="E126" s="74" t="str">
        <f>IF(OR('Services - WHC'!E124="",'Services - WHC'!E124="[Enter service]"),"",'Services - WHC'!E124)</f>
        <v/>
      </c>
      <c r="F126" s="75" t="str">
        <f>IF(OR('Services - WHC'!F124="",'Services - WHC'!F124="[Select]"),"",'Services - WHC'!F124)</f>
        <v/>
      </c>
      <c r="G126" s="15"/>
      <c r="H126" s="304"/>
      <c r="I126" s="304"/>
      <c r="J126" s="304"/>
      <c r="K126" s="304"/>
      <c r="L126" s="304"/>
      <c r="M126" s="304"/>
      <c r="N126" s="304"/>
      <c r="O126" s="304"/>
      <c r="P126" s="304"/>
      <c r="Q126" s="305"/>
      <c r="R126" s="273"/>
      <c r="S126" s="77">
        <f t="shared" si="2"/>
        <v>0</v>
      </c>
      <c r="T126" s="17"/>
    </row>
    <row r="127" spans="1:20" ht="12" customHeight="1" x14ac:dyDescent="0.2">
      <c r="A127" s="6"/>
      <c r="B127" s="6"/>
      <c r="C127" s="13"/>
      <c r="D127" s="19">
        <f t="shared" si="3"/>
        <v>116</v>
      </c>
      <c r="E127" s="74" t="str">
        <f>IF(OR('Services - WHC'!E125="",'Services - WHC'!E125="[Enter service]"),"",'Services - WHC'!E125)</f>
        <v/>
      </c>
      <c r="F127" s="75" t="str">
        <f>IF(OR('Services - WHC'!F125="",'Services - WHC'!F125="[Select]"),"",'Services - WHC'!F125)</f>
        <v/>
      </c>
      <c r="G127" s="15"/>
      <c r="H127" s="304"/>
      <c r="I127" s="304"/>
      <c r="J127" s="304"/>
      <c r="K127" s="304"/>
      <c r="L127" s="304"/>
      <c r="M127" s="304"/>
      <c r="N127" s="304"/>
      <c r="O127" s="304"/>
      <c r="P127" s="304"/>
      <c r="Q127" s="305"/>
      <c r="R127" s="273"/>
      <c r="S127" s="77">
        <f t="shared" si="2"/>
        <v>0</v>
      </c>
      <c r="T127" s="17"/>
    </row>
    <row r="128" spans="1:20" ht="12" customHeight="1" x14ac:dyDescent="0.2">
      <c r="A128" s="6"/>
      <c r="B128" s="6"/>
      <c r="C128" s="13"/>
      <c r="D128" s="19">
        <f t="shared" si="3"/>
        <v>117</v>
      </c>
      <c r="E128" s="74" t="str">
        <f>IF(OR('Services - WHC'!E126="",'Services - WHC'!E126="[Enter service]"),"",'Services - WHC'!E126)</f>
        <v/>
      </c>
      <c r="F128" s="75" t="str">
        <f>IF(OR('Services - WHC'!F126="",'Services - WHC'!F126="[Select]"),"",'Services - WHC'!F126)</f>
        <v/>
      </c>
      <c r="G128" s="15"/>
      <c r="H128" s="304"/>
      <c r="I128" s="304"/>
      <c r="J128" s="304"/>
      <c r="K128" s="304"/>
      <c r="L128" s="304"/>
      <c r="M128" s="304"/>
      <c r="N128" s="304"/>
      <c r="O128" s="304"/>
      <c r="P128" s="304"/>
      <c r="Q128" s="305"/>
      <c r="R128" s="273"/>
      <c r="S128" s="77">
        <f t="shared" si="2"/>
        <v>0</v>
      </c>
      <c r="T128" s="17"/>
    </row>
    <row r="129" spans="1:20" ht="12" customHeight="1" x14ac:dyDescent="0.2">
      <c r="A129" s="6"/>
      <c r="B129" s="6"/>
      <c r="C129" s="13"/>
      <c r="D129" s="19">
        <f t="shared" si="3"/>
        <v>118</v>
      </c>
      <c r="E129" s="74" t="str">
        <f>IF(OR('Services - WHC'!E127="",'Services - WHC'!E127="[Enter service]"),"",'Services - WHC'!E127)</f>
        <v/>
      </c>
      <c r="F129" s="75" t="str">
        <f>IF(OR('Services - WHC'!F127="",'Services - WHC'!F127="[Select]"),"",'Services - WHC'!F127)</f>
        <v/>
      </c>
      <c r="G129" s="15"/>
      <c r="H129" s="304"/>
      <c r="I129" s="304"/>
      <c r="J129" s="304"/>
      <c r="K129" s="304"/>
      <c r="L129" s="304"/>
      <c r="M129" s="304"/>
      <c r="N129" s="304"/>
      <c r="O129" s="304"/>
      <c r="P129" s="304"/>
      <c r="Q129" s="305"/>
      <c r="R129" s="273"/>
      <c r="S129" s="77">
        <f t="shared" si="2"/>
        <v>0</v>
      </c>
      <c r="T129" s="17"/>
    </row>
    <row r="130" spans="1:20" ht="12" customHeight="1" x14ac:dyDescent="0.2">
      <c r="A130" s="6"/>
      <c r="B130" s="6"/>
      <c r="C130" s="13"/>
      <c r="D130" s="19">
        <f t="shared" si="3"/>
        <v>119</v>
      </c>
      <c r="E130" s="74" t="str">
        <f>IF(OR('Services - WHC'!E128="",'Services - WHC'!E128="[Enter service]"),"",'Services - WHC'!E128)</f>
        <v/>
      </c>
      <c r="F130" s="75" t="str">
        <f>IF(OR('Services - WHC'!F128="",'Services - WHC'!F128="[Select]"),"",'Services - WHC'!F128)</f>
        <v/>
      </c>
      <c r="G130" s="15"/>
      <c r="H130" s="304"/>
      <c r="I130" s="304"/>
      <c r="J130" s="304"/>
      <c r="K130" s="304"/>
      <c r="L130" s="304"/>
      <c r="M130" s="304"/>
      <c r="N130" s="304"/>
      <c r="O130" s="304"/>
      <c r="P130" s="304"/>
      <c r="Q130" s="305"/>
      <c r="R130" s="273"/>
      <c r="S130" s="77">
        <f t="shared" si="2"/>
        <v>0</v>
      </c>
      <c r="T130" s="17"/>
    </row>
    <row r="131" spans="1:20" ht="12" customHeight="1" x14ac:dyDescent="0.2">
      <c r="A131" s="6"/>
      <c r="B131" s="6"/>
      <c r="C131" s="13"/>
      <c r="D131" s="19">
        <f t="shared" si="3"/>
        <v>120</v>
      </c>
      <c r="E131" s="74" t="str">
        <f>IF(OR('Services - WHC'!E129="",'Services - WHC'!E129="[Enter service]"),"",'Services - WHC'!E129)</f>
        <v/>
      </c>
      <c r="F131" s="75" t="str">
        <f>IF(OR('Services - WHC'!F129="",'Services - WHC'!F129="[Select]"),"",'Services - WHC'!F129)</f>
        <v/>
      </c>
      <c r="G131" s="15"/>
      <c r="H131" s="304"/>
      <c r="I131" s="304"/>
      <c r="J131" s="304"/>
      <c r="K131" s="304"/>
      <c r="L131" s="304"/>
      <c r="M131" s="304"/>
      <c r="N131" s="304"/>
      <c r="O131" s="304"/>
      <c r="P131" s="304"/>
      <c r="Q131" s="305"/>
      <c r="R131" s="273"/>
      <c r="S131" s="77">
        <f t="shared" si="2"/>
        <v>0</v>
      </c>
      <c r="T131" s="17"/>
    </row>
    <row r="132" spans="1:20" ht="12" customHeight="1" x14ac:dyDescent="0.2">
      <c r="A132" s="6"/>
      <c r="B132" s="6"/>
      <c r="C132" s="13"/>
      <c r="D132" s="19">
        <f t="shared" si="3"/>
        <v>121</v>
      </c>
      <c r="E132" s="74" t="str">
        <f>IF(OR('Services - WHC'!E130="",'Services - WHC'!E130="[Enter service]"),"",'Services - WHC'!E130)</f>
        <v/>
      </c>
      <c r="F132" s="75" t="str">
        <f>IF(OR('Services - WHC'!F130="",'Services - WHC'!F130="[Select]"),"",'Services - WHC'!F130)</f>
        <v/>
      </c>
      <c r="G132" s="15"/>
      <c r="H132" s="304"/>
      <c r="I132" s="304"/>
      <c r="J132" s="304"/>
      <c r="K132" s="304"/>
      <c r="L132" s="304"/>
      <c r="M132" s="304"/>
      <c r="N132" s="304"/>
      <c r="O132" s="304"/>
      <c r="P132" s="304"/>
      <c r="Q132" s="305"/>
      <c r="R132" s="273"/>
      <c r="S132" s="77">
        <f t="shared" si="2"/>
        <v>0</v>
      </c>
      <c r="T132" s="17"/>
    </row>
    <row r="133" spans="1:20" ht="12" customHeight="1" x14ac:dyDescent="0.2">
      <c r="A133" s="6"/>
      <c r="B133" s="6"/>
      <c r="C133" s="13"/>
      <c r="D133" s="19">
        <f t="shared" si="3"/>
        <v>122</v>
      </c>
      <c r="E133" s="74" t="str">
        <f>IF(OR('Services - WHC'!E131="",'Services - WHC'!E131="[Enter service]"),"",'Services - WHC'!E131)</f>
        <v/>
      </c>
      <c r="F133" s="75" t="str">
        <f>IF(OR('Services - WHC'!F131="",'Services - WHC'!F131="[Select]"),"",'Services - WHC'!F131)</f>
        <v/>
      </c>
      <c r="G133" s="15"/>
      <c r="H133" s="304"/>
      <c r="I133" s="304"/>
      <c r="J133" s="304"/>
      <c r="K133" s="304"/>
      <c r="L133" s="304"/>
      <c r="M133" s="304"/>
      <c r="N133" s="304"/>
      <c r="O133" s="304"/>
      <c r="P133" s="304"/>
      <c r="Q133" s="305"/>
      <c r="R133" s="273"/>
      <c r="S133" s="77">
        <f t="shared" si="2"/>
        <v>0</v>
      </c>
      <c r="T133" s="17"/>
    </row>
    <row r="134" spans="1:20" ht="12" customHeight="1" x14ac:dyDescent="0.2">
      <c r="A134" s="6"/>
      <c r="B134" s="6"/>
      <c r="C134" s="13"/>
      <c r="D134" s="19">
        <f t="shared" si="3"/>
        <v>123</v>
      </c>
      <c r="E134" s="74" t="str">
        <f>IF(OR('Services - WHC'!E132="",'Services - WHC'!E132="[Enter service]"),"",'Services - WHC'!E132)</f>
        <v/>
      </c>
      <c r="F134" s="75" t="str">
        <f>IF(OR('Services - WHC'!F132="",'Services - WHC'!F132="[Select]"),"",'Services - WHC'!F132)</f>
        <v/>
      </c>
      <c r="G134" s="15"/>
      <c r="H134" s="304"/>
      <c r="I134" s="304"/>
      <c r="J134" s="304"/>
      <c r="K134" s="304"/>
      <c r="L134" s="304"/>
      <c r="M134" s="304"/>
      <c r="N134" s="304"/>
      <c r="O134" s="304"/>
      <c r="P134" s="304"/>
      <c r="Q134" s="305"/>
      <c r="R134" s="273"/>
      <c r="S134" s="77">
        <f t="shared" si="2"/>
        <v>0</v>
      </c>
      <c r="T134" s="17"/>
    </row>
    <row r="135" spans="1:20" ht="12" customHeight="1" x14ac:dyDescent="0.2">
      <c r="A135" s="6"/>
      <c r="B135" s="6"/>
      <c r="C135" s="13"/>
      <c r="D135" s="19">
        <f t="shared" si="3"/>
        <v>124</v>
      </c>
      <c r="E135" s="74" t="str">
        <f>IF(OR('Services - WHC'!E133="",'Services - WHC'!E133="[Enter service]"),"",'Services - WHC'!E133)</f>
        <v/>
      </c>
      <c r="F135" s="75" t="str">
        <f>IF(OR('Services - WHC'!F133="",'Services - WHC'!F133="[Select]"),"",'Services - WHC'!F133)</f>
        <v/>
      </c>
      <c r="G135" s="15"/>
      <c r="H135" s="304"/>
      <c r="I135" s="304"/>
      <c r="J135" s="304"/>
      <c r="K135" s="304"/>
      <c r="L135" s="304"/>
      <c r="M135" s="304"/>
      <c r="N135" s="304"/>
      <c r="O135" s="304"/>
      <c r="P135" s="304"/>
      <c r="Q135" s="305"/>
      <c r="R135" s="273"/>
      <c r="S135" s="77">
        <f t="shared" si="2"/>
        <v>0</v>
      </c>
      <c r="T135" s="17"/>
    </row>
    <row r="136" spans="1:20" ht="12" customHeight="1" x14ac:dyDescent="0.2">
      <c r="A136" s="6"/>
      <c r="B136" s="6"/>
      <c r="C136" s="13"/>
      <c r="D136" s="19">
        <f t="shared" si="3"/>
        <v>125</v>
      </c>
      <c r="E136" s="74" t="str">
        <f>IF(OR('Services - WHC'!E134="",'Services - WHC'!E134="[Enter service]"),"",'Services - WHC'!E134)</f>
        <v/>
      </c>
      <c r="F136" s="75" t="str">
        <f>IF(OR('Services - WHC'!F134="",'Services - WHC'!F134="[Select]"),"",'Services - WHC'!F134)</f>
        <v/>
      </c>
      <c r="G136" s="15"/>
      <c r="H136" s="304"/>
      <c r="I136" s="304"/>
      <c r="J136" s="304"/>
      <c r="K136" s="304"/>
      <c r="L136" s="304"/>
      <c r="M136" s="304"/>
      <c r="N136" s="304"/>
      <c r="O136" s="304"/>
      <c r="P136" s="304"/>
      <c r="Q136" s="305"/>
      <c r="R136" s="273"/>
      <c r="S136" s="77">
        <f t="shared" si="2"/>
        <v>0</v>
      </c>
      <c r="T136" s="17"/>
    </row>
    <row r="137" spans="1:20" ht="12" customHeight="1" x14ac:dyDescent="0.2">
      <c r="A137" s="6"/>
      <c r="B137" s="6"/>
      <c r="C137" s="13"/>
      <c r="D137" s="19">
        <f t="shared" si="3"/>
        <v>126</v>
      </c>
      <c r="E137" s="74" t="str">
        <f>IF(OR('Services - WHC'!E135="",'Services - WHC'!E135="[Enter service]"),"",'Services - WHC'!E135)</f>
        <v/>
      </c>
      <c r="F137" s="75" t="str">
        <f>IF(OR('Services - WHC'!F135="",'Services - WHC'!F135="[Select]"),"",'Services - WHC'!F135)</f>
        <v/>
      </c>
      <c r="G137" s="15"/>
      <c r="H137" s="304"/>
      <c r="I137" s="304"/>
      <c r="J137" s="304"/>
      <c r="K137" s="304"/>
      <c r="L137" s="304"/>
      <c r="M137" s="304"/>
      <c r="N137" s="304"/>
      <c r="O137" s="304"/>
      <c r="P137" s="304"/>
      <c r="Q137" s="305"/>
      <c r="R137" s="273"/>
      <c r="S137" s="77">
        <f t="shared" si="2"/>
        <v>0</v>
      </c>
      <c r="T137" s="17"/>
    </row>
    <row r="138" spans="1:20" ht="12" customHeight="1" x14ac:dyDescent="0.2">
      <c r="A138" s="6"/>
      <c r="B138" s="6"/>
      <c r="C138" s="13"/>
      <c r="D138" s="19">
        <f t="shared" si="3"/>
        <v>127</v>
      </c>
      <c r="E138" s="74" t="str">
        <f>IF(OR('Services - WHC'!E136="",'Services - WHC'!E136="[Enter service]"),"",'Services - WHC'!E136)</f>
        <v/>
      </c>
      <c r="F138" s="75" t="str">
        <f>IF(OR('Services - WHC'!F136="",'Services - WHC'!F136="[Select]"),"",'Services - WHC'!F136)</f>
        <v/>
      </c>
      <c r="G138" s="15"/>
      <c r="H138" s="304"/>
      <c r="I138" s="304"/>
      <c r="J138" s="304"/>
      <c r="K138" s="304"/>
      <c r="L138" s="304"/>
      <c r="M138" s="304"/>
      <c r="N138" s="304"/>
      <c r="O138" s="304"/>
      <c r="P138" s="304"/>
      <c r="Q138" s="305"/>
      <c r="R138" s="273"/>
      <c r="S138" s="77">
        <f t="shared" si="2"/>
        <v>0</v>
      </c>
      <c r="T138" s="17"/>
    </row>
    <row r="139" spans="1:20" ht="12" customHeight="1" x14ac:dyDescent="0.2">
      <c r="A139" s="6"/>
      <c r="B139" s="6"/>
      <c r="C139" s="13"/>
      <c r="D139" s="19">
        <f t="shared" si="3"/>
        <v>128</v>
      </c>
      <c r="E139" s="74" t="str">
        <f>IF(OR('Services - WHC'!E137="",'Services - WHC'!E137="[Enter service]"),"",'Services - WHC'!E137)</f>
        <v/>
      </c>
      <c r="F139" s="75" t="str">
        <f>IF(OR('Services - WHC'!F137="",'Services - WHC'!F137="[Select]"),"",'Services - WHC'!F137)</f>
        <v/>
      </c>
      <c r="G139" s="15"/>
      <c r="H139" s="304"/>
      <c r="I139" s="304"/>
      <c r="J139" s="304"/>
      <c r="K139" s="304"/>
      <c r="L139" s="304"/>
      <c r="M139" s="304"/>
      <c r="N139" s="304"/>
      <c r="O139" s="304"/>
      <c r="P139" s="304"/>
      <c r="Q139" s="305"/>
      <c r="R139" s="273"/>
      <c r="S139" s="77">
        <f t="shared" si="2"/>
        <v>0</v>
      </c>
      <c r="T139" s="17"/>
    </row>
    <row r="140" spans="1:20" ht="12" customHeight="1" x14ac:dyDescent="0.2">
      <c r="A140" s="6"/>
      <c r="B140" s="6"/>
      <c r="C140" s="13"/>
      <c r="D140" s="19">
        <f t="shared" si="3"/>
        <v>129</v>
      </c>
      <c r="E140" s="74" t="str">
        <f>IF(OR('Services - WHC'!E138="",'Services - WHC'!E138="[Enter service]"),"",'Services - WHC'!E138)</f>
        <v/>
      </c>
      <c r="F140" s="75" t="str">
        <f>IF(OR('Services - WHC'!F138="",'Services - WHC'!F138="[Select]"),"",'Services - WHC'!F138)</f>
        <v/>
      </c>
      <c r="G140" s="15"/>
      <c r="H140" s="304"/>
      <c r="I140" s="304"/>
      <c r="J140" s="304"/>
      <c r="K140" s="304"/>
      <c r="L140" s="304"/>
      <c r="M140" s="304"/>
      <c r="N140" s="304"/>
      <c r="O140" s="304"/>
      <c r="P140" s="304"/>
      <c r="Q140" s="305"/>
      <c r="R140" s="273"/>
      <c r="S140" s="77">
        <f t="shared" si="2"/>
        <v>0</v>
      </c>
      <c r="T140" s="17"/>
    </row>
    <row r="141" spans="1:20" ht="12" customHeight="1" x14ac:dyDescent="0.2">
      <c r="A141" s="6"/>
      <c r="B141" s="6"/>
      <c r="C141" s="13"/>
      <c r="D141" s="19">
        <f t="shared" si="3"/>
        <v>130</v>
      </c>
      <c r="E141" s="74" t="str">
        <f>IF(OR('Services - WHC'!E139="",'Services - WHC'!E139="[Enter service]"),"",'Services - WHC'!E139)</f>
        <v/>
      </c>
      <c r="F141" s="75" t="str">
        <f>IF(OR('Services - WHC'!F139="",'Services - WHC'!F139="[Select]"),"",'Services - WHC'!F139)</f>
        <v/>
      </c>
      <c r="G141" s="15"/>
      <c r="H141" s="304"/>
      <c r="I141" s="304"/>
      <c r="J141" s="304"/>
      <c r="K141" s="304"/>
      <c r="L141" s="304"/>
      <c r="M141" s="304"/>
      <c r="N141" s="304"/>
      <c r="O141" s="304"/>
      <c r="P141" s="304"/>
      <c r="Q141" s="305"/>
      <c r="R141" s="273"/>
      <c r="S141" s="77">
        <f t="shared" si="2"/>
        <v>0</v>
      </c>
      <c r="T141" s="17"/>
    </row>
    <row r="142" spans="1:20" ht="12" customHeight="1" x14ac:dyDescent="0.2">
      <c r="A142" s="6"/>
      <c r="B142" s="6"/>
      <c r="C142" s="13"/>
      <c r="D142" s="19">
        <f t="shared" ref="D142:D146" si="4">D141+1</f>
        <v>131</v>
      </c>
      <c r="E142" s="74" t="str">
        <f>IF(OR('Services - WHC'!E140="",'Services - WHC'!E140="[Enter service]"),"",'Services - WHC'!E140)</f>
        <v/>
      </c>
      <c r="F142" s="75" t="str">
        <f>IF(OR('Services - WHC'!F140="",'Services - WHC'!F140="[Select]"),"",'Services - WHC'!F140)</f>
        <v/>
      </c>
      <c r="G142" s="15"/>
      <c r="H142" s="304"/>
      <c r="I142" s="304"/>
      <c r="J142" s="304"/>
      <c r="K142" s="304"/>
      <c r="L142" s="304"/>
      <c r="M142" s="304"/>
      <c r="N142" s="304"/>
      <c r="O142" s="304"/>
      <c r="P142" s="304"/>
      <c r="Q142" s="305"/>
      <c r="R142" s="273"/>
      <c r="S142" s="77">
        <f t="shared" si="2"/>
        <v>0</v>
      </c>
      <c r="T142" s="17"/>
    </row>
    <row r="143" spans="1:20" ht="12" customHeight="1" x14ac:dyDescent="0.2">
      <c r="A143" s="6"/>
      <c r="B143" s="6"/>
      <c r="C143" s="13"/>
      <c r="D143" s="19">
        <f t="shared" si="4"/>
        <v>132</v>
      </c>
      <c r="E143" s="74" t="str">
        <f>IF(OR('Services - WHC'!E141="",'Services - WHC'!E141="[Enter service]"),"",'Services - WHC'!E141)</f>
        <v/>
      </c>
      <c r="F143" s="75" t="str">
        <f>IF(OR('Services - WHC'!F141="",'Services - WHC'!F141="[Select]"),"",'Services - WHC'!F141)</f>
        <v/>
      </c>
      <c r="G143" s="15"/>
      <c r="H143" s="304"/>
      <c r="I143" s="304"/>
      <c r="J143" s="304"/>
      <c r="K143" s="304"/>
      <c r="L143" s="304"/>
      <c r="M143" s="304"/>
      <c r="N143" s="304"/>
      <c r="O143" s="304"/>
      <c r="P143" s="304"/>
      <c r="Q143" s="305"/>
      <c r="R143" s="273"/>
      <c r="S143" s="77">
        <f t="shared" si="2"/>
        <v>0</v>
      </c>
      <c r="T143" s="17"/>
    </row>
    <row r="144" spans="1:20" ht="12" customHeight="1" x14ac:dyDescent="0.2">
      <c r="A144" s="6"/>
      <c r="B144" s="6"/>
      <c r="C144" s="13"/>
      <c r="D144" s="19">
        <f t="shared" si="4"/>
        <v>133</v>
      </c>
      <c r="E144" s="74" t="str">
        <f>IF(OR('Services - WHC'!E142="",'Services - WHC'!E142="[Enter service]"),"",'Services - WHC'!E142)</f>
        <v/>
      </c>
      <c r="F144" s="75" t="str">
        <f>IF(OR('Services - WHC'!F142="",'Services - WHC'!F142="[Select]"),"",'Services - WHC'!F142)</f>
        <v/>
      </c>
      <c r="G144" s="15"/>
      <c r="H144" s="304"/>
      <c r="I144" s="304"/>
      <c r="J144" s="304"/>
      <c r="K144" s="304"/>
      <c r="L144" s="304"/>
      <c r="M144" s="304"/>
      <c r="N144" s="304"/>
      <c r="O144" s="304"/>
      <c r="P144" s="304"/>
      <c r="Q144" s="305"/>
      <c r="R144" s="273"/>
      <c r="S144" s="77">
        <f t="shared" si="2"/>
        <v>0</v>
      </c>
      <c r="T144" s="17"/>
    </row>
    <row r="145" spans="1:20" ht="12" customHeight="1" x14ac:dyDescent="0.2">
      <c r="A145" s="6"/>
      <c r="B145" s="6"/>
      <c r="C145" s="13"/>
      <c r="D145" s="19">
        <f t="shared" si="4"/>
        <v>134</v>
      </c>
      <c r="E145" s="74" t="str">
        <f>IF(OR('Services - WHC'!E143="",'Services - WHC'!E143="[Enter service]"),"",'Services - WHC'!E143)</f>
        <v/>
      </c>
      <c r="F145" s="75" t="str">
        <f>IF(OR('Services - WHC'!F143="",'Services - WHC'!F143="[Select]"),"",'Services - WHC'!F143)</f>
        <v/>
      </c>
      <c r="G145" s="15"/>
      <c r="H145" s="304"/>
      <c r="I145" s="304"/>
      <c r="J145" s="304"/>
      <c r="K145" s="304"/>
      <c r="L145" s="304"/>
      <c r="M145" s="304"/>
      <c r="N145" s="304"/>
      <c r="O145" s="304"/>
      <c r="P145" s="304"/>
      <c r="Q145" s="305"/>
      <c r="R145" s="273"/>
      <c r="S145" s="77">
        <f t="shared" si="2"/>
        <v>0</v>
      </c>
      <c r="T145" s="17"/>
    </row>
    <row r="146" spans="1:20" ht="12" customHeight="1" x14ac:dyDescent="0.2">
      <c r="A146" s="6"/>
      <c r="B146" s="6"/>
      <c r="C146" s="13"/>
      <c r="D146" s="19">
        <f t="shared" si="4"/>
        <v>135</v>
      </c>
      <c r="E146" s="74" t="str">
        <f>IF(OR('Services - WHC'!E144="",'Services - WHC'!E144="[Enter service]"),"",'Services - WHC'!E144)</f>
        <v/>
      </c>
      <c r="F146" s="75" t="str">
        <f>IF(OR('Services - WHC'!F144="",'Services - WHC'!F144="[Select]"),"",'Services - WHC'!F144)</f>
        <v/>
      </c>
      <c r="G146" s="15"/>
      <c r="H146" s="304"/>
      <c r="I146" s="304"/>
      <c r="J146" s="304"/>
      <c r="K146" s="304"/>
      <c r="L146" s="304"/>
      <c r="M146" s="304"/>
      <c r="N146" s="304"/>
      <c r="O146" s="304"/>
      <c r="P146" s="304"/>
      <c r="Q146" s="305"/>
      <c r="R146" s="273"/>
      <c r="S146" s="77">
        <f t="shared" si="2"/>
        <v>0</v>
      </c>
      <c r="T146" s="17"/>
    </row>
    <row r="147" spans="1:20" ht="12" customHeight="1" thickBot="1" x14ac:dyDescent="0.25">
      <c r="A147" s="6"/>
      <c r="B147" s="6"/>
      <c r="C147" s="13"/>
      <c r="D147" s="14"/>
      <c r="E147" s="78" t="s">
        <v>92</v>
      </c>
      <c r="F147" s="79"/>
      <c r="G147" s="15"/>
      <c r="H147" s="271"/>
      <c r="I147" s="271"/>
      <c r="J147" s="271"/>
      <c r="K147" s="271"/>
      <c r="L147" s="271"/>
      <c r="M147" s="271"/>
      <c r="N147" s="271"/>
      <c r="O147" s="271"/>
      <c r="P147" s="271"/>
      <c r="Q147" s="272"/>
      <c r="R147" s="273"/>
      <c r="S147" s="81">
        <f t="shared" si="2"/>
        <v>0</v>
      </c>
      <c r="T147" s="17"/>
    </row>
    <row r="148" spans="1:20" s="28" customFormat="1" ht="12" customHeight="1" thickTop="1" x14ac:dyDescent="0.2">
      <c r="A148" s="23"/>
      <c r="B148" s="23"/>
      <c r="C148" s="24"/>
      <c r="D148" s="14"/>
      <c r="E148" s="50" t="s">
        <v>91</v>
      </c>
      <c r="F148" s="51"/>
      <c r="G148" s="15"/>
      <c r="H148" s="274">
        <f t="shared" ref="H148:Q148" si="5">+SUM(H12:H147)</f>
        <v>135000</v>
      </c>
      <c r="I148" s="274">
        <f t="shared" si="5"/>
        <v>731624</v>
      </c>
      <c r="J148" s="274">
        <f t="shared" si="5"/>
        <v>1188236</v>
      </c>
      <c r="K148" s="274">
        <f t="shared" si="5"/>
        <v>2039525</v>
      </c>
      <c r="L148" s="274">
        <f t="shared" si="5"/>
        <v>9225381</v>
      </c>
      <c r="M148" s="274">
        <f t="shared" si="5"/>
        <v>0</v>
      </c>
      <c r="N148" s="274">
        <f t="shared" si="5"/>
        <v>0</v>
      </c>
      <c r="O148" s="274">
        <f t="shared" si="5"/>
        <v>285250</v>
      </c>
      <c r="P148" s="274">
        <f t="shared" si="5"/>
        <v>0</v>
      </c>
      <c r="Q148" s="274">
        <f t="shared" si="5"/>
        <v>249960</v>
      </c>
      <c r="R148" s="559">
        <v>12495388</v>
      </c>
      <c r="S148" s="276">
        <f>SUM(H148:R148)</f>
        <v>26350364</v>
      </c>
      <c r="T148" s="27"/>
    </row>
    <row r="149" spans="1:20" ht="12.6" customHeight="1" thickBot="1" x14ac:dyDescent="0.25">
      <c r="A149" s="6"/>
      <c r="B149" s="6"/>
      <c r="C149" s="32"/>
      <c r="D149" s="33"/>
      <c r="E149" s="34"/>
      <c r="F149" s="35"/>
      <c r="G149" s="35"/>
      <c r="H149" s="35"/>
      <c r="I149" s="129"/>
      <c r="J149" s="129"/>
      <c r="K149" s="129"/>
      <c r="L149" s="129"/>
      <c r="M149" s="33"/>
      <c r="N149" s="36"/>
      <c r="O149" s="36"/>
      <c r="P149" s="36"/>
      <c r="Q149" s="36"/>
      <c r="R149" s="36"/>
      <c r="S149" s="36"/>
      <c r="T149" s="37"/>
    </row>
    <row r="150" spans="1:20" x14ac:dyDescent="0.2">
      <c r="A150" s="6"/>
      <c r="B150" s="6"/>
      <c r="C150" s="6"/>
      <c r="D150" s="6"/>
      <c r="E150" s="6"/>
      <c r="F150" s="7"/>
      <c r="G150" s="7"/>
      <c r="H150" s="7"/>
      <c r="I150" s="7"/>
      <c r="J150" s="7"/>
      <c r="K150" s="7"/>
      <c r="L150" s="7"/>
      <c r="M150" s="6"/>
      <c r="N150" s="38"/>
      <c r="O150" s="38"/>
      <c r="P150" s="38"/>
      <c r="Q150" s="38"/>
      <c r="R150" s="38"/>
      <c r="S150" s="38"/>
    </row>
    <row r="151" spans="1:20" ht="16.2" x14ac:dyDescent="0.3">
      <c r="B151" s="42"/>
      <c r="C151" s="42"/>
      <c r="D151" s="42"/>
      <c r="E151" s="42"/>
      <c r="F151" s="42"/>
      <c r="G151" s="42"/>
      <c r="H151" s="3"/>
      <c r="I151" s="3"/>
      <c r="J151" s="3"/>
      <c r="K151" s="3"/>
      <c r="L151" s="3"/>
      <c r="M151" s="42"/>
      <c r="S151" s="6"/>
    </row>
    <row r="152" spans="1:20" ht="16.8" thickBot="1" x14ac:dyDescent="0.35">
      <c r="B152" s="42"/>
      <c r="C152" s="42"/>
      <c r="D152" s="42"/>
      <c r="E152" s="42"/>
      <c r="F152" s="42"/>
      <c r="G152" s="42"/>
      <c r="H152" s="3"/>
      <c r="I152" s="3"/>
      <c r="J152" s="3"/>
      <c r="K152" s="3"/>
      <c r="L152" s="3"/>
      <c r="M152" s="42"/>
      <c r="S152" s="6"/>
    </row>
    <row r="153" spans="1:20" ht="16.2" x14ac:dyDescent="0.3">
      <c r="B153" s="42"/>
      <c r="C153" s="400"/>
      <c r="D153" s="401"/>
      <c r="E153" s="401"/>
      <c r="F153" s="402"/>
      <c r="G153" s="402"/>
      <c r="H153" s="403"/>
      <c r="I153" s="3"/>
      <c r="J153" s="3"/>
      <c r="K153" s="3"/>
      <c r="L153" s="3"/>
      <c r="M153" s="42"/>
      <c r="O153" s="16"/>
    </row>
    <row r="154" spans="1:20" ht="16.2" x14ac:dyDescent="0.3">
      <c r="B154" s="42"/>
      <c r="C154" s="404"/>
      <c r="D154" s="16"/>
      <c r="E154" s="405" t="s">
        <v>274</v>
      </c>
      <c r="F154" s="15"/>
      <c r="G154" s="15"/>
      <c r="H154" s="31"/>
      <c r="I154" s="3"/>
      <c r="J154" s="3"/>
      <c r="K154" s="3"/>
      <c r="L154" s="3"/>
      <c r="M154" s="42"/>
      <c r="N154" s="16"/>
      <c r="O154" s="16"/>
    </row>
    <row r="155" spans="1:20" ht="16.2" x14ac:dyDescent="0.3">
      <c r="B155" s="42"/>
      <c r="C155" s="404"/>
      <c r="D155" s="16"/>
      <c r="E155" s="3" t="s">
        <v>278</v>
      </c>
      <c r="F155" s="15" t="s">
        <v>271</v>
      </c>
      <c r="G155" s="406"/>
      <c r="H155" s="17"/>
      <c r="I155" s="3"/>
      <c r="J155" s="3"/>
      <c r="K155" s="3"/>
      <c r="L155" s="3"/>
      <c r="M155" s="42"/>
      <c r="N155" s="16"/>
      <c r="O155" s="16"/>
    </row>
    <row r="156" spans="1:20" ht="16.2" x14ac:dyDescent="0.3">
      <c r="B156" s="42"/>
      <c r="C156" s="404"/>
      <c r="D156" s="16"/>
      <c r="E156" s="407" t="s">
        <v>273</v>
      </c>
      <c r="F156" s="408"/>
      <c r="G156" s="409"/>
      <c r="H156" s="17"/>
      <c r="I156" s="3"/>
      <c r="J156" s="3"/>
      <c r="K156" s="3"/>
      <c r="L156" s="3"/>
      <c r="M156" s="42"/>
      <c r="N156" s="16"/>
      <c r="O156" s="16"/>
    </row>
    <row r="157" spans="1:20" ht="16.2" x14ac:dyDescent="0.3">
      <c r="B157" s="42"/>
      <c r="C157" s="404"/>
      <c r="D157" s="16"/>
      <c r="E157" s="407" t="s">
        <v>273</v>
      </c>
      <c r="F157" s="408"/>
      <c r="G157" s="409"/>
      <c r="H157" s="17"/>
      <c r="I157" s="3"/>
      <c r="J157" s="3"/>
      <c r="K157" s="3"/>
      <c r="L157" s="3"/>
      <c r="M157" s="42"/>
      <c r="N157" s="16"/>
      <c r="O157" s="16"/>
    </row>
    <row r="158" spans="1:20" ht="16.2" x14ac:dyDescent="0.3">
      <c r="B158" s="42"/>
      <c r="C158" s="404"/>
      <c r="D158" s="16"/>
      <c r="E158" s="407" t="s">
        <v>273</v>
      </c>
      <c r="F158" s="408"/>
      <c r="G158" s="409"/>
      <c r="H158" s="17"/>
      <c r="I158" s="3"/>
      <c r="J158" s="3"/>
      <c r="K158" s="3"/>
      <c r="L158" s="3"/>
      <c r="M158" s="42"/>
      <c r="N158" s="16"/>
      <c r="O158" s="16"/>
    </row>
    <row r="159" spans="1:20" ht="16.2" x14ac:dyDescent="0.3">
      <c r="B159" s="42"/>
      <c r="C159" s="404"/>
      <c r="D159" s="16"/>
      <c r="E159" s="407" t="s">
        <v>273</v>
      </c>
      <c r="F159" s="408"/>
      <c r="G159" s="409"/>
      <c r="H159" s="17"/>
      <c r="I159" s="3"/>
      <c r="J159" s="3"/>
      <c r="K159" s="3"/>
      <c r="L159" s="3"/>
      <c r="M159" s="42"/>
      <c r="N159" s="16"/>
      <c r="O159" s="16"/>
    </row>
    <row r="160" spans="1:20" ht="16.2" x14ac:dyDescent="0.3">
      <c r="B160" s="42"/>
      <c r="C160" s="404"/>
      <c r="D160" s="16"/>
      <c r="E160" s="407" t="s">
        <v>273</v>
      </c>
      <c r="F160" s="408"/>
      <c r="G160" s="409"/>
      <c r="H160" s="17"/>
      <c r="I160" s="3"/>
      <c r="J160" s="3"/>
      <c r="K160" s="3"/>
      <c r="L160" s="3"/>
      <c r="M160" s="42"/>
      <c r="N160" s="16"/>
      <c r="O160" s="16"/>
    </row>
    <row r="161" spans="2:15" ht="16.2" x14ac:dyDescent="0.3">
      <c r="B161" s="42"/>
      <c r="C161" s="404"/>
      <c r="D161" s="16"/>
      <c r="E161" s="407" t="s">
        <v>273</v>
      </c>
      <c r="F161" s="408"/>
      <c r="G161" s="409"/>
      <c r="H161" s="17"/>
      <c r="I161" s="3"/>
      <c r="J161" s="3"/>
      <c r="K161" s="3"/>
      <c r="L161" s="3"/>
      <c r="M161" s="42"/>
      <c r="N161" s="16"/>
      <c r="O161" s="16"/>
    </row>
    <row r="162" spans="2:15" ht="16.2" x14ac:dyDescent="0.3">
      <c r="B162" s="42"/>
      <c r="C162" s="404"/>
      <c r="D162" s="16"/>
      <c r="E162" s="407" t="s">
        <v>273</v>
      </c>
      <c r="F162" s="408"/>
      <c r="G162" s="409"/>
      <c r="H162" s="17"/>
      <c r="I162" s="3"/>
      <c r="J162" s="3"/>
      <c r="K162" s="3"/>
      <c r="L162" s="3"/>
      <c r="M162" s="42"/>
    </row>
    <row r="163" spans="2:15" ht="16.2" x14ac:dyDescent="0.3">
      <c r="B163" s="42"/>
      <c r="C163" s="404"/>
      <c r="D163" s="16"/>
      <c r="E163" s="407" t="s">
        <v>273</v>
      </c>
      <c r="F163" s="408"/>
      <c r="G163" s="409"/>
      <c r="H163" s="17"/>
      <c r="I163" s="3"/>
      <c r="J163" s="3"/>
      <c r="K163" s="3"/>
      <c r="L163" s="3"/>
      <c r="M163" s="42"/>
    </row>
    <row r="164" spans="2:15" ht="16.2" x14ac:dyDescent="0.3">
      <c r="B164" s="42"/>
      <c r="C164" s="404"/>
      <c r="D164" s="16"/>
      <c r="E164" s="407" t="s">
        <v>273</v>
      </c>
      <c r="F164" s="408"/>
      <c r="G164" s="409"/>
      <c r="H164" s="17"/>
      <c r="I164" s="3"/>
      <c r="J164" s="3"/>
      <c r="K164" s="3"/>
      <c r="L164" s="3"/>
      <c r="M164" s="42"/>
    </row>
    <row r="165" spans="2:15" ht="16.2" x14ac:dyDescent="0.3">
      <c r="B165" s="42"/>
      <c r="C165" s="404"/>
      <c r="D165" s="16"/>
      <c r="E165" s="407" t="s">
        <v>273</v>
      </c>
      <c r="F165" s="408"/>
      <c r="G165" s="409"/>
      <c r="H165" s="17"/>
      <c r="I165" s="3"/>
      <c r="J165" s="3"/>
      <c r="K165" s="3"/>
      <c r="L165" s="3"/>
      <c r="M165" s="42"/>
    </row>
    <row r="166" spans="2:15" ht="16.2" x14ac:dyDescent="0.3">
      <c r="B166" s="42"/>
      <c r="C166" s="404"/>
      <c r="D166" s="16"/>
      <c r="E166" s="407" t="s">
        <v>273</v>
      </c>
      <c r="F166" s="408"/>
      <c r="G166" s="409"/>
      <c r="H166" s="17"/>
      <c r="I166" s="3"/>
      <c r="J166" s="3"/>
      <c r="K166" s="3"/>
      <c r="L166" s="3"/>
      <c r="M166" s="42"/>
    </row>
    <row r="167" spans="2:15" ht="16.2" x14ac:dyDescent="0.3">
      <c r="B167" s="42"/>
      <c r="C167" s="404"/>
      <c r="D167" s="16"/>
      <c r="E167" s="407" t="s">
        <v>273</v>
      </c>
      <c r="F167" s="408"/>
      <c r="G167" s="409"/>
      <c r="H167" s="17"/>
      <c r="I167" s="3"/>
      <c r="J167" s="3"/>
      <c r="K167" s="3"/>
      <c r="L167" s="3"/>
      <c r="M167" s="42"/>
    </row>
    <row r="168" spans="2:15" ht="16.2" x14ac:dyDescent="0.3">
      <c r="B168" s="42"/>
      <c r="C168" s="404"/>
      <c r="D168" s="16"/>
      <c r="E168" s="407" t="s">
        <v>273</v>
      </c>
      <c r="F168" s="408"/>
      <c r="G168" s="409"/>
      <c r="H168" s="17"/>
      <c r="I168" s="3"/>
      <c r="J168" s="3"/>
      <c r="K168" s="3"/>
      <c r="L168" s="3"/>
      <c r="M168" s="42"/>
    </row>
    <row r="169" spans="2:15" ht="16.2" x14ac:dyDescent="0.3">
      <c r="B169" s="42"/>
      <c r="C169" s="404"/>
      <c r="D169" s="16"/>
      <c r="E169" s="410" t="s">
        <v>91</v>
      </c>
      <c r="F169" s="411">
        <f>SUM(F156:F168)</f>
        <v>0</v>
      </c>
      <c r="G169" s="411"/>
      <c r="H169" s="17"/>
      <c r="I169" s="3"/>
      <c r="J169" s="3"/>
      <c r="K169" s="3"/>
      <c r="L169" s="3"/>
      <c r="M169" s="42"/>
    </row>
    <row r="170" spans="2:15" ht="16.2" x14ac:dyDescent="0.3">
      <c r="B170" s="42"/>
      <c r="C170" s="404"/>
      <c r="D170" s="16"/>
      <c r="E170" s="410"/>
      <c r="F170" s="412"/>
      <c r="G170" s="412"/>
      <c r="H170" s="17"/>
      <c r="I170" s="3"/>
      <c r="J170" s="3"/>
      <c r="K170" s="3"/>
      <c r="L170" s="3"/>
      <c r="M170" s="42"/>
    </row>
    <row r="171" spans="2:15" x14ac:dyDescent="0.2">
      <c r="C171" s="404"/>
      <c r="D171" s="16"/>
      <c r="E171" s="410" t="s">
        <v>275</v>
      </c>
      <c r="F171" s="413">
        <f>S147</f>
        <v>0</v>
      </c>
      <c r="G171" s="413"/>
      <c r="H171" s="17"/>
      <c r="I171" s="3"/>
      <c r="J171" s="3"/>
      <c r="K171" s="3"/>
      <c r="L171" s="3"/>
    </row>
    <row r="172" spans="2:15" x14ac:dyDescent="0.2">
      <c r="C172" s="404"/>
      <c r="D172" s="16"/>
      <c r="E172" s="30" t="s">
        <v>223</v>
      </c>
      <c r="F172" s="421">
        <f>F169-F171</f>
        <v>0</v>
      </c>
      <c r="G172" s="413"/>
      <c r="H172" s="17"/>
      <c r="I172" s="3"/>
      <c r="J172" s="3"/>
      <c r="K172" s="3"/>
      <c r="L172" s="3"/>
    </row>
    <row r="173" spans="2:15" ht="13.8" x14ac:dyDescent="0.2">
      <c r="C173" s="404"/>
      <c r="D173" s="16"/>
      <c r="E173" s="415" t="s">
        <v>272</v>
      </c>
      <c r="F173" s="426" t="str">
        <f>IF(F172="","",IF(F172=0,"OK","ISSUE"))</f>
        <v>OK</v>
      </c>
      <c r="G173" s="414"/>
      <c r="H173" s="17"/>
      <c r="I173" s="3"/>
      <c r="J173" s="3"/>
      <c r="K173" s="3"/>
      <c r="L173" s="3"/>
    </row>
    <row r="174" spans="2:15" x14ac:dyDescent="0.2">
      <c r="C174" s="404"/>
      <c r="D174" s="16"/>
      <c r="G174" s="416"/>
      <c r="H174" s="17"/>
      <c r="I174" s="3"/>
      <c r="J174" s="3"/>
      <c r="K174" s="3"/>
      <c r="L174" s="3"/>
    </row>
    <row r="175" spans="2:15" ht="13.2" thickBot="1" x14ac:dyDescent="0.25">
      <c r="C175" s="417"/>
      <c r="D175" s="418"/>
      <c r="E175" s="418"/>
      <c r="F175" s="419"/>
      <c r="G175" s="419"/>
      <c r="H175" s="420"/>
      <c r="I175" s="3"/>
      <c r="J175" s="3"/>
      <c r="K175" s="3"/>
      <c r="L175" s="3"/>
    </row>
    <row r="239" ht="13.5" customHeight="1" x14ac:dyDescent="0.2"/>
  </sheetData>
  <mergeCells count="10">
    <mergeCell ref="B4:E4"/>
    <mergeCell ref="H6:S6"/>
    <mergeCell ref="F8:F9"/>
    <mergeCell ref="H8:H9"/>
    <mergeCell ref="I8:I9"/>
    <mergeCell ref="J8:N8"/>
    <mergeCell ref="O8:P8"/>
    <mergeCell ref="Q8:Q9"/>
    <mergeCell ref="R8:R9"/>
    <mergeCell ref="S8:S9"/>
  </mergeCells>
  <conditionalFormatting sqref="G173:G174 F172:F173">
    <cfRule type="cellIs" dxfId="39" priority="1" operator="equal">
      <formula>"OK"</formula>
    </cfRule>
    <cfRule type="cellIs" dxfId="38" priority="2" operator="equal">
      <formula>"ISSUE"</formula>
    </cfRule>
  </conditionalFormatting>
  <pageMargins left="0.25" right="0.25" top="0.75" bottom="0.75" header="0.3" footer="0.3"/>
  <pageSetup paperSize="8" scale="42" orientation="landscape" r:id="rId1"/>
  <headerFooter alignWithMargins="0">
    <oddFooter>&amp;L&amp;"Arial,Bold"&amp;7&amp;F&amp;APrinted: &amp;T on &amp;D&amp;C&amp;"Arial,Bold"&amp;8Sheet c.Page &amp;P of &amp;N</oddFooter>
  </headerFooter>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P197"/>
  <sheetViews>
    <sheetView zoomScale="80" zoomScaleNormal="80" zoomScalePageLayoutView="80" workbookViewId="0">
      <pane xSplit="5" ySplit="10" topLeftCell="F68" activePane="bottomRight" state="frozen"/>
      <selection activeCell="E10" sqref="E10"/>
      <selection pane="topRight" activeCell="E10" sqref="E10"/>
      <selection pane="bottomLeft" activeCell="E10" sqref="E10"/>
      <selection pane="bottomRight" activeCell="F8" sqref="F8"/>
    </sheetView>
  </sheetViews>
  <sheetFormatPr defaultColWidth="10.85546875" defaultRowHeight="12.6" x14ac:dyDescent="0.2"/>
  <cols>
    <col min="1" max="1" width="2.85546875" style="6" customWidth="1"/>
    <col min="2" max="2" width="3.85546875" style="6" customWidth="1"/>
    <col min="3" max="3" width="2.85546875" style="6" customWidth="1"/>
    <col min="4" max="4" width="5.28515625" style="6" bestFit="1" customWidth="1"/>
    <col min="5" max="5" width="71.28515625" style="6" bestFit="1" customWidth="1"/>
    <col min="6" max="6" width="28.28515625" style="7" customWidth="1"/>
    <col min="7" max="7" width="4" style="7" customWidth="1"/>
    <col min="8" max="8" width="19.140625" style="6" bestFit="1" customWidth="1"/>
    <col min="9" max="9" width="22.85546875" style="6" bestFit="1" customWidth="1"/>
    <col min="10" max="10" width="25" style="6" customWidth="1"/>
    <col min="11" max="11" width="26.85546875" style="6" customWidth="1"/>
    <col min="12" max="12" width="21.140625" style="6" customWidth="1"/>
    <col min="13" max="13" width="3.85546875" style="6" customWidth="1"/>
    <col min="14" max="15" width="10.85546875" style="6"/>
    <col min="16" max="16" width="10.85546875" style="1"/>
    <col min="17" max="16384" width="10.85546875" style="6"/>
  </cols>
  <sheetData>
    <row r="1" spans="1:13" ht="7.35" customHeight="1" x14ac:dyDescent="0.2"/>
    <row r="2" spans="1:13" ht="17.399999999999999" x14ac:dyDescent="0.3">
      <c r="A2" s="5">
        <v>80</v>
      </c>
      <c r="B2" s="2" t="s">
        <v>192</v>
      </c>
      <c r="C2" s="49"/>
      <c r="F2" s="14"/>
    </row>
    <row r="3" spans="1:13" ht="16.350000000000001" customHeight="1" x14ac:dyDescent="0.3">
      <c r="B3" s="43" t="str">
        <f>'Revenue - WHC'!B3</f>
        <v>Buloke (S)</v>
      </c>
      <c r="C3" s="49"/>
      <c r="F3" s="6"/>
      <c r="G3" s="6"/>
      <c r="K3" s="8"/>
    </row>
    <row r="4" spans="1:13" ht="13.2" thickBot="1" x14ac:dyDescent="0.25">
      <c r="B4" s="617"/>
      <c r="C4" s="617"/>
      <c r="D4" s="617"/>
      <c r="E4" s="617"/>
    </row>
    <row r="5" spans="1:13" ht="10.5" customHeight="1" x14ac:dyDescent="0.2">
      <c r="C5" s="9"/>
      <c r="D5" s="10"/>
      <c r="E5" s="10"/>
      <c r="F5" s="11"/>
      <c r="G5" s="128"/>
      <c r="H5" s="10"/>
      <c r="I5" s="10"/>
      <c r="J5" s="10"/>
      <c r="K5" s="10"/>
      <c r="L5" s="10"/>
      <c r="M5" s="47"/>
    </row>
    <row r="6" spans="1:13" ht="13.5" customHeight="1" x14ac:dyDescent="0.2">
      <c r="C6" s="13"/>
      <c r="D6" s="45"/>
      <c r="E6" s="46"/>
      <c r="H6" s="623" t="s">
        <v>72</v>
      </c>
      <c r="I6" s="624"/>
      <c r="J6" s="624"/>
      <c r="K6" s="624"/>
      <c r="L6" s="625"/>
      <c r="M6" s="31"/>
    </row>
    <row r="7" spans="1:13" ht="6.75" customHeight="1" x14ac:dyDescent="0.2">
      <c r="C7" s="13"/>
      <c r="D7" s="14"/>
      <c r="E7" s="29"/>
      <c r="F7" s="26"/>
      <c r="G7" s="26"/>
      <c r="H7" s="25"/>
      <c r="I7" s="30"/>
      <c r="J7" s="30"/>
      <c r="K7" s="30"/>
      <c r="L7" s="30"/>
      <c r="M7" s="31"/>
    </row>
    <row r="8" spans="1:13" ht="25.2" x14ac:dyDescent="0.2">
      <c r="C8" s="13"/>
      <c r="D8" s="14"/>
      <c r="E8" s="65" t="s">
        <v>100</v>
      </c>
      <c r="F8" s="112" t="s">
        <v>124</v>
      </c>
      <c r="G8" s="26"/>
      <c r="H8" s="112" t="s">
        <v>80</v>
      </c>
      <c r="I8" s="112" t="s">
        <v>81</v>
      </c>
      <c r="J8" s="112" t="s">
        <v>82</v>
      </c>
      <c r="K8" s="65" t="s">
        <v>83</v>
      </c>
      <c r="L8" s="113" t="s">
        <v>84</v>
      </c>
      <c r="M8" s="31"/>
    </row>
    <row r="9" spans="1:13" x14ac:dyDescent="0.2">
      <c r="C9" s="13"/>
      <c r="D9" s="14"/>
      <c r="E9" s="56"/>
      <c r="F9" s="160"/>
      <c r="G9" s="26"/>
      <c r="H9" s="160" t="s">
        <v>180</v>
      </c>
      <c r="I9" s="160" t="s">
        <v>180</v>
      </c>
      <c r="J9" s="160" t="s">
        <v>180</v>
      </c>
      <c r="K9" s="160" t="s">
        <v>180</v>
      </c>
      <c r="L9" s="160" t="s">
        <v>180</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WHC'!D12</f>
        <v>1</v>
      </c>
      <c r="E11" s="70" t="str">
        <f>IF(OR('Services - WHC'!E10="",'Services - WHC'!E10="[Enter service]"),"",'Services - WHC'!E10)</f>
        <v>Governance</v>
      </c>
      <c r="F11" s="71" t="str">
        <f>IF(OR('Services - WHC'!F10="",'Services - WHC'!F10="[Select]"),"",'Services - WHC'!F10)</f>
        <v>Internal</v>
      </c>
      <c r="G11" s="26"/>
      <c r="H11" s="72">
        <v>58221</v>
      </c>
      <c r="I11" s="72">
        <v>102633</v>
      </c>
      <c r="J11" s="72">
        <v>0</v>
      </c>
      <c r="K11" s="72">
        <v>284000</v>
      </c>
      <c r="L11" s="73">
        <f>SUM(H11:K11)</f>
        <v>444854</v>
      </c>
      <c r="M11" s="31"/>
    </row>
    <row r="12" spans="1:13" ht="12" customHeight="1" x14ac:dyDescent="0.2">
      <c r="C12" s="13"/>
      <c r="D12" s="19">
        <f>'Revenue - WHC'!D13</f>
        <v>2</v>
      </c>
      <c r="E12" s="74" t="str">
        <f>IF(OR('Services - WHC'!E11="",'Services - WHC'!E11="[Enter service]"),"",'Services - WHC'!E11)</f>
        <v>CEO</v>
      </c>
      <c r="F12" s="75" t="str">
        <f>IF(OR('Services - WHC'!F11="",'Services - WHC'!F11="[Select]"),"",'Services - WHC'!F11)</f>
        <v>Internal</v>
      </c>
      <c r="G12" s="26"/>
      <c r="H12" s="76">
        <v>281292</v>
      </c>
      <c r="I12" s="76">
        <v>8997</v>
      </c>
      <c r="J12" s="76"/>
      <c r="K12" s="76">
        <v>0</v>
      </c>
      <c r="L12" s="77">
        <f t="shared" ref="L12:L75" si="0">SUM(H12:K12)</f>
        <v>290289</v>
      </c>
      <c r="M12" s="31"/>
    </row>
    <row r="13" spans="1:13" ht="12" customHeight="1" x14ac:dyDescent="0.2">
      <c r="C13" s="13"/>
      <c r="D13" s="19">
        <f>'Revenue - WHC'!D14</f>
        <v>3</v>
      </c>
      <c r="E13" s="74" t="str">
        <f>IF(OR('Services - WHC'!E12="",'Services - WHC'!E12="[Enter service]"),"",'Services - WHC'!E12)</f>
        <v>Rural Living Campaign</v>
      </c>
      <c r="F13" s="75" t="str">
        <f>IF(OR('Services - WHC'!F12="",'Services - WHC'!F12="[Select]"),"",'Services - WHC'!F12)</f>
        <v>External</v>
      </c>
      <c r="G13" s="26"/>
      <c r="H13" s="76"/>
      <c r="I13" s="76">
        <v>2000</v>
      </c>
      <c r="J13" s="76"/>
      <c r="K13" s="76"/>
      <c r="L13" s="77">
        <f t="shared" si="0"/>
        <v>2000</v>
      </c>
      <c r="M13" s="31"/>
    </row>
    <row r="14" spans="1:13" ht="12" customHeight="1" x14ac:dyDescent="0.2">
      <c r="C14" s="13"/>
      <c r="D14" s="19">
        <f>'Revenue - WHC'!D15</f>
        <v>4</v>
      </c>
      <c r="E14" s="74" t="str">
        <f>IF(OR('Services - WHC'!E13="",'Services - WHC'!E13="[Enter service]"),"",'Services - WHC'!E13)</f>
        <v>Planning</v>
      </c>
      <c r="F14" s="75" t="str">
        <f>IF(OR('Services - WHC'!F13="",'Services - WHC'!F13="[Select]"),"",'Services - WHC'!F13)</f>
        <v>External</v>
      </c>
      <c r="G14" s="26"/>
      <c r="H14" s="76">
        <v>205019</v>
      </c>
      <c r="I14" s="76">
        <v>23872</v>
      </c>
      <c r="J14" s="76"/>
      <c r="K14" s="76">
        <v>0</v>
      </c>
      <c r="L14" s="77">
        <f t="shared" si="0"/>
        <v>228891</v>
      </c>
      <c r="M14" s="31"/>
    </row>
    <row r="15" spans="1:13" ht="12" customHeight="1" x14ac:dyDescent="0.2">
      <c r="C15" s="13"/>
      <c r="D15" s="19">
        <f>'Revenue - WHC'!D16</f>
        <v>5</v>
      </c>
      <c r="E15" s="74" t="str">
        <f>IF(OR('Services - WHC'!E14="",'Services - WHC'!E14="[Enter service]"),"",'Services - WHC'!E14)</f>
        <v>Procurement</v>
      </c>
      <c r="F15" s="75" t="str">
        <f>IF(OR('Services - WHC'!F14="",'Services - WHC'!F14="[Select]"),"",'Services - WHC'!F14)</f>
        <v>Internal</v>
      </c>
      <c r="G15" s="26"/>
      <c r="H15" s="76">
        <v>0</v>
      </c>
      <c r="I15" s="76">
        <v>0</v>
      </c>
      <c r="J15" s="76"/>
      <c r="K15" s="76"/>
      <c r="L15" s="77">
        <f t="shared" si="0"/>
        <v>0</v>
      </c>
      <c r="M15" s="31"/>
    </row>
    <row r="16" spans="1:13" ht="12" customHeight="1" x14ac:dyDescent="0.2">
      <c r="C16" s="13"/>
      <c r="D16" s="19">
        <f>'Revenue - WHC'!D17</f>
        <v>6</v>
      </c>
      <c r="E16" s="74" t="str">
        <f>IF(OR('Services - WHC'!E15="",'Services - WHC'!E15="[Enter service]"),"",'Services - WHC'!E15)</f>
        <v>Community Development</v>
      </c>
      <c r="F16" s="75" t="str">
        <f>IF(OR('Services - WHC'!F15="",'Services - WHC'!F15="[Select]"),"",'Services - WHC'!F15)</f>
        <v>External</v>
      </c>
      <c r="G16" s="26"/>
      <c r="H16" s="76">
        <v>98308</v>
      </c>
      <c r="I16" s="76">
        <v>14997</v>
      </c>
      <c r="J16" s="76"/>
      <c r="K16" s="76">
        <v>22600</v>
      </c>
      <c r="L16" s="77">
        <f t="shared" si="0"/>
        <v>135905</v>
      </c>
      <c r="M16" s="31"/>
    </row>
    <row r="17" spans="3:13" ht="12" customHeight="1" x14ac:dyDescent="0.2">
      <c r="C17" s="13"/>
      <c r="D17" s="19">
        <f>'Revenue - WHC'!D18</f>
        <v>7</v>
      </c>
      <c r="E17" s="74" t="str">
        <f>IF(OR('Services - WHC'!E16="",'Services - WHC'!E16="[Enter service]"),"",'Services - WHC'!E16)</f>
        <v>LC Drought Response Program</v>
      </c>
      <c r="F17" s="75" t="str">
        <f>IF(OR('Services - WHC'!F16="",'Services - WHC'!F16="[Select]"),"",'Services - WHC'!F16)</f>
        <v>External</v>
      </c>
      <c r="G17" s="26"/>
      <c r="H17" s="76"/>
      <c r="I17" s="76">
        <v>0</v>
      </c>
      <c r="J17" s="76"/>
      <c r="K17" s="76">
        <v>0</v>
      </c>
      <c r="L17" s="77">
        <f t="shared" si="0"/>
        <v>0</v>
      </c>
      <c r="M17" s="31"/>
    </row>
    <row r="18" spans="3:13" ht="12" customHeight="1" x14ac:dyDescent="0.2">
      <c r="C18" s="13"/>
      <c r="D18" s="19">
        <f>'Revenue - WHC'!D19</f>
        <v>8</v>
      </c>
      <c r="E18" s="74" t="str">
        <f>IF(OR('Services - WHC'!E17="",'Services - WHC'!E17="[Enter service]"),"",'Services - WHC'!E17)</f>
        <v>Stronger Regional Communities Plan (SRCP)</v>
      </c>
      <c r="F18" s="75" t="str">
        <f>IF(OR('Services - WHC'!F17="",'Services - WHC'!F17="[Select]"),"",'Services - WHC'!F17)</f>
        <v>External</v>
      </c>
      <c r="G18" s="26"/>
      <c r="H18" s="76"/>
      <c r="I18" s="76"/>
      <c r="J18" s="76"/>
      <c r="K18" s="76">
        <v>0</v>
      </c>
      <c r="L18" s="77">
        <f t="shared" si="0"/>
        <v>0</v>
      </c>
      <c r="M18" s="31"/>
    </row>
    <row r="19" spans="3:13" ht="12" customHeight="1" x14ac:dyDescent="0.2">
      <c r="C19" s="13"/>
      <c r="D19" s="19">
        <f>'Revenue - WHC'!D20</f>
        <v>9</v>
      </c>
      <c r="E19" s="74" t="str">
        <f>IF(OR('Services - WHC'!E18="",'Services - WHC'!E18="[Enter service]"),"",'Services - WHC'!E18)</f>
        <v>Economic Development</v>
      </c>
      <c r="F19" s="75" t="str">
        <f>IF(OR('Services - WHC'!F18="",'Services - WHC'!F18="[Select]"),"",'Services - WHC'!F18)</f>
        <v>External</v>
      </c>
      <c r="G19" s="26"/>
      <c r="H19" s="76">
        <v>81890</v>
      </c>
      <c r="I19" s="76">
        <v>50700</v>
      </c>
      <c r="J19" s="76"/>
      <c r="K19" s="76">
        <v>20800</v>
      </c>
      <c r="L19" s="77">
        <f t="shared" si="0"/>
        <v>153390</v>
      </c>
      <c r="M19" s="31"/>
    </row>
    <row r="20" spans="3:13" ht="12" customHeight="1" x14ac:dyDescent="0.2">
      <c r="C20" s="13"/>
      <c r="D20" s="19">
        <f>'Revenue - WHC'!D21</f>
        <v>10</v>
      </c>
      <c r="E20" s="74" t="str">
        <f>IF(OR('Services - WHC'!E19="",'Services - WHC'!E19="[Enter service]"),"",'Services - WHC'!E19)</f>
        <v>Industrial Estates</v>
      </c>
      <c r="F20" s="75" t="str">
        <f>IF(OR('Services - WHC'!F19="",'Services - WHC'!F19="[Select]"),"",'Services - WHC'!F19)</f>
        <v>External</v>
      </c>
      <c r="G20" s="26"/>
      <c r="H20" s="76"/>
      <c r="I20" s="76">
        <v>500</v>
      </c>
      <c r="J20" s="76">
        <v>4180</v>
      </c>
      <c r="K20" s="76"/>
      <c r="L20" s="77">
        <f t="shared" si="0"/>
        <v>4680</v>
      </c>
      <c r="M20" s="31"/>
    </row>
    <row r="21" spans="3:13" ht="12" customHeight="1" x14ac:dyDescent="0.2">
      <c r="C21" s="13"/>
      <c r="D21" s="19">
        <f>'Revenue - WHC'!D22</f>
        <v>11</v>
      </c>
      <c r="E21" s="74" t="str">
        <f>IF(OR('Services - WHC'!E20="",'Services - WHC'!E20="[Enter service]"),"",'Services - WHC'!E20)</f>
        <v>Rural Economic Development Opportunities</v>
      </c>
      <c r="F21" s="75" t="str">
        <f>IF(OR('Services - WHC'!F20="",'Services - WHC'!F20="[Select]"),"",'Services - WHC'!F20)</f>
        <v>External</v>
      </c>
      <c r="G21" s="26"/>
      <c r="H21" s="76"/>
      <c r="I21" s="76">
        <v>1000</v>
      </c>
      <c r="J21" s="76">
        <v>0</v>
      </c>
      <c r="K21" s="76"/>
      <c r="L21" s="77">
        <f t="shared" si="0"/>
        <v>1000</v>
      </c>
      <c r="M21" s="31"/>
    </row>
    <row r="22" spans="3:13" ht="12" customHeight="1" x14ac:dyDescent="0.2">
      <c r="C22" s="13"/>
      <c r="D22" s="19">
        <f>'Revenue - WHC'!D23</f>
        <v>12</v>
      </c>
      <c r="E22" s="74" t="str">
        <f>IF(OR('Services - WHC'!E21="",'Services - WHC'!E21="[Enter service]"),"",'Services - WHC'!E21)</f>
        <v>Finance and Procurement</v>
      </c>
      <c r="F22" s="75" t="str">
        <f>IF(OR('Services - WHC'!F21="",'Services - WHC'!F21="[Select]"),"",'Services - WHC'!F21)</f>
        <v>Internal</v>
      </c>
      <c r="G22" s="26"/>
      <c r="H22" s="76">
        <v>421714</v>
      </c>
      <c r="I22" s="76">
        <v>102300</v>
      </c>
      <c r="J22" s="76"/>
      <c r="K22" s="76">
        <v>434520</v>
      </c>
      <c r="L22" s="77">
        <f t="shared" si="0"/>
        <v>958534</v>
      </c>
      <c r="M22" s="31"/>
    </row>
    <row r="23" spans="3:13" ht="12" customHeight="1" x14ac:dyDescent="0.2">
      <c r="C23" s="13"/>
      <c r="D23" s="19">
        <f>'Revenue - WHC'!D24</f>
        <v>13</v>
      </c>
      <c r="E23" s="74" t="str">
        <f>IF(OR('Services - WHC'!E22="",'Services - WHC'!E22="[Enter service]"),"",'Services - WHC'!E22)</f>
        <v>Revenue Collection</v>
      </c>
      <c r="F23" s="75" t="str">
        <f>IF(OR('Services - WHC'!F22="",'Services - WHC'!F22="[Select]"),"",'Services - WHC'!F22)</f>
        <v>Mixed</v>
      </c>
      <c r="G23" s="26"/>
      <c r="H23" s="76">
        <v>73297</v>
      </c>
      <c r="I23" s="76">
        <v>51400</v>
      </c>
      <c r="J23" s="76"/>
      <c r="K23" s="76">
        <v>300</v>
      </c>
      <c r="L23" s="77">
        <f t="shared" si="0"/>
        <v>124997</v>
      </c>
      <c r="M23" s="31"/>
    </row>
    <row r="24" spans="3:13" ht="12" customHeight="1" x14ac:dyDescent="0.2">
      <c r="C24" s="13"/>
      <c r="D24" s="19">
        <f>'Revenue - WHC'!D25</f>
        <v>14</v>
      </c>
      <c r="E24" s="74" t="str">
        <f>IF(OR('Services - WHC'!E23="",'Services - WHC'!E23="[Enter service]"),"",'Services - WHC'!E23)</f>
        <v>Fire Services Levy</v>
      </c>
      <c r="F24" s="75" t="str">
        <f>IF(OR('Services - WHC'!F23="",'Services - WHC'!F23="[Select]"),"",'Services - WHC'!F23)</f>
        <v>Internal</v>
      </c>
      <c r="G24" s="26"/>
      <c r="H24" s="76"/>
      <c r="I24" s="76"/>
      <c r="J24" s="76"/>
      <c r="K24" s="76"/>
      <c r="L24" s="77">
        <f t="shared" si="0"/>
        <v>0</v>
      </c>
      <c r="M24" s="31"/>
    </row>
    <row r="25" spans="3:13" ht="12" customHeight="1" x14ac:dyDescent="0.2">
      <c r="C25" s="13"/>
      <c r="D25" s="19">
        <f>'Revenue - WHC'!D26</f>
        <v>15</v>
      </c>
      <c r="E25" s="74" t="str">
        <f>IF(OR('Services - WHC'!E24="",'Services - WHC'!E24="[Enter service]"),"",'Services - WHC'!E24)</f>
        <v>Corporate Services</v>
      </c>
      <c r="F25" s="75" t="str">
        <f>IF(OR('Services - WHC'!F24="",'Services - WHC'!F24="[Select]"),"",'Services - WHC'!F24)</f>
        <v>Internal</v>
      </c>
      <c r="G25" s="26"/>
      <c r="H25" s="76">
        <v>150746</v>
      </c>
      <c r="I25" s="76">
        <v>96412</v>
      </c>
      <c r="J25" s="76">
        <v>0</v>
      </c>
      <c r="K25" s="76"/>
      <c r="L25" s="77">
        <f t="shared" si="0"/>
        <v>247158</v>
      </c>
      <c r="M25" s="31"/>
    </row>
    <row r="26" spans="3:13" ht="12" customHeight="1" x14ac:dyDescent="0.2">
      <c r="C26" s="13"/>
      <c r="D26" s="19">
        <f>'Revenue - WHC'!D27</f>
        <v>16</v>
      </c>
      <c r="E26" s="74" t="str">
        <f>IF(OR('Services - WHC'!E25="",'Services - WHC'!E25="[Enter service]"),"",'Services - WHC'!E25)</f>
        <v>Media and Communication</v>
      </c>
      <c r="F26" s="75" t="str">
        <f>IF(OR('Services - WHC'!F25="",'Services - WHC'!F25="[Select]"),"",'Services - WHC'!F25)</f>
        <v>Mixed</v>
      </c>
      <c r="G26" s="26"/>
      <c r="H26" s="76">
        <v>72243</v>
      </c>
      <c r="I26" s="76">
        <v>54000</v>
      </c>
      <c r="J26" s="76"/>
      <c r="K26" s="76"/>
      <c r="L26" s="77">
        <f t="shared" si="0"/>
        <v>126243</v>
      </c>
      <c r="M26" s="31"/>
    </row>
    <row r="27" spans="3:13" ht="12" customHeight="1" x14ac:dyDescent="0.2">
      <c r="C27" s="13"/>
      <c r="D27" s="19">
        <f>'Revenue - WHC'!D28</f>
        <v>17</v>
      </c>
      <c r="E27" s="74" t="str">
        <f>IF(OR('Services - WHC'!E26="",'Services - WHC'!E26="[Enter service]"),"",'Services - WHC'!E26)</f>
        <v>Risk Management</v>
      </c>
      <c r="F27" s="75" t="str">
        <f>IF(OR('Services - WHC'!F26="",'Services - WHC'!F26="[Select]"),"",'Services - WHC'!F26)</f>
        <v>Mixed</v>
      </c>
      <c r="G27" s="26"/>
      <c r="H27" s="76">
        <v>69987</v>
      </c>
      <c r="I27" s="76">
        <v>151000</v>
      </c>
      <c r="J27" s="76"/>
      <c r="K27" s="76"/>
      <c r="L27" s="77">
        <f t="shared" si="0"/>
        <v>220987</v>
      </c>
      <c r="M27" s="31"/>
    </row>
    <row r="28" spans="3:13" ht="12" customHeight="1" x14ac:dyDescent="0.2">
      <c r="C28" s="13"/>
      <c r="D28" s="19">
        <f>'Revenue - WHC'!D29</f>
        <v>18</v>
      </c>
      <c r="E28" s="74" t="str">
        <f>IF(OR('Services - WHC'!E27="",'Services - WHC'!E27="[Enter service]"),"",'Services - WHC'!E27)</f>
        <v>Records Management</v>
      </c>
      <c r="F28" s="75" t="str">
        <f>IF(OR('Services - WHC'!F27="",'Services - WHC'!F27="[Select]"),"",'Services - WHC'!F27)</f>
        <v>Internal</v>
      </c>
      <c r="G28" s="26"/>
      <c r="H28" s="76">
        <v>169206</v>
      </c>
      <c r="I28" s="76">
        <v>3489</v>
      </c>
      <c r="J28" s="76"/>
      <c r="K28" s="76">
        <v>0</v>
      </c>
      <c r="L28" s="77">
        <f t="shared" si="0"/>
        <v>172695</v>
      </c>
      <c r="M28" s="31"/>
    </row>
    <row r="29" spans="3:13" ht="12" customHeight="1" x14ac:dyDescent="0.2">
      <c r="C29" s="13"/>
      <c r="D29" s="19">
        <f>'Revenue - WHC'!D30</f>
        <v>19</v>
      </c>
      <c r="E29" s="74" t="str">
        <f>IF(OR('Services - WHC'!E28="",'Services - WHC'!E28="[Enter service]"),"",'Services - WHC'!E28)</f>
        <v>Human Resources</v>
      </c>
      <c r="F29" s="75" t="str">
        <f>IF(OR('Services - WHC'!F28="",'Services - WHC'!F28="[Select]"),"",'Services - WHC'!F28)</f>
        <v>Internal</v>
      </c>
      <c r="G29" s="26"/>
      <c r="H29" s="76">
        <v>277890</v>
      </c>
      <c r="I29" s="76">
        <v>111280</v>
      </c>
      <c r="J29" s="76"/>
      <c r="K29" s="76">
        <v>70000</v>
      </c>
      <c r="L29" s="77">
        <f t="shared" si="0"/>
        <v>459170</v>
      </c>
      <c r="M29" s="31"/>
    </row>
    <row r="30" spans="3:13" ht="12" customHeight="1" x14ac:dyDescent="0.2">
      <c r="C30" s="13"/>
      <c r="D30" s="19">
        <f>'Revenue - WHC'!D31</f>
        <v>20</v>
      </c>
      <c r="E30" s="74" t="str">
        <f>IF(OR('Services - WHC'!E29="",'Services - WHC'!E29="[Enter service]"),"",'Services - WHC'!E29)</f>
        <v>Information Technology</v>
      </c>
      <c r="F30" s="75" t="str">
        <f>IF(OR('Services - WHC'!F29="",'Services - WHC'!F29="[Select]"),"",'Services - WHC'!F29)</f>
        <v>Internal</v>
      </c>
      <c r="G30" s="26"/>
      <c r="H30" s="76">
        <v>177425</v>
      </c>
      <c r="I30" s="76">
        <v>523386</v>
      </c>
      <c r="J30" s="76">
        <v>206149</v>
      </c>
      <c r="K30" s="76">
        <v>150</v>
      </c>
      <c r="L30" s="77">
        <f t="shared" si="0"/>
        <v>907110</v>
      </c>
      <c r="M30" s="31"/>
    </row>
    <row r="31" spans="3:13" ht="12" customHeight="1" x14ac:dyDescent="0.2">
      <c r="C31" s="13"/>
      <c r="D31" s="19">
        <f>'Revenue - WHC'!D32</f>
        <v>21</v>
      </c>
      <c r="E31" s="74" t="str">
        <f>IF(OR('Services - WHC'!E30="",'Services - WHC'!E30="[Enter service]"),"",'Services - WHC'!E30)</f>
        <v>Customer Service</v>
      </c>
      <c r="F31" s="75" t="str">
        <f>IF(OR('Services - WHC'!F30="",'Services - WHC'!F30="[Select]"),"",'Services - WHC'!F30)</f>
        <v>Mixed</v>
      </c>
      <c r="G31" s="26"/>
      <c r="H31" s="76">
        <v>181400</v>
      </c>
      <c r="I31" s="76">
        <v>2250</v>
      </c>
      <c r="J31" s="76"/>
      <c r="K31" s="76"/>
      <c r="L31" s="77">
        <f t="shared" si="0"/>
        <v>183650</v>
      </c>
      <c r="M31" s="31"/>
    </row>
    <row r="32" spans="3:13" ht="12" customHeight="1" x14ac:dyDescent="0.2">
      <c r="C32" s="13"/>
      <c r="D32" s="19">
        <f>'Revenue - WHC'!D33</f>
        <v>22</v>
      </c>
      <c r="E32" s="74" t="str">
        <f>IF(OR('Services - WHC'!E31="",'Services - WHC'!E31="[Enter service]"),"",'Services - WHC'!E31)</f>
        <v>School Crossings</v>
      </c>
      <c r="F32" s="75" t="str">
        <f>IF(OR('Services - WHC'!F31="",'Services - WHC'!F31="[Select]"),"",'Services - WHC'!F31)</f>
        <v>External</v>
      </c>
      <c r="G32" s="26"/>
      <c r="H32" s="76">
        <v>28525</v>
      </c>
      <c r="I32" s="76">
        <v>250</v>
      </c>
      <c r="J32" s="76"/>
      <c r="K32" s="76"/>
      <c r="L32" s="77">
        <f t="shared" si="0"/>
        <v>28775</v>
      </c>
      <c r="M32" s="31"/>
    </row>
    <row r="33" spans="3:13" ht="12" customHeight="1" x14ac:dyDescent="0.2">
      <c r="C33" s="13"/>
      <c r="D33" s="19">
        <f>'Revenue - WHC'!D34</f>
        <v>23</v>
      </c>
      <c r="E33" s="74" t="str">
        <f>IF(OR('Services - WHC'!E32="",'Services - WHC'!E32="[Enter service]"),"",'Services - WHC'!E32)</f>
        <v>Compliance</v>
      </c>
      <c r="F33" s="75" t="str">
        <f>IF(OR('Services - WHC'!F32="",'Services - WHC'!F32="[Select]"),"",'Services - WHC'!F32)</f>
        <v>External</v>
      </c>
      <c r="G33" s="26"/>
      <c r="H33" s="76">
        <v>160124</v>
      </c>
      <c r="I33" s="76">
        <v>51336</v>
      </c>
      <c r="J33" s="76">
        <v>1370</v>
      </c>
      <c r="K33" s="76">
        <v>0</v>
      </c>
      <c r="L33" s="77">
        <f t="shared" si="0"/>
        <v>212830</v>
      </c>
      <c r="M33" s="31"/>
    </row>
    <row r="34" spans="3:13" ht="12" customHeight="1" x14ac:dyDescent="0.2">
      <c r="C34" s="13"/>
      <c r="D34" s="19">
        <f>'Revenue - WHC'!D35</f>
        <v>24</v>
      </c>
      <c r="E34" s="74" t="str">
        <f>IF(OR('Services - WHC'!E33="",'Services - WHC'!E33="[Enter service]"),"",'Services - WHC'!E33)</f>
        <v>Community Services Administration</v>
      </c>
      <c r="F34" s="75" t="str">
        <f>IF(OR('Services - WHC'!F33="",'Services - WHC'!F33="[Select]"),"",'Services - WHC'!F33)</f>
        <v>Internal</v>
      </c>
      <c r="G34" s="26"/>
      <c r="H34" s="76">
        <v>301669</v>
      </c>
      <c r="I34" s="76">
        <v>11417</v>
      </c>
      <c r="J34" s="76">
        <v>7333</v>
      </c>
      <c r="K34" s="76">
        <v>1500</v>
      </c>
      <c r="L34" s="77">
        <f t="shared" si="0"/>
        <v>321919</v>
      </c>
      <c r="M34" s="31"/>
    </row>
    <row r="35" spans="3:13" ht="12" customHeight="1" x14ac:dyDescent="0.2">
      <c r="C35" s="13"/>
      <c r="D35" s="19">
        <f>'Revenue - WHC'!D36</f>
        <v>25</v>
      </c>
      <c r="E35" s="74" t="str">
        <f>IF(OR('Services - WHC'!E34="",'Services - WHC'!E34="[Enter service]"),"",'Services - WHC'!E34)</f>
        <v>Maternal &amp; Child Health</v>
      </c>
      <c r="F35" s="75" t="str">
        <f>IF(OR('Services - WHC'!F34="",'Services - WHC'!F34="[Select]"),"",'Services - WHC'!F34)</f>
        <v>External</v>
      </c>
      <c r="G35" s="26"/>
      <c r="H35" s="76">
        <v>219764</v>
      </c>
      <c r="I35" s="76">
        <v>31251</v>
      </c>
      <c r="J35" s="76">
        <v>27927</v>
      </c>
      <c r="K35" s="76">
        <v>1750</v>
      </c>
      <c r="L35" s="77">
        <f t="shared" si="0"/>
        <v>280692</v>
      </c>
      <c r="M35" s="31"/>
    </row>
    <row r="36" spans="3:13" ht="12" customHeight="1" x14ac:dyDescent="0.2">
      <c r="C36" s="13"/>
      <c r="D36" s="19">
        <f>'Revenue - WHC'!D37</f>
        <v>26</v>
      </c>
      <c r="E36" s="74" t="str">
        <f>IF(OR('Services - WHC'!E35="",'Services - WHC'!E35="[Enter service]"),"",'Services - WHC'!E35)</f>
        <v>Pre School Subsidised</v>
      </c>
      <c r="F36" s="75" t="str">
        <f>IF(OR('Services - WHC'!F35="",'Services - WHC'!F35="[Select]"),"",'Services - WHC'!F35)</f>
        <v>External</v>
      </c>
      <c r="G36" s="26"/>
      <c r="H36" s="76">
        <v>0</v>
      </c>
      <c r="I36" s="76">
        <v>15800</v>
      </c>
      <c r="J36" s="76">
        <v>55754</v>
      </c>
      <c r="K36" s="76">
        <v>1000</v>
      </c>
      <c r="L36" s="77">
        <f t="shared" si="0"/>
        <v>72554</v>
      </c>
      <c r="M36" s="31"/>
    </row>
    <row r="37" spans="3:13" ht="12" customHeight="1" x14ac:dyDescent="0.2">
      <c r="C37" s="13"/>
      <c r="D37" s="19">
        <f>'Revenue - WHC'!D38</f>
        <v>27</v>
      </c>
      <c r="E37" s="74" t="str">
        <f>IF(OR('Services - WHC'!E36="",'Services - WHC'!E36="[Enter service]"),"",'Services - WHC'!E36)</f>
        <v>Senior Citizens Centre</v>
      </c>
      <c r="F37" s="75" t="str">
        <f>IF(OR('Services - WHC'!F36="",'Services - WHC'!F36="[Select]"),"",'Services - WHC'!F36)</f>
        <v>External</v>
      </c>
      <c r="G37" s="26"/>
      <c r="H37" s="76"/>
      <c r="I37" s="76">
        <v>15750</v>
      </c>
      <c r="J37" s="76">
        <v>54901</v>
      </c>
      <c r="K37" s="76">
        <v>5500</v>
      </c>
      <c r="L37" s="77">
        <f t="shared" si="0"/>
        <v>76151</v>
      </c>
      <c r="M37" s="31"/>
    </row>
    <row r="38" spans="3:13" ht="12" customHeight="1" x14ac:dyDescent="0.2">
      <c r="C38" s="13"/>
      <c r="D38" s="19">
        <f>'Revenue - WHC'!D39</f>
        <v>28</v>
      </c>
      <c r="E38" s="74" t="str">
        <f>IF(OR('Services - WHC'!E37="",'Services - WHC'!E37="[Enter service]"),"",'Services - WHC'!E37)</f>
        <v>Aged Accommodation</v>
      </c>
      <c r="F38" s="75" t="str">
        <f>IF(OR('Services - WHC'!F37="",'Services - WHC'!F37="[Select]"),"",'Services - WHC'!F37)</f>
        <v>External</v>
      </c>
      <c r="G38" s="26"/>
      <c r="H38" s="76"/>
      <c r="I38" s="76">
        <v>6000</v>
      </c>
      <c r="J38" s="76"/>
      <c r="K38" s="76"/>
      <c r="L38" s="77">
        <f t="shared" si="0"/>
        <v>6000</v>
      </c>
      <c r="M38" s="31"/>
    </row>
    <row r="39" spans="3:13" ht="12" customHeight="1" x14ac:dyDescent="0.2">
      <c r="C39" s="13"/>
      <c r="D39" s="19">
        <f>'Revenue - WHC'!D40</f>
        <v>29</v>
      </c>
      <c r="E39" s="74" t="str">
        <f>IF(OR('Services - WHC'!E38="",'Services - WHC'!E38="[Enter service]"),"",'Services - WHC'!E38)</f>
        <v>Assessment &amp; Care Management</v>
      </c>
      <c r="F39" s="75" t="str">
        <f>IF(OR('Services - WHC'!F38="",'Services - WHC'!F38="[Select]"),"",'Services - WHC'!F38)</f>
        <v>External</v>
      </c>
      <c r="G39" s="26"/>
      <c r="H39" s="76">
        <v>186945</v>
      </c>
      <c r="I39" s="76">
        <v>19076</v>
      </c>
      <c r="J39" s="76"/>
      <c r="K39" s="76">
        <v>500</v>
      </c>
      <c r="L39" s="77">
        <f t="shared" si="0"/>
        <v>206521</v>
      </c>
      <c r="M39" s="31"/>
    </row>
    <row r="40" spans="3:13" ht="12" customHeight="1" x14ac:dyDescent="0.2">
      <c r="C40" s="13"/>
      <c r="D40" s="19">
        <f>'Revenue - WHC'!D41</f>
        <v>30</v>
      </c>
      <c r="E40" s="74" t="str">
        <f>IF(OR('Services - WHC'!E39="",'Services - WHC'!E39="[Enter service]"),"",'Services - WHC'!E39)</f>
        <v>Hospital to Home</v>
      </c>
      <c r="F40" s="75" t="str">
        <f>IF(OR('Services - WHC'!F39="",'Services - WHC'!F39="[Select]"),"",'Services - WHC'!F39)</f>
        <v>External</v>
      </c>
      <c r="G40" s="26"/>
      <c r="H40" s="76">
        <v>0</v>
      </c>
      <c r="I40" s="76">
        <v>0</v>
      </c>
      <c r="J40" s="76"/>
      <c r="K40" s="76"/>
      <c r="L40" s="77">
        <f t="shared" si="0"/>
        <v>0</v>
      </c>
      <c r="M40" s="31"/>
    </row>
    <row r="41" spans="3:13" ht="12" customHeight="1" x14ac:dyDescent="0.2">
      <c r="C41" s="13"/>
      <c r="D41" s="19">
        <f>'Revenue - WHC'!D42</f>
        <v>31</v>
      </c>
      <c r="E41" s="74" t="str">
        <f>IF(OR('Services - WHC'!E40="",'Services - WHC'!E40="[Enter service]"),"",'Services - WHC'!E40)</f>
        <v>Home Help General</v>
      </c>
      <c r="F41" s="75" t="str">
        <f>IF(OR('Services - WHC'!F40="",'Services - WHC'!F40="[Select]"),"",'Services - WHC'!F40)</f>
        <v>External</v>
      </c>
      <c r="G41" s="26"/>
      <c r="H41" s="76">
        <v>357060</v>
      </c>
      <c r="I41" s="76"/>
      <c r="J41" s="76"/>
      <c r="K41" s="76"/>
      <c r="L41" s="77">
        <f t="shared" si="0"/>
        <v>357060</v>
      </c>
      <c r="M41" s="31"/>
    </row>
    <row r="42" spans="3:13" ht="12" customHeight="1" x14ac:dyDescent="0.2">
      <c r="C42" s="13"/>
      <c r="D42" s="19">
        <f>'Revenue - WHC'!D43</f>
        <v>32</v>
      </c>
      <c r="E42" s="74" t="str">
        <f>IF(OR('Services - WHC'!E41="",'Services - WHC'!E41="[Enter service]"),"",'Services - WHC'!E41)</f>
        <v>Home Help Personal</v>
      </c>
      <c r="F42" s="75" t="str">
        <f>IF(OR('Services - WHC'!F41="",'Services - WHC'!F41="[Select]"),"",'Services - WHC'!F41)</f>
        <v>External</v>
      </c>
      <c r="G42" s="26"/>
      <c r="H42" s="76">
        <v>79980</v>
      </c>
      <c r="I42" s="76">
        <v>2500</v>
      </c>
      <c r="J42" s="76"/>
      <c r="K42" s="76"/>
      <c r="L42" s="77">
        <f t="shared" si="0"/>
        <v>82480</v>
      </c>
      <c r="M42" s="31"/>
    </row>
    <row r="43" spans="3:13" ht="12" customHeight="1" x14ac:dyDescent="0.2">
      <c r="C43" s="13"/>
      <c r="D43" s="19">
        <f>'Revenue - WHC'!D44</f>
        <v>33</v>
      </c>
      <c r="E43" s="74" t="str">
        <f>IF(OR('Services - WHC'!E42="",'Services - WHC'!E42="[Enter service]"),"",'Services - WHC'!E42)</f>
        <v>Home Help Respite</v>
      </c>
      <c r="F43" s="75" t="str">
        <f>IF(OR('Services - WHC'!F42="",'Services - WHC'!F42="[Select]"),"",'Services - WHC'!F42)</f>
        <v>External</v>
      </c>
      <c r="G43" s="26"/>
      <c r="H43" s="76">
        <v>34740</v>
      </c>
      <c r="I43" s="76"/>
      <c r="J43" s="76"/>
      <c r="K43" s="76"/>
      <c r="L43" s="77">
        <f t="shared" si="0"/>
        <v>34740</v>
      </c>
      <c r="M43" s="31"/>
    </row>
    <row r="44" spans="3:13" ht="12" customHeight="1" x14ac:dyDescent="0.2">
      <c r="C44" s="13"/>
      <c r="D44" s="19">
        <f>'Revenue - WHC'!D45</f>
        <v>34</v>
      </c>
      <c r="E44" s="74" t="str">
        <f>IF(OR('Services - WHC'!E43="",'Services - WHC'!E43="[Enter service]"),"",'Services - WHC'!E43)</f>
        <v>Home Maintenance</v>
      </c>
      <c r="F44" s="75" t="str">
        <f>IF(OR('Services - WHC'!F43="",'Services - WHC'!F43="[Select]"),"",'Services - WHC'!F43)</f>
        <v>External</v>
      </c>
      <c r="G44" s="26"/>
      <c r="H44" s="76"/>
      <c r="I44" s="76">
        <v>53900</v>
      </c>
      <c r="J44" s="76"/>
      <c r="K44" s="76"/>
      <c r="L44" s="77">
        <f t="shared" si="0"/>
        <v>53900</v>
      </c>
      <c r="M44" s="31"/>
    </row>
    <row r="45" spans="3:13" ht="12" customHeight="1" x14ac:dyDescent="0.2">
      <c r="C45" s="13"/>
      <c r="D45" s="19">
        <f>'Revenue - WHC'!D46</f>
        <v>35</v>
      </c>
      <c r="E45" s="74" t="str">
        <f>IF(OR('Services - WHC'!E44="",'Services - WHC'!E44="[Enter service]"),"",'Services - WHC'!E44)</f>
        <v>Meals on Wheels</v>
      </c>
      <c r="F45" s="75" t="str">
        <f>IF(OR('Services - WHC'!F44="",'Services - WHC'!F44="[Select]"),"",'Services - WHC'!F44)</f>
        <v>External</v>
      </c>
      <c r="G45" s="26"/>
      <c r="H45" s="76">
        <v>6480</v>
      </c>
      <c r="I45" s="76">
        <v>143750</v>
      </c>
      <c r="J45" s="76"/>
      <c r="K45" s="76">
        <v>250</v>
      </c>
      <c r="L45" s="77">
        <f t="shared" si="0"/>
        <v>150480</v>
      </c>
      <c r="M45" s="31"/>
    </row>
    <row r="46" spans="3:13" ht="12" customHeight="1" x14ac:dyDescent="0.2">
      <c r="C46" s="13"/>
      <c r="D46" s="19">
        <f>'Revenue - WHC'!D47</f>
        <v>36</v>
      </c>
      <c r="E46" s="74" t="str">
        <f>IF(OR('Services - WHC'!E45="",'Services - WHC'!E45="[Enter service]"),"",'Services - WHC'!E45)</f>
        <v>Volunteer Co Ordination</v>
      </c>
      <c r="F46" s="75" t="str">
        <f>IF(OR('Services - WHC'!F45="",'Services - WHC'!F45="[Select]"),"",'Services - WHC'!F45)</f>
        <v>External</v>
      </c>
      <c r="G46" s="26"/>
      <c r="H46" s="76">
        <v>14799</v>
      </c>
      <c r="I46" s="76">
        <v>25000</v>
      </c>
      <c r="J46" s="76"/>
      <c r="K46" s="76"/>
      <c r="L46" s="77">
        <f t="shared" si="0"/>
        <v>39799</v>
      </c>
      <c r="M46" s="31"/>
    </row>
    <row r="47" spans="3:13" ht="12" customHeight="1" x14ac:dyDescent="0.2">
      <c r="C47" s="13"/>
      <c r="D47" s="19">
        <f>'Revenue - WHC'!D48</f>
        <v>37</v>
      </c>
      <c r="E47" s="74" t="str">
        <f>IF(OR('Services - WHC'!E46="",'Services - WHC'!E46="[Enter service]"),"",'Services - WHC'!E46)</f>
        <v>HACC - BROKERED PROGRAMS</v>
      </c>
      <c r="F47" s="75" t="str">
        <f>IF(OR('Services - WHC'!F46="",'Services - WHC'!F46="[Select]"),"",'Services - WHC'!F46)</f>
        <v>External</v>
      </c>
      <c r="G47" s="26"/>
      <c r="H47" s="76">
        <v>123260</v>
      </c>
      <c r="I47" s="76">
        <v>9650</v>
      </c>
      <c r="J47" s="76"/>
      <c r="K47" s="76"/>
      <c r="L47" s="77">
        <f t="shared" si="0"/>
        <v>132910</v>
      </c>
      <c r="M47" s="31"/>
    </row>
    <row r="48" spans="3:13" ht="12" customHeight="1" x14ac:dyDescent="0.2">
      <c r="C48" s="13"/>
      <c r="D48" s="19">
        <f>'Revenue - WHC'!D49</f>
        <v>38</v>
      </c>
      <c r="E48" s="74" t="str">
        <f>IF(OR('Services - WHC'!E47="",'Services - WHC'!E47="[Enter service]"),"",'Services - WHC'!E47)</f>
        <v>Youth Development</v>
      </c>
      <c r="F48" s="75" t="str">
        <f>IF(OR('Services - WHC'!F47="",'Services - WHC'!F47="[Select]"),"",'Services - WHC'!F47)</f>
        <v>External</v>
      </c>
      <c r="G48" s="26"/>
      <c r="H48" s="76"/>
      <c r="I48" s="76">
        <v>30000</v>
      </c>
      <c r="J48" s="76"/>
      <c r="K48" s="76"/>
      <c r="L48" s="77">
        <f t="shared" si="0"/>
        <v>30000</v>
      </c>
      <c r="M48" s="31"/>
    </row>
    <row r="49" spans="3:13" ht="12" customHeight="1" x14ac:dyDescent="0.2">
      <c r="C49" s="13"/>
      <c r="D49" s="19">
        <f>'Revenue - WHC'!D50</f>
        <v>39</v>
      </c>
      <c r="E49" s="74" t="str">
        <f>IF(OR('Services - WHC'!E48="",'Services - WHC'!E48="[Enter service]"),"",'Services - WHC'!E48)</f>
        <v>Youth Development Freeza</v>
      </c>
      <c r="F49" s="75" t="str">
        <f>IF(OR('Services - WHC'!F48="",'Services - WHC'!F48="[Select]"),"",'Services - WHC'!F48)</f>
        <v>External</v>
      </c>
      <c r="G49" s="26"/>
      <c r="H49" s="76"/>
      <c r="I49" s="76">
        <v>0</v>
      </c>
      <c r="J49" s="76"/>
      <c r="K49" s="76"/>
      <c r="L49" s="77">
        <f t="shared" si="0"/>
        <v>0</v>
      </c>
      <c r="M49" s="31"/>
    </row>
    <row r="50" spans="3:13" ht="12" customHeight="1" x14ac:dyDescent="0.2">
      <c r="C50" s="13"/>
      <c r="D50" s="19">
        <f>'Revenue - WHC'!D51</f>
        <v>40</v>
      </c>
      <c r="E50" s="74" t="str">
        <f>IF(OR('Services - WHC'!E49="",'Services - WHC'!E49="[Enter service]"),"",'Services - WHC'!E49)</f>
        <v>Library Services</v>
      </c>
      <c r="F50" s="75" t="str">
        <f>IF(OR('Services - WHC'!F49="",'Services - WHC'!F49="[Select]"),"",'Services - WHC'!F49)</f>
        <v>External</v>
      </c>
      <c r="G50" s="26"/>
      <c r="H50" s="76"/>
      <c r="I50" s="76">
        <v>271635</v>
      </c>
      <c r="J50" s="76"/>
      <c r="K50" s="76"/>
      <c r="L50" s="77">
        <f t="shared" si="0"/>
        <v>271635</v>
      </c>
      <c r="M50" s="31"/>
    </row>
    <row r="51" spans="3:13" ht="12" customHeight="1" x14ac:dyDescent="0.2">
      <c r="C51" s="13"/>
      <c r="D51" s="19">
        <f>'Revenue - WHC'!D52</f>
        <v>41</v>
      </c>
      <c r="E51" s="74" t="str">
        <f>IF(OR('Services - WHC'!E50="",'Services - WHC'!E50="[Enter service]"),"",'Services - WHC'!E50)</f>
        <v>L To P Learner Driver Mentor Program</v>
      </c>
      <c r="F51" s="75" t="str">
        <f>IF(OR('Services - WHC'!F50="",'Services - WHC'!F50="[Select]"),"",'Services - WHC'!F50)</f>
        <v>External</v>
      </c>
      <c r="G51" s="26"/>
      <c r="H51" s="76"/>
      <c r="I51" s="76"/>
      <c r="J51" s="76"/>
      <c r="K51" s="76">
        <v>28500</v>
      </c>
      <c r="L51" s="77">
        <f t="shared" si="0"/>
        <v>28500</v>
      </c>
      <c r="M51" s="31"/>
    </row>
    <row r="52" spans="3:13" ht="12" customHeight="1" x14ac:dyDescent="0.2">
      <c r="C52" s="13"/>
      <c r="D52" s="19">
        <f>'Revenue - WHC'!D53</f>
        <v>42</v>
      </c>
      <c r="E52" s="74" t="str">
        <f>IF(OR('Services - WHC'!E51="",'Services - WHC'!E51="[Enter service]"),"",'Services - WHC'!E51)</f>
        <v>Vulnerable Persons Register</v>
      </c>
      <c r="F52" s="75" t="str">
        <f>IF(OR('Services - WHC'!F51="",'Services - WHC'!F51="[Select]"),"",'Services - WHC'!F51)</f>
        <v>External</v>
      </c>
      <c r="G52" s="26"/>
      <c r="H52" s="76"/>
      <c r="I52" s="76"/>
      <c r="J52" s="76"/>
      <c r="K52" s="76"/>
      <c r="L52" s="77">
        <f t="shared" si="0"/>
        <v>0</v>
      </c>
      <c r="M52" s="31"/>
    </row>
    <row r="53" spans="3:13" ht="12" customHeight="1" x14ac:dyDescent="0.2">
      <c r="C53" s="13"/>
      <c r="D53" s="19">
        <f>'Revenue - WHC'!D54</f>
        <v>43</v>
      </c>
      <c r="E53" s="74" t="str">
        <f>IF(OR('Services - WHC'!E52="",'Services - WHC'!E52="[Enter service]"),"",'Services - WHC'!E52)</f>
        <v>Walk To School Program</v>
      </c>
      <c r="F53" s="75" t="str">
        <f>IF(OR('Services - WHC'!F52="",'Services - WHC'!F52="[Select]"),"",'Services - WHC'!F52)</f>
        <v>External</v>
      </c>
      <c r="G53" s="26"/>
      <c r="H53" s="76"/>
      <c r="I53" s="76">
        <v>10000</v>
      </c>
      <c r="J53" s="76"/>
      <c r="K53" s="76"/>
      <c r="L53" s="77">
        <f t="shared" si="0"/>
        <v>10000</v>
      </c>
      <c r="M53" s="31"/>
    </row>
    <row r="54" spans="3:13" ht="12" customHeight="1" x14ac:dyDescent="0.2">
      <c r="C54" s="13"/>
      <c r="D54" s="19">
        <f>'Revenue - WHC'!D55</f>
        <v>44</v>
      </c>
      <c r="E54" s="74" t="str">
        <f>IF(OR('Services - WHC'!E53="",'Services - WHC'!E53="[Enter service]"),"",'Services - WHC'!E53)</f>
        <v>Assets &amp; Infrastructure   Admin and Design</v>
      </c>
      <c r="F54" s="75" t="str">
        <f>IF(OR('Services - WHC'!F53="",'Services - WHC'!F53="[Select]"),"",'Services - WHC'!F53)</f>
        <v>Mixed</v>
      </c>
      <c r="G54" s="26"/>
      <c r="H54" s="76">
        <v>349573</v>
      </c>
      <c r="I54" s="76">
        <v>221414</v>
      </c>
      <c r="J54" s="76"/>
      <c r="K54" s="76">
        <v>0</v>
      </c>
      <c r="L54" s="77">
        <f t="shared" si="0"/>
        <v>570987</v>
      </c>
      <c r="M54" s="31"/>
    </row>
    <row r="55" spans="3:13" ht="12" customHeight="1" x14ac:dyDescent="0.2">
      <c r="C55" s="13"/>
      <c r="D55" s="19">
        <f>'Revenue - WHC'!D56</f>
        <v>45</v>
      </c>
      <c r="E55" s="74" t="str">
        <f>IF(OR('Services - WHC'!E54="",'Services - WHC'!E54="[Enter service]"),"",'Services - WHC'!E54)</f>
        <v>Environmental Planning</v>
      </c>
      <c r="F55" s="75" t="str">
        <f>IF(OR('Services - WHC'!F54="",'Services - WHC'!F54="[Select]"),"",'Services - WHC'!F54)</f>
        <v>Mixed</v>
      </c>
      <c r="G55" s="26"/>
      <c r="H55" s="76">
        <v>74274</v>
      </c>
      <c r="I55" s="76">
        <v>23597</v>
      </c>
      <c r="J55" s="76"/>
      <c r="K55" s="76"/>
      <c r="L55" s="77">
        <f t="shared" si="0"/>
        <v>97871</v>
      </c>
      <c r="M55" s="31"/>
    </row>
    <row r="56" spans="3:13" ht="12" customHeight="1" x14ac:dyDescent="0.2">
      <c r="C56" s="13"/>
      <c r="D56" s="19">
        <f>'Revenue - WHC'!D57</f>
        <v>46</v>
      </c>
      <c r="E56" s="74" t="str">
        <f>IF(OR('Services - WHC'!E55="",'Services - WHC'!E55="[Enter service]"),"",'Services - WHC'!E55)</f>
        <v>Street Light Sustainability Upgrade</v>
      </c>
      <c r="F56" s="75" t="str">
        <f>IF(OR('Services - WHC'!F55="",'Services - WHC'!F55="[Select]"),"",'Services - WHC'!F55)</f>
        <v>External</v>
      </c>
      <c r="G56" s="26"/>
      <c r="H56" s="76"/>
      <c r="I56" s="76"/>
      <c r="J56" s="76"/>
      <c r="K56" s="76">
        <v>0</v>
      </c>
      <c r="L56" s="77">
        <f t="shared" si="0"/>
        <v>0</v>
      </c>
      <c r="M56" s="31"/>
    </row>
    <row r="57" spans="3:13" ht="12" customHeight="1" x14ac:dyDescent="0.2">
      <c r="C57" s="13"/>
      <c r="D57" s="19">
        <f>'Revenue - WHC'!D58</f>
        <v>47</v>
      </c>
      <c r="E57" s="74" t="str">
        <f>IF(OR('Services - WHC'!E56="",'Services - WHC'!E56="[Enter service]"),"",'Services - WHC'!E56)</f>
        <v>Recreation Services</v>
      </c>
      <c r="F57" s="75" t="str">
        <f>IF(OR('Services - WHC'!F56="",'Services - WHC'!F56="[Select]"),"",'Services - WHC'!F56)</f>
        <v>External</v>
      </c>
      <c r="G57" s="26"/>
      <c r="H57" s="76">
        <v>100644</v>
      </c>
      <c r="I57" s="76">
        <v>19797</v>
      </c>
      <c r="J57" s="76"/>
      <c r="K57" s="76"/>
      <c r="L57" s="77">
        <f t="shared" si="0"/>
        <v>120441</v>
      </c>
      <c r="M57" s="31"/>
    </row>
    <row r="58" spans="3:13" ht="12" customHeight="1" x14ac:dyDescent="0.2">
      <c r="C58" s="13"/>
      <c r="D58" s="19">
        <f>'Revenue - WHC'!D59</f>
        <v>48</v>
      </c>
      <c r="E58" s="74" t="str">
        <f>IF(OR('Services - WHC'!E57="",'Services - WHC'!E57="[Enter service]"),"",'Services - WHC'!E57)</f>
        <v>Public Health and Wellbeing</v>
      </c>
      <c r="F58" s="75" t="str">
        <f>IF(OR('Services - WHC'!F57="",'Services - WHC'!F57="[Select]"),"",'Services - WHC'!F57)</f>
        <v>External</v>
      </c>
      <c r="G58" s="26"/>
      <c r="H58" s="76">
        <v>94153</v>
      </c>
      <c r="I58" s="76">
        <v>21387</v>
      </c>
      <c r="J58" s="76">
        <v>0</v>
      </c>
      <c r="K58" s="76"/>
      <c r="L58" s="77">
        <f t="shared" si="0"/>
        <v>115540</v>
      </c>
      <c r="M58" s="31"/>
    </row>
    <row r="59" spans="3:13" ht="12" customHeight="1" x14ac:dyDescent="0.2">
      <c r="C59" s="13"/>
      <c r="D59" s="19">
        <f>'Revenue - WHC'!D60</f>
        <v>49</v>
      </c>
      <c r="E59" s="74" t="str">
        <f>IF(OR('Services - WHC'!E58="",'Services - WHC'!E58="[Enter service]"),"",'Services - WHC'!E58)</f>
        <v>Immunization Services</v>
      </c>
      <c r="F59" s="75" t="str">
        <f>IF(OR('Services - WHC'!F58="",'Services - WHC'!F58="[Select]"),"",'Services - WHC'!F58)</f>
        <v>External</v>
      </c>
      <c r="G59" s="26"/>
      <c r="H59" s="76">
        <v>49728</v>
      </c>
      <c r="I59" s="76">
        <v>3100</v>
      </c>
      <c r="J59" s="76">
        <v>306</v>
      </c>
      <c r="K59" s="76"/>
      <c r="L59" s="77">
        <f t="shared" si="0"/>
        <v>53134</v>
      </c>
      <c r="M59" s="31"/>
    </row>
    <row r="60" spans="3:13" ht="12" customHeight="1" x14ac:dyDescent="0.2">
      <c r="C60" s="13"/>
      <c r="D60" s="19">
        <f>'Revenue - WHC'!D61</f>
        <v>50</v>
      </c>
      <c r="E60" s="74" t="str">
        <f>IF(OR('Services - WHC'!E59="",'Services - WHC'!E59="[Enter service]"),"",'Services - WHC'!E59)</f>
        <v>STAFF HEALTH &amp; WELLBEING</v>
      </c>
      <c r="F60" s="75" t="str">
        <f>IF(OR('Services - WHC'!F59="",'Services - WHC'!F59="[Select]"),"",'Services - WHC'!F59)</f>
        <v>Internal</v>
      </c>
      <c r="G60" s="26"/>
      <c r="H60" s="76"/>
      <c r="I60" s="76">
        <v>0</v>
      </c>
      <c r="J60" s="76"/>
      <c r="K60" s="76"/>
      <c r="L60" s="77">
        <f t="shared" si="0"/>
        <v>0</v>
      </c>
      <c r="M60" s="31"/>
    </row>
    <row r="61" spans="3:13" ht="12" customHeight="1" x14ac:dyDescent="0.2">
      <c r="C61" s="13"/>
      <c r="D61" s="19">
        <f>'Revenue - WHC'!D62</f>
        <v>51</v>
      </c>
      <c r="E61" s="74" t="str">
        <f>IF(OR('Services - WHC'!E60="",'Services - WHC'!E60="[Enter service]"),"",'Services - WHC'!E60)</f>
        <v>Building Regulations and Inspections</v>
      </c>
      <c r="F61" s="75" t="str">
        <f>IF(OR('Services - WHC'!F60="",'Services - WHC'!F60="[Select]"),"",'Services - WHC'!F60)</f>
        <v>External</v>
      </c>
      <c r="G61" s="26"/>
      <c r="H61" s="76"/>
      <c r="I61" s="76">
        <v>145000</v>
      </c>
      <c r="J61" s="76"/>
      <c r="K61" s="76">
        <v>0</v>
      </c>
      <c r="L61" s="77">
        <f t="shared" si="0"/>
        <v>145000</v>
      </c>
      <c r="M61" s="31"/>
    </row>
    <row r="62" spans="3:13" ht="12" customHeight="1" x14ac:dyDescent="0.2">
      <c r="C62" s="13"/>
      <c r="D62" s="19">
        <f>'Revenue - WHC'!D63</f>
        <v>52</v>
      </c>
      <c r="E62" s="74" t="str">
        <f>IF(OR('Services - WHC'!E61="",'Services - WHC'!E61="[Enter service]"),"",'Services - WHC'!E61)</f>
        <v>Plant Management</v>
      </c>
      <c r="F62" s="75" t="str">
        <f>IF(OR('Services - WHC'!F61="",'Services - WHC'!F61="[Select]"),"",'Services - WHC'!F61)</f>
        <v>Internal</v>
      </c>
      <c r="G62" s="26"/>
      <c r="H62" s="76">
        <v>109455</v>
      </c>
      <c r="I62" s="76">
        <v>31363</v>
      </c>
      <c r="J62" s="76">
        <v>41</v>
      </c>
      <c r="K62" s="76"/>
      <c r="L62" s="77">
        <f t="shared" si="0"/>
        <v>140859</v>
      </c>
      <c r="M62" s="31"/>
    </row>
    <row r="63" spans="3:13" ht="12" customHeight="1" x14ac:dyDescent="0.2">
      <c r="C63" s="13"/>
      <c r="D63" s="19">
        <f>'Revenue - WHC'!D64</f>
        <v>53</v>
      </c>
      <c r="E63" s="74" t="str">
        <f>IF(OR('Services - WHC'!E62="",'Services - WHC'!E62="[Enter service]"),"",'Services - WHC'!E62)</f>
        <v>Property Maintenance</v>
      </c>
      <c r="F63" s="75" t="str">
        <f>IF(OR('Services - WHC'!F62="",'Services - WHC'!F62="[Select]"),"",'Services - WHC'!F62)</f>
        <v>Mixed</v>
      </c>
      <c r="G63" s="26"/>
      <c r="H63" s="76">
        <v>432666</v>
      </c>
      <c r="I63" s="76">
        <v>201142</v>
      </c>
      <c r="J63" s="76"/>
      <c r="K63" s="76"/>
      <c r="L63" s="77">
        <f t="shared" si="0"/>
        <v>633808</v>
      </c>
      <c r="M63" s="31"/>
    </row>
    <row r="64" spans="3:13" ht="12" customHeight="1" x14ac:dyDescent="0.2">
      <c r="C64" s="13"/>
      <c r="D64" s="19">
        <f>'Revenue - WHC'!D65</f>
        <v>54</v>
      </c>
      <c r="E64" s="74" t="str">
        <f>IF(OR('Services - WHC'!E63="",'Services - WHC'!E63="[Enter service]"),"",'Services - WHC'!E63)</f>
        <v>Sale of Council Properties</v>
      </c>
      <c r="F64" s="75" t="str">
        <f>IF(OR('Services - WHC'!F63="",'Services - WHC'!F63="[Select]"),"",'Services - WHC'!F63)</f>
        <v>Internal</v>
      </c>
      <c r="G64" s="26"/>
      <c r="H64" s="76"/>
      <c r="I64" s="76"/>
      <c r="J64" s="76"/>
      <c r="K64" s="76">
        <v>5000</v>
      </c>
      <c r="L64" s="77">
        <f t="shared" si="0"/>
        <v>5000</v>
      </c>
      <c r="M64" s="31"/>
    </row>
    <row r="65" spans="3:13" ht="12" customHeight="1" x14ac:dyDescent="0.2">
      <c r="C65" s="13"/>
      <c r="D65" s="19">
        <f>'Revenue - WHC'!D66</f>
        <v>55</v>
      </c>
      <c r="E65" s="74" t="str">
        <f>IF(OR('Services - WHC'!E64="",'Services - WHC'!E64="[Enter service]"),"",'Services - WHC'!E64)</f>
        <v>Council Residences</v>
      </c>
      <c r="F65" s="75" t="str">
        <f>IF(OR('Services - WHC'!F64="",'Services - WHC'!F64="[Select]"),"",'Services - WHC'!F64)</f>
        <v>Internal</v>
      </c>
      <c r="G65" s="26"/>
      <c r="H65" s="76"/>
      <c r="I65" s="76">
        <v>1600</v>
      </c>
      <c r="J65" s="76">
        <v>3920</v>
      </c>
      <c r="K65" s="76"/>
      <c r="L65" s="77">
        <f t="shared" si="0"/>
        <v>5520</v>
      </c>
      <c r="M65" s="31"/>
    </row>
    <row r="66" spans="3:13" ht="12" customHeight="1" x14ac:dyDescent="0.2">
      <c r="C66" s="13"/>
      <c r="D66" s="19">
        <f>'Revenue - WHC'!D67</f>
        <v>56</v>
      </c>
      <c r="E66" s="74" t="str">
        <f>IF(OR('Services - WHC'!E65="",'Services - WHC'!E65="[Enter service]"),"",'Services - WHC'!E65)</f>
        <v>Council Offices</v>
      </c>
      <c r="F66" s="75" t="str">
        <f>IF(OR('Services - WHC'!F65="",'Services - WHC'!F65="[Select]"),"",'Services - WHC'!F65)</f>
        <v>Internal</v>
      </c>
      <c r="G66" s="26"/>
      <c r="H66" s="76"/>
      <c r="I66" s="76">
        <v>30750</v>
      </c>
      <c r="J66" s="76">
        <v>102758</v>
      </c>
      <c r="K66" s="76"/>
      <c r="L66" s="77">
        <f t="shared" si="0"/>
        <v>133508</v>
      </c>
      <c r="M66" s="31"/>
    </row>
    <row r="67" spans="3:13" ht="12" customHeight="1" x14ac:dyDescent="0.2">
      <c r="C67" s="13"/>
      <c r="D67" s="19">
        <f>'Revenue - WHC'!D68</f>
        <v>57</v>
      </c>
      <c r="E67" s="74" t="str">
        <f>IF(OR('Services - WHC'!E66="",'Services - WHC'!E66="[Enter service]"),"",'Services - WHC'!E66)</f>
        <v>Swimming Pools</v>
      </c>
      <c r="F67" s="75" t="str">
        <f>IF(OR('Services - WHC'!F66="",'Services - WHC'!F66="[Select]"),"",'Services - WHC'!F66)</f>
        <v>External</v>
      </c>
      <c r="G67" s="26"/>
      <c r="H67" s="76">
        <v>295690</v>
      </c>
      <c r="I67" s="76">
        <v>149227</v>
      </c>
      <c r="J67" s="76">
        <v>96456</v>
      </c>
      <c r="K67" s="76"/>
      <c r="L67" s="77">
        <f t="shared" si="0"/>
        <v>541373</v>
      </c>
      <c r="M67" s="31"/>
    </row>
    <row r="68" spans="3:13" ht="12" customHeight="1" x14ac:dyDescent="0.2">
      <c r="C68" s="13"/>
      <c r="D68" s="19">
        <f>'Revenue - WHC'!D69</f>
        <v>58</v>
      </c>
      <c r="E68" s="74" t="str">
        <f>IF(OR('Services - WHC'!E67="",'Services - WHC'!E67="[Enter service]"),"",'Services - WHC'!E67)</f>
        <v>Recreation Reserves</v>
      </c>
      <c r="F68" s="75" t="str">
        <f>IF(OR('Services - WHC'!F67="",'Services - WHC'!F67="[Select]"),"",'Services - WHC'!F67)</f>
        <v>External</v>
      </c>
      <c r="G68" s="26"/>
      <c r="H68" s="76">
        <v>0</v>
      </c>
      <c r="I68" s="76">
        <v>10000</v>
      </c>
      <c r="J68" s="76">
        <v>15080</v>
      </c>
      <c r="K68" s="76">
        <v>217000</v>
      </c>
      <c r="L68" s="77">
        <f t="shared" si="0"/>
        <v>242080</v>
      </c>
      <c r="M68" s="31"/>
    </row>
    <row r="69" spans="3:13" ht="12" customHeight="1" x14ac:dyDescent="0.2">
      <c r="C69" s="13"/>
      <c r="D69" s="19">
        <f>'Revenue - WHC'!D70</f>
        <v>59</v>
      </c>
      <c r="E69" s="74" t="str">
        <f>IF(OR('Services - WHC'!E68="",'Services - WHC'!E68="[Enter service]"),"",'Services - WHC'!E68)</f>
        <v>Caravan Parks</v>
      </c>
      <c r="F69" s="75" t="str">
        <f>IF(OR('Services - WHC'!F68="",'Services - WHC'!F68="[Select]"),"",'Services - WHC'!F68)</f>
        <v>External</v>
      </c>
      <c r="G69" s="26"/>
      <c r="H69" s="76">
        <v>23013</v>
      </c>
      <c r="I69" s="76">
        <v>36500</v>
      </c>
      <c r="J69" s="76">
        <v>23240</v>
      </c>
      <c r="K69" s="76"/>
      <c r="L69" s="77">
        <f t="shared" si="0"/>
        <v>82753</v>
      </c>
      <c r="M69" s="31"/>
    </row>
    <row r="70" spans="3:13" ht="12" customHeight="1" x14ac:dyDescent="0.2">
      <c r="C70" s="13"/>
      <c r="D70" s="19">
        <f>'Revenue - WHC'!D71</f>
        <v>60</v>
      </c>
      <c r="E70" s="74" t="str">
        <f>IF(OR('Services - WHC'!E69="",'Services - WHC'!E69="[Enter service]"),"",'Services - WHC'!E69)</f>
        <v>Halls</v>
      </c>
      <c r="F70" s="75" t="str">
        <f>IF(OR('Services - WHC'!F69="",'Services - WHC'!F69="[Select]"),"",'Services - WHC'!F69)</f>
        <v>External</v>
      </c>
      <c r="G70" s="26"/>
      <c r="H70" s="76">
        <v>0</v>
      </c>
      <c r="I70" s="76">
        <v>15550</v>
      </c>
      <c r="J70" s="76">
        <v>123098</v>
      </c>
      <c r="K70" s="76"/>
      <c r="L70" s="77">
        <f t="shared" si="0"/>
        <v>138648</v>
      </c>
      <c r="M70" s="31"/>
    </row>
    <row r="71" spans="3:13" ht="12" customHeight="1" x14ac:dyDescent="0.2">
      <c r="C71" s="13"/>
      <c r="D71" s="19">
        <f>'Revenue - WHC'!D72</f>
        <v>61</v>
      </c>
      <c r="E71" s="74" t="str">
        <f>IF(OR('Services - WHC'!E70="",'Services - WHC'!E70="[Enter service]"),"",'Services - WHC'!E70)</f>
        <v>Museums</v>
      </c>
      <c r="F71" s="75" t="str">
        <f>IF(OR('Services - WHC'!F70="",'Services - WHC'!F70="[Select]"),"",'Services - WHC'!F70)</f>
        <v>External</v>
      </c>
      <c r="G71" s="26"/>
      <c r="H71" s="76"/>
      <c r="I71" s="76">
        <v>1000</v>
      </c>
      <c r="J71" s="76">
        <v>19540</v>
      </c>
      <c r="K71" s="76"/>
      <c r="L71" s="77">
        <f t="shared" si="0"/>
        <v>20540</v>
      </c>
      <c r="M71" s="31"/>
    </row>
    <row r="72" spans="3:13" ht="12" customHeight="1" x14ac:dyDescent="0.2">
      <c r="C72" s="13"/>
      <c r="D72" s="19">
        <f>'Revenue - WHC'!D73</f>
        <v>62</v>
      </c>
      <c r="E72" s="74" t="str">
        <f>IF(OR('Services - WHC'!E71="",'Services - WHC'!E71="[Enter service]"),"",'Services - WHC'!E71)</f>
        <v>Court Houses</v>
      </c>
      <c r="F72" s="75" t="str">
        <f>IF(OR('Services - WHC'!F71="",'Services - WHC'!F71="[Select]"),"",'Services - WHC'!F71)</f>
        <v>External</v>
      </c>
      <c r="G72" s="26"/>
      <c r="H72" s="76"/>
      <c r="I72" s="76">
        <v>2700</v>
      </c>
      <c r="J72" s="76">
        <v>5200</v>
      </c>
      <c r="K72" s="76"/>
      <c r="L72" s="77">
        <f t="shared" si="0"/>
        <v>7900</v>
      </c>
      <c r="M72" s="31"/>
    </row>
    <row r="73" spans="3:13" ht="12" customHeight="1" x14ac:dyDescent="0.2">
      <c r="C73" s="13"/>
      <c r="D73" s="19">
        <f>'Revenue - WHC'!D74</f>
        <v>63</v>
      </c>
      <c r="E73" s="74" t="str">
        <f>IF(OR('Services - WHC'!E72="",'Services - WHC'!E72="[Enter service]"),"",'Services - WHC'!E72)</f>
        <v>Stadiums &amp; Community Centres</v>
      </c>
      <c r="F73" s="75" t="str">
        <f>IF(OR('Services - WHC'!F72="",'Services - WHC'!F72="[Select]"),"",'Services - WHC'!F72)</f>
        <v>External</v>
      </c>
      <c r="G73" s="26"/>
      <c r="H73" s="76"/>
      <c r="I73" s="76">
        <v>14000</v>
      </c>
      <c r="J73" s="76">
        <v>387814</v>
      </c>
      <c r="K73" s="76"/>
      <c r="L73" s="77">
        <f t="shared" si="0"/>
        <v>401814</v>
      </c>
      <c r="M73" s="31"/>
    </row>
    <row r="74" spans="3:13" ht="12" customHeight="1" x14ac:dyDescent="0.2">
      <c r="C74" s="13"/>
      <c r="D74" s="19">
        <f>'Revenue - WHC'!D75</f>
        <v>64</v>
      </c>
      <c r="E74" s="74" t="str">
        <f>IF(OR('Services - WHC'!E73="",'Services - WHC'!E73="[Enter service]"),"",'Services - WHC'!E73)</f>
        <v>Depots</v>
      </c>
      <c r="F74" s="75" t="str">
        <f>IF(OR('Services - WHC'!F73="",'Services - WHC'!F73="[Select]"),"",'Services - WHC'!F73)</f>
        <v>Internal</v>
      </c>
      <c r="G74" s="26"/>
      <c r="H74" s="76">
        <v>0</v>
      </c>
      <c r="I74" s="76">
        <v>39000</v>
      </c>
      <c r="J74" s="76">
        <v>24940</v>
      </c>
      <c r="K74" s="76"/>
      <c r="L74" s="77">
        <f t="shared" si="0"/>
        <v>63940</v>
      </c>
      <c r="M74" s="31"/>
    </row>
    <row r="75" spans="3:13" ht="12" customHeight="1" x14ac:dyDescent="0.2">
      <c r="C75" s="13"/>
      <c r="D75" s="19">
        <f>'Revenue - WHC'!D76</f>
        <v>65</v>
      </c>
      <c r="E75" s="74" t="str">
        <f>IF(OR('Services - WHC'!E74="",'Services - WHC'!E74="[Enter service]"),"",'Services - WHC'!E74)</f>
        <v>Lakes</v>
      </c>
      <c r="F75" s="75" t="str">
        <f>IF(OR('Services - WHC'!F74="",'Services - WHC'!F74="[Select]"),"",'Services - WHC'!F74)</f>
        <v>External</v>
      </c>
      <c r="G75" s="26"/>
      <c r="H75" s="76">
        <v>6867</v>
      </c>
      <c r="I75" s="76">
        <v>9600</v>
      </c>
      <c r="J75" s="76">
        <v>6825</v>
      </c>
      <c r="K75" s="76"/>
      <c r="L75" s="77">
        <f t="shared" si="0"/>
        <v>23292</v>
      </c>
      <c r="M75" s="31"/>
    </row>
    <row r="76" spans="3:13" ht="12" customHeight="1" x14ac:dyDescent="0.2">
      <c r="C76" s="13"/>
      <c r="D76" s="19">
        <f>'Revenue - WHC'!D77</f>
        <v>66</v>
      </c>
      <c r="E76" s="74" t="str">
        <f>IF(OR('Services - WHC'!E75="",'Services - WHC'!E75="[Enter service]"),"",'Services - WHC'!E75)</f>
        <v>Other Council Assets</v>
      </c>
      <c r="F76" s="75" t="str">
        <f>IF(OR('Services - WHC'!F75="",'Services - WHC'!F75="[Select]"),"",'Services - WHC'!F75)</f>
        <v>Mixed</v>
      </c>
      <c r="G76" s="26"/>
      <c r="H76" s="76"/>
      <c r="I76" s="76">
        <v>41750</v>
      </c>
      <c r="J76" s="76">
        <v>13740</v>
      </c>
      <c r="K76" s="76">
        <v>0</v>
      </c>
      <c r="L76" s="77">
        <f t="shared" ref="L76:L147" si="1">SUM(H76:K76)</f>
        <v>55490</v>
      </c>
      <c r="M76" s="31"/>
    </row>
    <row r="77" spans="3:13" ht="12" customHeight="1" x14ac:dyDescent="0.2">
      <c r="C77" s="13"/>
      <c r="D77" s="19">
        <f>'Revenue - WHC'!D78</f>
        <v>67</v>
      </c>
      <c r="E77" s="74" t="str">
        <f>IF(OR('Services - WHC'!E76="",'Services - WHC'!E76="[Enter service]"),"",'Services - WHC'!E76)</f>
        <v>Sunraysia Highway Improvement Committee</v>
      </c>
      <c r="F77" s="75" t="str">
        <f>IF(OR('Services - WHC'!F76="",'Services - WHC'!F76="[Select]"),"",'Services - WHC'!F76)</f>
        <v>External</v>
      </c>
      <c r="G77" s="26"/>
      <c r="H77" s="76"/>
      <c r="I77" s="76">
        <v>7000</v>
      </c>
      <c r="J77" s="76"/>
      <c r="K77" s="76"/>
      <c r="L77" s="77">
        <f t="shared" si="1"/>
        <v>7000</v>
      </c>
      <c r="M77" s="31"/>
    </row>
    <row r="78" spans="3:13" ht="12" customHeight="1" x14ac:dyDescent="0.2">
      <c r="C78" s="13"/>
      <c r="D78" s="19">
        <f>'Revenue - WHC'!D79</f>
        <v>68</v>
      </c>
      <c r="E78" s="74" t="str">
        <f>IF(OR('Services - WHC'!E77="",'Services - WHC'!E77="[Enter service]"),"",'Services - WHC'!E77)</f>
        <v>Roadside Weed and Rabbit Control</v>
      </c>
      <c r="F78" s="75" t="str">
        <f>IF(OR('Services - WHC'!F77="",'Services - WHC'!F77="[Select]"),"",'Services - WHC'!F77)</f>
        <v>External</v>
      </c>
      <c r="G78" s="26"/>
      <c r="H78" s="76"/>
      <c r="I78" s="76">
        <v>75000</v>
      </c>
      <c r="J78" s="76"/>
      <c r="K78" s="76"/>
      <c r="L78" s="77">
        <f t="shared" si="1"/>
        <v>75000</v>
      </c>
      <c r="M78" s="31"/>
    </row>
    <row r="79" spans="3:13" ht="12" customHeight="1" x14ac:dyDescent="0.2">
      <c r="C79" s="13"/>
      <c r="D79" s="19">
        <f>'Revenue - WHC'!D80</f>
        <v>69</v>
      </c>
      <c r="E79" s="74" t="str">
        <f>IF(OR('Services - WHC'!E78="",'Services - WHC'!E78="[Enter service]"),"",'Services - WHC'!E78)</f>
        <v>Charlton-St Arnaud Rd Floodway Construction</v>
      </c>
      <c r="F79" s="75" t="str">
        <f>IF(OR('Services - WHC'!F78="",'Services - WHC'!F78="[Select]"),"",'Services - WHC'!F78)</f>
        <v>External</v>
      </c>
      <c r="G79" s="26"/>
      <c r="H79" s="76"/>
      <c r="I79" s="76">
        <v>0</v>
      </c>
      <c r="J79" s="76"/>
      <c r="K79" s="76"/>
      <c r="L79" s="77">
        <f t="shared" si="1"/>
        <v>0</v>
      </c>
      <c r="M79" s="31"/>
    </row>
    <row r="80" spans="3:13" ht="12" customHeight="1" x14ac:dyDescent="0.2">
      <c r="C80" s="13"/>
      <c r="D80" s="19">
        <f>'Revenue - WHC'!D81</f>
        <v>70</v>
      </c>
      <c r="E80" s="74" t="str">
        <f>IF(OR('Services - WHC'!E79="",'Services - WHC'!E79="[Enter service]"),"",'Services - WHC'!E79)</f>
        <v>Municipal Emergency Management</v>
      </c>
      <c r="F80" s="75" t="str">
        <f>IF(OR('Services - WHC'!F79="",'Services - WHC'!F79="[Select]"),"",'Services - WHC'!F79)</f>
        <v>Mixed</v>
      </c>
      <c r="G80" s="26"/>
      <c r="H80" s="76">
        <v>153366</v>
      </c>
      <c r="I80" s="76">
        <v>27687</v>
      </c>
      <c r="J80" s="76"/>
      <c r="K80" s="76">
        <v>27106</v>
      </c>
      <c r="L80" s="77">
        <f t="shared" si="1"/>
        <v>208159</v>
      </c>
      <c r="M80" s="31"/>
    </row>
    <row r="81" spans="3:13" ht="12" customHeight="1" x14ac:dyDescent="0.2">
      <c r="C81" s="13"/>
      <c r="D81" s="19">
        <f>'Revenue - WHC'!D82</f>
        <v>71</v>
      </c>
      <c r="E81" s="74" t="str">
        <f>IF(OR('Services - WHC'!E80="",'Services - WHC'!E80="[Enter service]"),"",'Services - WHC'!E80)</f>
        <v>Incident Emergency Response</v>
      </c>
      <c r="F81" s="75" t="str">
        <f>IF(OR('Services - WHC'!F80="",'Services - WHC'!F80="[Select]"),"",'Services - WHC'!F80)</f>
        <v>Mixed</v>
      </c>
      <c r="G81" s="26"/>
      <c r="H81" s="76">
        <v>20360</v>
      </c>
      <c r="I81" s="76">
        <v>0</v>
      </c>
      <c r="J81" s="76">
        <v>2145</v>
      </c>
      <c r="K81" s="76"/>
      <c r="L81" s="77">
        <f t="shared" si="1"/>
        <v>22505</v>
      </c>
      <c r="M81" s="31"/>
    </row>
    <row r="82" spans="3:13" ht="12" customHeight="1" x14ac:dyDescent="0.2">
      <c r="C82" s="13"/>
      <c r="D82" s="19">
        <f>'Revenue - WHC'!D83</f>
        <v>72</v>
      </c>
      <c r="E82" s="74" t="str">
        <f>IF(OR('Services - WHC'!E81="",'Services - WHC'!E81="[Enter service]"),"",'Services - WHC'!E81)</f>
        <v>Events Traffic Control &amp; Community Support</v>
      </c>
      <c r="F82" s="75" t="str">
        <f>IF(OR('Services - WHC'!F81="",'Services - WHC'!F81="[Select]"),"",'Services - WHC'!F81)</f>
        <v>External</v>
      </c>
      <c r="G82" s="26"/>
      <c r="H82" s="76">
        <v>4500</v>
      </c>
      <c r="I82" s="76">
        <v>1000</v>
      </c>
      <c r="J82" s="76"/>
      <c r="K82" s="76"/>
      <c r="L82" s="77">
        <f t="shared" si="1"/>
        <v>5500</v>
      </c>
      <c r="M82" s="31"/>
    </row>
    <row r="83" spans="3:13" ht="12" customHeight="1" x14ac:dyDescent="0.2">
      <c r="C83" s="13"/>
      <c r="D83" s="19">
        <f>'Revenue - WHC'!D84</f>
        <v>73</v>
      </c>
      <c r="E83" s="74" t="str">
        <f>IF(OR('Services - WHC'!E82="",'Services - WHC'!E82="[Enter service]"),"",'Services - WHC'!E82)</f>
        <v>Road Services Administration</v>
      </c>
      <c r="F83" s="75" t="str">
        <f>IF(OR('Services - WHC'!F82="",'Services - WHC'!F82="[Select]"),"",'Services - WHC'!F82)</f>
        <v>Internal</v>
      </c>
      <c r="G83" s="26"/>
      <c r="H83" s="76">
        <v>384710</v>
      </c>
      <c r="I83" s="76">
        <v>34036</v>
      </c>
      <c r="J83" s="76"/>
      <c r="K83" s="76"/>
      <c r="L83" s="77">
        <f t="shared" si="1"/>
        <v>418746</v>
      </c>
      <c r="M83" s="31"/>
    </row>
    <row r="84" spans="3:13" ht="12" customHeight="1" x14ac:dyDescent="0.2">
      <c r="C84" s="13"/>
      <c r="D84" s="19">
        <f>'Revenue - WHC'!D85</f>
        <v>74</v>
      </c>
      <c r="E84" s="74" t="str">
        <f>IF(OR('Services - WHC'!E83="",'Services - WHC'!E83="[Enter service]"),"",'Services - WHC'!E83)</f>
        <v>Roads Sealed</v>
      </c>
      <c r="F84" s="75" t="str">
        <f>IF(OR('Services - WHC'!F83="",'Services - WHC'!F83="[Select]"),"",'Services - WHC'!F83)</f>
        <v>External</v>
      </c>
      <c r="G84" s="26"/>
      <c r="H84" s="76">
        <f>818960+51530</f>
        <v>870490</v>
      </c>
      <c r="I84" s="76">
        <f>447762+228290</f>
        <v>676052</v>
      </c>
      <c r="J84" s="76">
        <f>3586439+79260</f>
        <v>3665699</v>
      </c>
      <c r="K84" s="76">
        <v>0</v>
      </c>
      <c r="L84" s="77">
        <f t="shared" si="1"/>
        <v>5212241</v>
      </c>
      <c r="M84" s="31"/>
    </row>
    <row r="85" spans="3:13" ht="12" customHeight="1" x14ac:dyDescent="0.2">
      <c r="C85" s="13"/>
      <c r="D85" s="19">
        <f>'Revenue - WHC'!D86</f>
        <v>75</v>
      </c>
      <c r="E85" s="74" t="str">
        <f>IF(OR('Services - WHC'!E84="",'Services - WHC'!E84="[Enter service]"),"",'Services - WHC'!E84)</f>
        <v>Roads Gravel</v>
      </c>
      <c r="F85" s="75" t="str">
        <f>IF(OR('Services - WHC'!F84="",'Services - WHC'!F84="[Select]"),"",'Services - WHC'!F84)</f>
        <v>External</v>
      </c>
      <c r="G85" s="26"/>
      <c r="H85" s="76">
        <f>215798+69200</f>
        <v>284998</v>
      </c>
      <c r="I85" s="76">
        <f>197020+306560</f>
        <v>503580</v>
      </c>
      <c r="J85" s="76">
        <f>808583+106440</f>
        <v>915023</v>
      </c>
      <c r="K85" s="76"/>
      <c r="L85" s="77">
        <f t="shared" si="1"/>
        <v>1703601</v>
      </c>
      <c r="M85" s="31"/>
    </row>
    <row r="86" spans="3:13" ht="12" customHeight="1" x14ac:dyDescent="0.2">
      <c r="C86" s="13"/>
      <c r="D86" s="19">
        <f>'Revenue - WHC'!D87</f>
        <v>76</v>
      </c>
      <c r="E86" s="74" t="str">
        <f>IF(OR('Services - WHC'!E85="",'Services - WHC'!E85="[Enter service]"),"",'Services - WHC'!E85)</f>
        <v>Roads Formed</v>
      </c>
      <c r="F86" s="75" t="str">
        <f>IF(OR('Services - WHC'!F85="",'Services - WHC'!F85="[Select]"),"",'Services - WHC'!F85)</f>
        <v>External</v>
      </c>
      <c r="G86" s="26"/>
      <c r="H86" s="76">
        <f>326870+26500</f>
        <v>353370</v>
      </c>
      <c r="I86" s="76">
        <f>50000+117410</f>
        <v>167410</v>
      </c>
      <c r="J86" s="76">
        <f>4957+40760</f>
        <v>45717</v>
      </c>
      <c r="K86" s="76"/>
      <c r="L86" s="77">
        <f t="shared" si="1"/>
        <v>566497</v>
      </c>
      <c r="M86" s="31"/>
    </row>
    <row r="87" spans="3:13" ht="12" customHeight="1" x14ac:dyDescent="0.2">
      <c r="C87" s="13"/>
      <c r="D87" s="19">
        <f>'Revenue - WHC'!D88</f>
        <v>77</v>
      </c>
      <c r="E87" s="74" t="str">
        <f>IF(OR('Services - WHC'!E86="",'Services - WHC'!E86="[Enter service]"),"",'Services - WHC'!E86)</f>
        <v>Gravel Pit Rehabilitiation</v>
      </c>
      <c r="F87" s="75" t="str">
        <f>IF(OR('Services - WHC'!F86="",'Services - WHC'!F86="[Select]"),"",'Services - WHC'!F86)</f>
        <v>Internal</v>
      </c>
      <c r="G87" s="26"/>
      <c r="H87" s="76"/>
      <c r="I87" s="76">
        <v>0</v>
      </c>
      <c r="J87" s="76"/>
      <c r="K87" s="76"/>
      <c r="L87" s="77">
        <f t="shared" si="1"/>
        <v>0</v>
      </c>
      <c r="M87" s="31"/>
    </row>
    <row r="88" spans="3:13" ht="12" customHeight="1" x14ac:dyDescent="0.2">
      <c r="C88" s="13"/>
      <c r="D88" s="19">
        <f>'Revenue - WHC'!D89</f>
        <v>78</v>
      </c>
      <c r="E88" s="74" t="str">
        <f>IF(OR('Services - WHC'!E87="",'Services - WHC'!E87="[Enter service]"),"",'Services - WHC'!E87)</f>
        <v>Urban Areas and Environment Administration</v>
      </c>
      <c r="F88" s="75" t="str">
        <f>IF(OR('Services - WHC'!F87="",'Services - WHC'!F87="[Select]"),"",'Services - WHC'!F87)</f>
        <v>Mixed</v>
      </c>
      <c r="G88" s="26"/>
      <c r="H88" s="76">
        <v>195909</v>
      </c>
      <c r="I88" s="76">
        <v>38036</v>
      </c>
      <c r="J88" s="76">
        <v>14</v>
      </c>
      <c r="K88" s="76"/>
      <c r="L88" s="77">
        <f t="shared" si="1"/>
        <v>233959</v>
      </c>
      <c r="M88" s="31"/>
    </row>
    <row r="89" spans="3:13" ht="12" customHeight="1" x14ac:dyDescent="0.2">
      <c r="C89" s="13"/>
      <c r="D89" s="19">
        <f>'Revenue - WHC'!D90</f>
        <v>79</v>
      </c>
      <c r="E89" s="74" t="str">
        <f>IF(OR('Services - WHC'!E88="",'Services - WHC'!E88="[Enter service]"),"",'Services - WHC'!E88)</f>
        <v>Public Toilets</v>
      </c>
      <c r="F89" s="75" t="str">
        <f>IF(OR('Services - WHC'!F88="",'Services - WHC'!F88="[Select]"),"",'Services - WHC'!F88)</f>
        <v>External</v>
      </c>
      <c r="G89" s="26"/>
      <c r="H89" s="76">
        <v>124034</v>
      </c>
      <c r="I89" s="76">
        <v>73000</v>
      </c>
      <c r="J89" s="76">
        <v>28760</v>
      </c>
      <c r="K89" s="76"/>
      <c r="L89" s="77">
        <f t="shared" si="1"/>
        <v>225794</v>
      </c>
      <c r="M89" s="31"/>
    </row>
    <row r="90" spans="3:13" ht="12" customHeight="1" x14ac:dyDescent="0.2">
      <c r="C90" s="13"/>
      <c r="D90" s="19">
        <f>'Revenue - WHC'!D91</f>
        <v>80</v>
      </c>
      <c r="E90" s="74" t="str">
        <f>IF(OR('Services - WHC'!E89="",'Services - WHC'!E89="[Enter service]"),"",'Services - WHC'!E89)</f>
        <v>Parks</v>
      </c>
      <c r="F90" s="75" t="str">
        <f>IF(OR('Services - WHC'!F89="",'Services - WHC'!F89="[Select]"),"",'Services - WHC'!F89)</f>
        <v>External</v>
      </c>
      <c r="G90" s="26"/>
      <c r="H90" s="76">
        <f>253380+13500</f>
        <v>266880</v>
      </c>
      <c r="I90" s="76">
        <f>91995+59810</f>
        <v>151805</v>
      </c>
      <c r="J90" s="76">
        <f>69468+20770</f>
        <v>90238</v>
      </c>
      <c r="K90" s="76"/>
      <c r="L90" s="77">
        <f t="shared" si="1"/>
        <v>508923</v>
      </c>
      <c r="M90" s="31"/>
    </row>
    <row r="91" spans="3:13" ht="12" customHeight="1" x14ac:dyDescent="0.2">
      <c r="C91" s="13"/>
      <c r="D91" s="19">
        <f>'Revenue - WHC'!D92</f>
        <v>81</v>
      </c>
      <c r="E91" s="74" t="str">
        <f>IF(OR('Services - WHC'!E90="",'Services - WHC'!E90="[Enter service]"),"",'Services - WHC'!E90)</f>
        <v>Drains</v>
      </c>
      <c r="F91" s="75" t="str">
        <f>IF(OR('Services - WHC'!F90="",'Services - WHC'!F90="[Select]"),"",'Services - WHC'!F90)</f>
        <v>External</v>
      </c>
      <c r="G91" s="26"/>
      <c r="H91" s="76">
        <f>27720+1620</f>
        <v>29340</v>
      </c>
      <c r="I91" s="76">
        <f>17000+7160</f>
        <v>24160</v>
      </c>
      <c r="J91" s="76">
        <f>112293+2480</f>
        <v>114773</v>
      </c>
      <c r="K91" s="76"/>
      <c r="L91" s="77">
        <f t="shared" si="1"/>
        <v>168273</v>
      </c>
      <c r="M91" s="31"/>
    </row>
    <row r="92" spans="3:13" ht="12" customHeight="1" x14ac:dyDescent="0.2">
      <c r="C92" s="13"/>
      <c r="D92" s="19">
        <f>'Revenue - WHC'!D93</f>
        <v>82</v>
      </c>
      <c r="E92" s="74" t="str">
        <f>IF(OR('Services - WHC'!E91="",'Services - WHC'!E91="[Enter service]"),"",'Services - WHC'!E91)</f>
        <v>Major Culverts Bridges and Weirs</v>
      </c>
      <c r="F92" s="75" t="str">
        <f>IF(OR('Services - WHC'!F91="",'Services - WHC'!F91="[Select]"),"",'Services - WHC'!F91)</f>
        <v>External</v>
      </c>
      <c r="G92" s="26"/>
      <c r="H92" s="76">
        <v>1800</v>
      </c>
      <c r="I92" s="76">
        <v>0</v>
      </c>
      <c r="J92" s="76">
        <v>71435</v>
      </c>
      <c r="K92" s="76"/>
      <c r="L92" s="77">
        <f t="shared" si="1"/>
        <v>73235</v>
      </c>
      <c r="M92" s="31"/>
    </row>
    <row r="93" spans="3:13" ht="12" customHeight="1" x14ac:dyDescent="0.2">
      <c r="C93" s="13"/>
      <c r="D93" s="19">
        <f>'Revenue - WHC'!D94</f>
        <v>83</v>
      </c>
      <c r="E93" s="74" t="str">
        <f>IF(OR('Services - WHC'!E92="",'Services - WHC'!E92="[Enter service]"),"",'Services - WHC'!E92)</f>
        <v>Pump Stations Water Re Use and Standpipes</v>
      </c>
      <c r="F93" s="75" t="str">
        <f>IF(OR('Services - WHC'!F92="",'Services - WHC'!F92="[Select]"),"",'Services - WHC'!F92)</f>
        <v>External</v>
      </c>
      <c r="G93" s="26"/>
      <c r="H93" s="76">
        <f>4740+110</f>
        <v>4850</v>
      </c>
      <c r="I93" s="76">
        <f>14000+470</f>
        <v>14470</v>
      </c>
      <c r="J93" s="76">
        <f>6199+160</f>
        <v>6359</v>
      </c>
      <c r="K93" s="76"/>
      <c r="L93" s="77">
        <f t="shared" si="1"/>
        <v>25679</v>
      </c>
      <c r="M93" s="31"/>
    </row>
    <row r="94" spans="3:13" ht="12" customHeight="1" x14ac:dyDescent="0.2">
      <c r="C94" s="13"/>
      <c r="D94" s="19">
        <f>'Revenue - WHC'!D95</f>
        <v>84</v>
      </c>
      <c r="E94" s="74" t="str">
        <f>IF(OR('Services - WHC'!E93="",'Services - WHC'!E93="[Enter service]"),"",'Services - WHC'!E93)</f>
        <v>Streetscapes</v>
      </c>
      <c r="F94" s="75" t="str">
        <f>IF(OR('Services - WHC'!F93="",'Services - WHC'!F93="[Select]"),"",'Services - WHC'!F93)</f>
        <v>External</v>
      </c>
      <c r="G94" s="26"/>
      <c r="H94" s="76">
        <f>257780+8700</f>
        <v>266480</v>
      </c>
      <c r="I94" s="76">
        <f>130355+38530</f>
        <v>168885</v>
      </c>
      <c r="J94" s="76">
        <f>5011+13380</f>
        <v>18391</v>
      </c>
      <c r="K94" s="76"/>
      <c r="L94" s="77">
        <f t="shared" si="1"/>
        <v>453756</v>
      </c>
      <c r="M94" s="31"/>
    </row>
    <row r="95" spans="3:13" ht="12" customHeight="1" x14ac:dyDescent="0.2">
      <c r="C95" s="13"/>
      <c r="D95" s="19">
        <f>'Revenue - WHC'!D96</f>
        <v>85</v>
      </c>
      <c r="E95" s="74" t="str">
        <f>IF(OR('Services - WHC'!E94="",'Services - WHC'!E94="[Enter service]"),"",'Services - WHC'!E94)</f>
        <v>Kerb &amp; Channel</v>
      </c>
      <c r="F95" s="75" t="str">
        <f>IF(OR('Services - WHC'!F94="",'Services - WHC'!F94="[Select]"),"",'Services - WHC'!F94)</f>
        <v>External</v>
      </c>
      <c r="G95" s="26"/>
      <c r="H95" s="76">
        <f>38280+130</f>
        <v>38410</v>
      </c>
      <c r="I95" s="76">
        <f>5000+550</f>
        <v>5550</v>
      </c>
      <c r="J95" s="76">
        <f>145706+190</f>
        <v>145896</v>
      </c>
      <c r="K95" s="76"/>
      <c r="L95" s="77">
        <f t="shared" si="1"/>
        <v>189856</v>
      </c>
      <c r="M95" s="31"/>
    </row>
    <row r="96" spans="3:13" ht="12" customHeight="1" x14ac:dyDescent="0.2">
      <c r="C96" s="13"/>
      <c r="D96" s="19">
        <f>'Revenue - WHC'!D97</f>
        <v>86</v>
      </c>
      <c r="E96" s="74" t="str">
        <f>IF(OR('Services - WHC'!E95="",'Services - WHC'!E95="[Enter service]"),"",'Services - WHC'!E95)</f>
        <v>Footpaths</v>
      </c>
      <c r="F96" s="75" t="str">
        <f>IF(OR('Services - WHC'!F95="",'Services - WHC'!F95="[Select]"),"",'Services - WHC'!F95)</f>
        <v>External</v>
      </c>
      <c r="G96" s="26"/>
      <c r="H96" s="76">
        <f>76380+410</f>
        <v>76790</v>
      </c>
      <c r="I96" s="76">
        <f>8000+1830</f>
        <v>9830</v>
      </c>
      <c r="J96" s="76">
        <f>196928+640</f>
        <v>197568</v>
      </c>
      <c r="K96" s="76"/>
      <c r="L96" s="77">
        <f t="shared" si="1"/>
        <v>284188</v>
      </c>
      <c r="M96" s="31"/>
    </row>
    <row r="97" spans="3:13" ht="12" customHeight="1" x14ac:dyDescent="0.2">
      <c r="C97" s="13"/>
      <c r="D97" s="19">
        <f>'Revenue - WHC'!D98</f>
        <v>87</v>
      </c>
      <c r="E97" s="74" t="str">
        <f>IF(OR('Services - WHC'!E96="",'Services - WHC'!E96="[Enter service]"),"",'Services - WHC'!E96)</f>
        <v>Waste and Environment Administration</v>
      </c>
      <c r="F97" s="75" t="str">
        <f>IF(OR('Services - WHC'!F96="",'Services - WHC'!F96="[Select]"),"",'Services - WHC'!F96)</f>
        <v>External</v>
      </c>
      <c r="G97" s="26"/>
      <c r="H97" s="76">
        <v>66775</v>
      </c>
      <c r="I97" s="76">
        <v>3445</v>
      </c>
      <c r="J97" s="76"/>
      <c r="K97" s="76"/>
      <c r="L97" s="77">
        <f t="shared" si="1"/>
        <v>70220</v>
      </c>
      <c r="M97" s="31"/>
    </row>
    <row r="98" spans="3:13" ht="12" customHeight="1" x14ac:dyDescent="0.2">
      <c r="C98" s="13"/>
      <c r="D98" s="19">
        <f>'Revenue - WHC'!D99</f>
        <v>88</v>
      </c>
      <c r="E98" s="74" t="str">
        <f>IF(OR('Services - WHC'!E97="",'Services - WHC'!E97="[Enter service]"),"",'Services - WHC'!E97)</f>
        <v>Garbage &amp; Sanitation</v>
      </c>
      <c r="F98" s="75" t="str">
        <f>IF(OR('Services - WHC'!F97="",'Services - WHC'!F97="[Select]"),"",'Services - WHC'!F97)</f>
        <v>External</v>
      </c>
      <c r="G98" s="26"/>
      <c r="H98" s="76">
        <f>76310+7360</f>
        <v>83670</v>
      </c>
      <c r="I98" s="76">
        <f>235000+32630</f>
        <v>267630</v>
      </c>
      <c r="J98" s="76">
        <f>8014+11330</f>
        <v>19344</v>
      </c>
      <c r="K98" s="76"/>
      <c r="L98" s="77">
        <f t="shared" si="1"/>
        <v>370644</v>
      </c>
      <c r="M98" s="31"/>
    </row>
    <row r="99" spans="3:13" ht="12" customHeight="1" x14ac:dyDescent="0.2">
      <c r="C99" s="13"/>
      <c r="D99" s="19">
        <f>'Revenue - WHC'!D100</f>
        <v>89</v>
      </c>
      <c r="E99" s="74" t="str">
        <f>IF(OR('Services - WHC'!E98="",'Services - WHC'!E98="[Enter service]"),"",'Services - WHC'!E98)</f>
        <v>Recycling</v>
      </c>
      <c r="F99" s="75" t="str">
        <f>IF(OR('Services - WHC'!F98="",'Services - WHC'!F98="[Select]"),"",'Services - WHC'!F98)</f>
        <v>External</v>
      </c>
      <c r="G99" s="26"/>
      <c r="H99" s="76"/>
      <c r="I99" s="76">
        <v>90000</v>
      </c>
      <c r="J99" s="76"/>
      <c r="K99" s="76">
        <v>500</v>
      </c>
      <c r="L99" s="77">
        <f t="shared" si="1"/>
        <v>90500</v>
      </c>
      <c r="M99" s="31"/>
    </row>
    <row r="100" spans="3:13" ht="12" customHeight="1" x14ac:dyDescent="0.2">
      <c r="C100" s="13"/>
      <c r="D100" s="19">
        <f>'Revenue - WHC'!D101</f>
        <v>90</v>
      </c>
      <c r="E100" s="74" t="str">
        <f>IF(OR('Services - WHC'!E99="",'Services - WHC'!E99="[Enter service]"),"",'Services - WHC'!E99)</f>
        <v>Landfill and Transfer Stations</v>
      </c>
      <c r="F100" s="75" t="str">
        <f>IF(OR('Services - WHC'!F99="",'Services - WHC'!F99="[Select]"),"",'Services - WHC'!F99)</f>
        <v>External</v>
      </c>
      <c r="G100" s="26"/>
      <c r="H100" s="76">
        <f>324770+16570</f>
        <v>341340</v>
      </c>
      <c r="I100" s="76">
        <f>134586+73410</f>
        <v>207996</v>
      </c>
      <c r="J100" s="76">
        <f>17659+25490</f>
        <v>43149</v>
      </c>
      <c r="K100" s="76"/>
      <c r="L100" s="77">
        <f t="shared" si="1"/>
        <v>592485</v>
      </c>
      <c r="M100" s="31"/>
    </row>
    <row r="101" spans="3:13" ht="12" customHeight="1" x14ac:dyDescent="0.2">
      <c r="C101" s="13"/>
      <c r="D101" s="19">
        <f>'Revenue - WHC'!D102</f>
        <v>91</v>
      </c>
      <c r="E101" s="74" t="str">
        <f>IF(OR('Services - WHC'!E100="",'Services - WHC'!E100="[Enter service]"),"",'Services - WHC'!E100)</f>
        <v>Landfill Sites Rehabilitation</v>
      </c>
      <c r="F101" s="75" t="str">
        <f>IF(OR('Services - WHC'!F100="",'Services - WHC'!F100="[Select]"),"",'Services - WHC'!F100)</f>
        <v>Internal</v>
      </c>
      <c r="G101" s="26"/>
      <c r="H101" s="76">
        <v>0</v>
      </c>
      <c r="I101" s="76">
        <v>0</v>
      </c>
      <c r="J101" s="76"/>
      <c r="K101" s="76"/>
      <c r="L101" s="77">
        <f t="shared" si="1"/>
        <v>0</v>
      </c>
      <c r="M101" s="31"/>
    </row>
    <row r="102" spans="3:13" ht="12" customHeight="1" x14ac:dyDescent="0.2">
      <c r="C102" s="13"/>
      <c r="D102" s="19">
        <f>'Revenue - WHC'!D103</f>
        <v>92</v>
      </c>
      <c r="E102" s="74" t="str">
        <f>IF(OR('Services - WHC'!E101="",'Services - WHC'!E101="[Enter service]"),"",'Services - WHC'!E101)</f>
        <v>Landfill - New Cells</v>
      </c>
      <c r="F102" s="75" t="str">
        <f>IF(OR('Services - WHC'!F101="",'Services - WHC'!F101="[Select]"),"",'Services - WHC'!F101)</f>
        <v>Internal</v>
      </c>
      <c r="G102" s="26"/>
      <c r="H102" s="76">
        <v>0</v>
      </c>
      <c r="I102" s="76">
        <v>30000</v>
      </c>
      <c r="J102" s="76"/>
      <c r="K102" s="76"/>
      <c r="L102" s="77">
        <f t="shared" si="1"/>
        <v>30000</v>
      </c>
      <c r="M102" s="31"/>
    </row>
    <row r="103" spans="3:13" ht="12" customHeight="1" x14ac:dyDescent="0.2">
      <c r="C103" s="13"/>
      <c r="D103" s="19">
        <f>'Revenue - WHC'!D104</f>
        <v>93</v>
      </c>
      <c r="E103" s="74" t="str">
        <f>IF(OR('Services - WHC'!E102="",'Services - WHC'!E102="[Enter service]"),"",'Services - WHC'!E102)</f>
        <v>CM Regional Waste Management Group</v>
      </c>
      <c r="F103" s="75" t="str">
        <f>IF(OR('Services - WHC'!F102="",'Services - WHC'!F102="[Select]"),"",'Services - WHC'!F102)</f>
        <v>External</v>
      </c>
      <c r="G103" s="26"/>
      <c r="H103" s="76"/>
      <c r="I103" s="76"/>
      <c r="J103" s="76"/>
      <c r="K103" s="76">
        <v>6000</v>
      </c>
      <c r="L103" s="77">
        <f t="shared" si="1"/>
        <v>6000</v>
      </c>
      <c r="M103" s="31"/>
    </row>
    <row r="104" spans="3:13" ht="12" customHeight="1" x14ac:dyDescent="0.2">
      <c r="C104" s="13"/>
      <c r="D104" s="19">
        <f>'Revenue - WHC'!D105</f>
        <v>94</v>
      </c>
      <c r="E104" s="74" t="str">
        <f>IF(OR('Services - WHC'!E103="",'Services - WHC'!E103="[Enter service]"),"",'Services - WHC'!E103)</f>
        <v>Aerodromes</v>
      </c>
      <c r="F104" s="75" t="str">
        <f>IF(OR('Services - WHC'!F103="",'Services - WHC'!F103="[Select]"),"",'Services - WHC'!F103)</f>
        <v>External</v>
      </c>
      <c r="G104" s="26"/>
      <c r="H104" s="76">
        <f>30840+860</f>
        <v>31700</v>
      </c>
      <c r="I104" s="76">
        <f>17800+3810</f>
        <v>21610</v>
      </c>
      <c r="J104" s="76">
        <f>8792+1320</f>
        <v>10112</v>
      </c>
      <c r="K104" s="76"/>
      <c r="L104" s="77">
        <f t="shared" si="1"/>
        <v>63422</v>
      </c>
      <c r="M104" s="31"/>
    </row>
    <row r="105" spans="3:13" ht="12" customHeight="1" x14ac:dyDescent="0.2">
      <c r="C105" s="13"/>
      <c r="D105" s="19">
        <f>'Revenue - WHC'!D106</f>
        <v>95</v>
      </c>
      <c r="E105" s="74" t="str">
        <f>IF(OR('Services - WHC'!E104="",'Services - WHC'!E104="[Enter service]"),"",'Services - WHC'!E104)</f>
        <v>Saleyards Truck Wash</v>
      </c>
      <c r="F105" s="75" t="str">
        <f>IF(OR('Services - WHC'!F104="",'Services - WHC'!F104="[Select]"),"",'Services - WHC'!F104)</f>
        <v>External</v>
      </c>
      <c r="G105" s="26"/>
      <c r="H105" s="76">
        <f>49924+120</f>
        <v>50044</v>
      </c>
      <c r="I105" s="76">
        <f>26750+540</f>
        <v>27290</v>
      </c>
      <c r="J105" s="76">
        <f>14159+540</f>
        <v>14699</v>
      </c>
      <c r="K105" s="76"/>
      <c r="L105" s="77">
        <f t="shared" si="1"/>
        <v>92033</v>
      </c>
      <c r="M105" s="31"/>
    </row>
    <row r="106" spans="3:13" ht="12" customHeight="1" x14ac:dyDescent="0.2">
      <c r="C106" s="13"/>
      <c r="D106" s="19">
        <f>'Revenue - WHC'!D107</f>
        <v>96</v>
      </c>
      <c r="E106" s="74" t="str">
        <f>IF(OR('Services - WHC'!E105="",'Services - WHC'!E105="[Enter service]"),"",'Services - WHC'!E105)</f>
        <v>Sundry Debtor works</v>
      </c>
      <c r="F106" s="75" t="str">
        <f>IF(OR('Services - WHC'!F105="",'Services - WHC'!F105="[Select]"),"",'Services - WHC'!F105)</f>
        <v>External</v>
      </c>
      <c r="G106" s="26"/>
      <c r="H106" s="76">
        <v>5300</v>
      </c>
      <c r="I106" s="76">
        <v>6500</v>
      </c>
      <c r="J106" s="76"/>
      <c r="K106" s="76"/>
      <c r="L106" s="77">
        <f t="shared" si="1"/>
        <v>11800</v>
      </c>
      <c r="M106" s="31"/>
    </row>
    <row r="107" spans="3:13" ht="12" customHeight="1" x14ac:dyDescent="0.2">
      <c r="C107" s="13"/>
      <c r="D107" s="19">
        <f>'Revenue - WHC'!D108</f>
        <v>97</v>
      </c>
      <c r="E107" s="74" t="str">
        <f>IF(OR('Services - WHC'!E106="",'Services - WHC'!E106="[Enter service]"),"",'Services - WHC'!E106)</f>
        <v>Fleet expenses and recovery</v>
      </c>
      <c r="F107" s="75" t="str">
        <f>IF(OR('Services - WHC'!F106="",'Services - WHC'!F106="[Select]"),"",'Services - WHC'!F106)</f>
        <v>Internal</v>
      </c>
      <c r="G107" s="26"/>
      <c r="H107" s="504">
        <v>-1083</v>
      </c>
      <c r="I107" s="504">
        <v>-34626</v>
      </c>
      <c r="J107" s="504">
        <v>35709</v>
      </c>
      <c r="K107" s="76"/>
      <c r="L107" s="77">
        <f t="shared" si="1"/>
        <v>0</v>
      </c>
      <c r="M107" s="31"/>
    </row>
    <row r="108" spans="3:13" ht="12" customHeight="1" x14ac:dyDescent="0.2">
      <c r="C108" s="13"/>
      <c r="D108" s="19">
        <f>'Revenue - WHC'!D109</f>
        <v>98</v>
      </c>
      <c r="E108" s="74" t="str">
        <f>IF(OR('Services - WHC'!E107="",'Services - WHC'!E107="[Enter service]"),"",'Services - WHC'!E107)</f>
        <v>Plant expenses and recovery</v>
      </c>
      <c r="F108" s="75" t="str">
        <f>IF(OR('Services - WHC'!F107="",'Services - WHC'!F107="[Select]"),"",'Services - WHC'!F107)</f>
        <v>Internal</v>
      </c>
      <c r="G108" s="26"/>
      <c r="H108" s="504">
        <v>196615</v>
      </c>
      <c r="I108" s="504">
        <v>871000</v>
      </c>
      <c r="J108" s="504">
        <v>302418</v>
      </c>
      <c r="K108" s="504"/>
      <c r="L108" s="77">
        <f t="shared" si="1"/>
        <v>1370033</v>
      </c>
      <c r="M108" s="31"/>
    </row>
    <row r="109" spans="3:13" ht="12" customHeight="1" x14ac:dyDescent="0.2">
      <c r="C109" s="13"/>
      <c r="D109" s="19"/>
      <c r="E109" s="74"/>
      <c r="F109" s="75"/>
      <c r="G109" s="26"/>
      <c r="H109" s="504">
        <v>-196615</v>
      </c>
      <c r="I109" s="504">
        <v>-871000</v>
      </c>
      <c r="J109" s="504">
        <v>-302418</v>
      </c>
      <c r="K109" s="504"/>
      <c r="L109" s="77">
        <f t="shared" si="1"/>
        <v>-1370033</v>
      </c>
      <c r="M109" s="31"/>
    </row>
    <row r="110" spans="3:13" ht="12" customHeight="1" x14ac:dyDescent="0.2">
      <c r="C110" s="13"/>
      <c r="D110" s="19">
        <f>'Revenue - WHC'!D110</f>
        <v>99</v>
      </c>
      <c r="E110" s="74" t="str">
        <f>IF(OR('Services - WHC'!E108="",'Services - WHC'!E108="[Enter service]"),"",'Services - WHC'!E108)</f>
        <v>Capital grants</v>
      </c>
      <c r="F110" s="75" t="str">
        <f>IF(OR('Services - WHC'!F108="",'Services - WHC'!F108="[Select]"),"",'Services - WHC'!F108)</f>
        <v>External</v>
      </c>
      <c r="G110" s="26"/>
      <c r="H110" s="76"/>
      <c r="I110" s="76"/>
      <c r="J110" s="76"/>
      <c r="K110" s="504"/>
      <c r="L110" s="77">
        <f t="shared" si="1"/>
        <v>0</v>
      </c>
      <c r="M110" s="31"/>
    </row>
    <row r="111" spans="3:13" ht="12" customHeight="1" x14ac:dyDescent="0.2">
      <c r="C111" s="13"/>
      <c r="D111" s="19">
        <f>'Revenue - WHC'!D111</f>
        <v>100</v>
      </c>
      <c r="E111" s="74" t="str">
        <f>IF(OR('Services - WHC'!E109="",'Services - WHC'!E109="[Enter service]"),"",'Services - WHC'!E109)</f>
        <v/>
      </c>
      <c r="F111" s="75" t="str">
        <f>IF(OR('Services - WHC'!F109="",'Services - WHC'!F109="[Select]"),"",'Services - WHC'!F109)</f>
        <v/>
      </c>
      <c r="G111" s="26"/>
      <c r="H111" s="76"/>
      <c r="I111" s="76"/>
      <c r="J111" s="76"/>
      <c r="K111" s="76"/>
      <c r="L111" s="77">
        <f t="shared" si="1"/>
        <v>0</v>
      </c>
      <c r="M111" s="31"/>
    </row>
    <row r="112" spans="3:13" ht="12" customHeight="1" x14ac:dyDescent="0.2">
      <c r="C112" s="13"/>
      <c r="D112" s="19">
        <f>'Revenue - WHC'!D112</f>
        <v>101</v>
      </c>
      <c r="E112" s="74" t="str">
        <f>IF(OR('Services - WHC'!E110="",'Services - WHC'!E110="[Enter service]"),"",'Services - WHC'!E110)</f>
        <v/>
      </c>
      <c r="F112" s="75" t="str">
        <f>IF(OR('Services - WHC'!F110="",'Services - WHC'!F110="[Select]"),"",'Services - WHC'!F110)</f>
        <v/>
      </c>
      <c r="G112" s="26"/>
      <c r="H112" s="306"/>
      <c r="I112" s="306"/>
      <c r="J112" s="306"/>
      <c r="K112" s="306"/>
      <c r="L112" s="77">
        <f t="shared" si="1"/>
        <v>0</v>
      </c>
      <c r="M112" s="31"/>
    </row>
    <row r="113" spans="3:13" ht="12" customHeight="1" x14ac:dyDescent="0.2">
      <c r="C113" s="13"/>
      <c r="D113" s="19">
        <f>'Revenue - WHC'!D113</f>
        <v>102</v>
      </c>
      <c r="E113" s="74" t="str">
        <f>IF(OR('Services - WHC'!E111="",'Services - WHC'!E111="[Enter service]"),"",'Services - WHC'!E111)</f>
        <v/>
      </c>
      <c r="F113" s="75" t="str">
        <f>IF(OR('Services - WHC'!F111="",'Services - WHC'!F111="[Select]"),"",'Services - WHC'!F111)</f>
        <v/>
      </c>
      <c r="G113" s="26"/>
      <c r="H113" s="306"/>
      <c r="I113" s="306"/>
      <c r="J113" s="306"/>
      <c r="K113" s="306"/>
      <c r="L113" s="77">
        <f t="shared" si="1"/>
        <v>0</v>
      </c>
      <c r="M113" s="31"/>
    </row>
    <row r="114" spans="3:13" ht="12" customHeight="1" x14ac:dyDescent="0.2">
      <c r="C114" s="13"/>
      <c r="D114" s="19">
        <f>'Revenue - WHC'!D114</f>
        <v>103</v>
      </c>
      <c r="E114" s="74" t="str">
        <f>IF(OR('Services - WHC'!E112="",'Services - WHC'!E112="[Enter service]"),"",'Services - WHC'!E112)</f>
        <v/>
      </c>
      <c r="F114" s="75" t="str">
        <f>IF(OR('Services - WHC'!F112="",'Services - WHC'!F112="[Select]"),"",'Services - WHC'!F112)</f>
        <v/>
      </c>
      <c r="G114" s="26"/>
      <c r="H114" s="306"/>
      <c r="I114" s="306"/>
      <c r="J114" s="306"/>
      <c r="K114" s="306"/>
      <c r="L114" s="77">
        <f t="shared" si="1"/>
        <v>0</v>
      </c>
      <c r="M114" s="31"/>
    </row>
    <row r="115" spans="3:13" ht="12" customHeight="1" x14ac:dyDescent="0.2">
      <c r="C115" s="13"/>
      <c r="D115" s="19">
        <f>'Revenue - WHC'!D115</f>
        <v>104</v>
      </c>
      <c r="E115" s="74" t="str">
        <f>IF(OR('Services - WHC'!E113="",'Services - WHC'!E113="[Enter service]"),"",'Services - WHC'!E113)</f>
        <v/>
      </c>
      <c r="F115" s="75" t="str">
        <f>IF(OR('Services - WHC'!F113="",'Services - WHC'!F113="[Select]"),"",'Services - WHC'!F113)</f>
        <v/>
      </c>
      <c r="G115" s="26"/>
      <c r="H115" s="306"/>
      <c r="I115" s="306"/>
      <c r="J115" s="306"/>
      <c r="K115" s="306"/>
      <c r="L115" s="77">
        <f t="shared" si="1"/>
        <v>0</v>
      </c>
      <c r="M115" s="31"/>
    </row>
    <row r="116" spans="3:13" ht="12" customHeight="1" x14ac:dyDescent="0.2">
      <c r="C116" s="13"/>
      <c r="D116" s="19">
        <f>'Revenue - WHC'!D116</f>
        <v>105</v>
      </c>
      <c r="E116" s="74" t="str">
        <f>IF(OR('Services - WHC'!E114="",'Services - WHC'!E114="[Enter service]"),"",'Services - WHC'!E114)</f>
        <v/>
      </c>
      <c r="F116" s="75" t="str">
        <f>IF(OR('Services - WHC'!F114="",'Services - WHC'!F114="[Select]"),"",'Services - WHC'!F114)</f>
        <v/>
      </c>
      <c r="G116" s="26"/>
      <c r="H116" s="306"/>
      <c r="I116" s="306"/>
      <c r="J116" s="306"/>
      <c r="K116" s="306"/>
      <c r="L116" s="77">
        <f t="shared" si="1"/>
        <v>0</v>
      </c>
      <c r="M116" s="31"/>
    </row>
    <row r="117" spans="3:13" ht="12" customHeight="1" x14ac:dyDescent="0.2">
      <c r="C117" s="13"/>
      <c r="D117" s="19">
        <f>'Revenue - WHC'!D117</f>
        <v>106</v>
      </c>
      <c r="E117" s="74" t="str">
        <f>IF(OR('Services - WHC'!E115="",'Services - WHC'!E115="[Enter service]"),"",'Services - WHC'!E115)</f>
        <v/>
      </c>
      <c r="F117" s="75" t="str">
        <f>IF(OR('Services - WHC'!F115="",'Services - WHC'!F115="[Select]"),"",'Services - WHC'!F115)</f>
        <v/>
      </c>
      <c r="G117" s="26"/>
      <c r="H117" s="306"/>
      <c r="I117" s="306"/>
      <c r="J117" s="306"/>
      <c r="K117" s="306"/>
      <c r="L117" s="77">
        <f t="shared" si="1"/>
        <v>0</v>
      </c>
      <c r="M117" s="31"/>
    </row>
    <row r="118" spans="3:13" ht="12" customHeight="1" x14ac:dyDescent="0.2">
      <c r="C118" s="13"/>
      <c r="D118" s="19">
        <f>'Revenue - WHC'!D118</f>
        <v>107</v>
      </c>
      <c r="E118" s="74" t="str">
        <f>IF(OR('Services - WHC'!E116="",'Services - WHC'!E116="[Enter service]"),"",'Services - WHC'!E116)</f>
        <v/>
      </c>
      <c r="F118" s="75" t="str">
        <f>IF(OR('Services - WHC'!F116="",'Services - WHC'!F116="[Select]"),"",'Services - WHC'!F116)</f>
        <v/>
      </c>
      <c r="G118" s="26"/>
      <c r="H118" s="306"/>
      <c r="I118" s="306"/>
      <c r="J118" s="306"/>
      <c r="K118" s="306"/>
      <c r="L118" s="77">
        <f t="shared" si="1"/>
        <v>0</v>
      </c>
      <c r="M118" s="31"/>
    </row>
    <row r="119" spans="3:13" ht="12" customHeight="1" x14ac:dyDescent="0.2">
      <c r="C119" s="13"/>
      <c r="D119" s="19">
        <f>'Revenue - WHC'!D119</f>
        <v>108</v>
      </c>
      <c r="E119" s="74" t="str">
        <f>IF(OR('Services - WHC'!E117="",'Services - WHC'!E117="[Enter service]"),"",'Services - WHC'!E117)</f>
        <v/>
      </c>
      <c r="F119" s="75" t="str">
        <f>IF(OR('Services - WHC'!F117="",'Services - WHC'!F117="[Select]"),"",'Services - WHC'!F117)</f>
        <v/>
      </c>
      <c r="G119" s="26"/>
      <c r="H119" s="306"/>
      <c r="I119" s="306"/>
      <c r="J119" s="306"/>
      <c r="K119" s="306"/>
      <c r="L119" s="77">
        <f t="shared" si="1"/>
        <v>0</v>
      </c>
      <c r="M119" s="31"/>
    </row>
    <row r="120" spans="3:13" ht="12" customHeight="1" x14ac:dyDescent="0.2">
      <c r="C120" s="13"/>
      <c r="D120" s="19">
        <f>'Revenue - WHC'!D120</f>
        <v>109</v>
      </c>
      <c r="E120" s="74" t="str">
        <f>IF(OR('Services - WHC'!E118="",'Services - WHC'!E118="[Enter service]"),"",'Services - WHC'!E118)</f>
        <v/>
      </c>
      <c r="F120" s="75" t="str">
        <f>IF(OR('Services - WHC'!F118="",'Services - WHC'!F118="[Select]"),"",'Services - WHC'!F118)</f>
        <v/>
      </c>
      <c r="G120" s="26"/>
      <c r="H120" s="306"/>
      <c r="I120" s="306"/>
      <c r="J120" s="306"/>
      <c r="K120" s="306"/>
      <c r="L120" s="77">
        <f t="shared" si="1"/>
        <v>0</v>
      </c>
      <c r="M120" s="31"/>
    </row>
    <row r="121" spans="3:13" ht="12" customHeight="1" x14ac:dyDescent="0.2">
      <c r="C121" s="13"/>
      <c r="D121" s="19">
        <f>'Revenue - WHC'!D121</f>
        <v>110</v>
      </c>
      <c r="E121" s="74" t="str">
        <f>IF(OR('Services - WHC'!E119="",'Services - WHC'!E119="[Enter service]"),"",'Services - WHC'!E119)</f>
        <v/>
      </c>
      <c r="F121" s="75" t="str">
        <f>IF(OR('Services - WHC'!F119="",'Services - WHC'!F119="[Select]"),"",'Services - WHC'!F119)</f>
        <v/>
      </c>
      <c r="G121" s="26"/>
      <c r="H121" s="306"/>
      <c r="I121" s="306"/>
      <c r="J121" s="306"/>
      <c r="K121" s="306"/>
      <c r="L121" s="77">
        <f t="shared" si="1"/>
        <v>0</v>
      </c>
      <c r="M121" s="31"/>
    </row>
    <row r="122" spans="3:13" ht="12" customHeight="1" x14ac:dyDescent="0.2">
      <c r="C122" s="13"/>
      <c r="D122" s="19">
        <f>'Revenue - WHC'!D122</f>
        <v>111</v>
      </c>
      <c r="E122" s="74" t="str">
        <f>IF(OR('Services - WHC'!E120="",'Services - WHC'!E120="[Enter service]"),"",'Services - WHC'!E120)</f>
        <v/>
      </c>
      <c r="F122" s="75" t="str">
        <f>IF(OR('Services - WHC'!F120="",'Services - WHC'!F120="[Select]"),"",'Services - WHC'!F120)</f>
        <v/>
      </c>
      <c r="G122" s="26"/>
      <c r="H122" s="306"/>
      <c r="I122" s="306"/>
      <c r="J122" s="306"/>
      <c r="K122" s="306"/>
      <c r="L122" s="77">
        <f t="shared" si="1"/>
        <v>0</v>
      </c>
      <c r="M122" s="31"/>
    </row>
    <row r="123" spans="3:13" ht="12" customHeight="1" x14ac:dyDescent="0.2">
      <c r="C123" s="13"/>
      <c r="D123" s="19">
        <f>'Revenue - WHC'!D123</f>
        <v>112</v>
      </c>
      <c r="E123" s="74" t="str">
        <f>IF(OR('Services - WHC'!E121="",'Services - WHC'!E121="[Enter service]"),"",'Services - WHC'!E121)</f>
        <v/>
      </c>
      <c r="F123" s="75" t="str">
        <f>IF(OR('Services - WHC'!F121="",'Services - WHC'!F121="[Select]"),"",'Services - WHC'!F121)</f>
        <v/>
      </c>
      <c r="G123" s="26"/>
      <c r="H123" s="306"/>
      <c r="I123" s="306"/>
      <c r="J123" s="306"/>
      <c r="K123" s="306"/>
      <c r="L123" s="77">
        <f t="shared" si="1"/>
        <v>0</v>
      </c>
      <c r="M123" s="31"/>
    </row>
    <row r="124" spans="3:13" ht="12" customHeight="1" x14ac:dyDescent="0.2">
      <c r="C124" s="13"/>
      <c r="D124" s="19">
        <f>'Revenue - WHC'!D124</f>
        <v>113</v>
      </c>
      <c r="E124" s="74" t="str">
        <f>IF(OR('Services - WHC'!E122="",'Services - WHC'!E122="[Enter service]"),"",'Services - WHC'!E122)</f>
        <v/>
      </c>
      <c r="F124" s="75" t="str">
        <f>IF(OR('Services - WHC'!F122="",'Services - WHC'!F122="[Select]"),"",'Services - WHC'!F122)</f>
        <v/>
      </c>
      <c r="G124" s="26"/>
      <c r="H124" s="306"/>
      <c r="I124" s="306"/>
      <c r="J124" s="306"/>
      <c r="K124" s="306"/>
      <c r="L124" s="77">
        <f t="shared" si="1"/>
        <v>0</v>
      </c>
      <c r="M124" s="31"/>
    </row>
    <row r="125" spans="3:13" ht="12" customHeight="1" x14ac:dyDescent="0.2">
      <c r="C125" s="13"/>
      <c r="D125" s="19">
        <f>'Revenue - WHC'!D125</f>
        <v>114</v>
      </c>
      <c r="E125" s="74" t="str">
        <f>IF(OR('Services - WHC'!E123="",'Services - WHC'!E123="[Enter service]"),"",'Services - WHC'!E123)</f>
        <v/>
      </c>
      <c r="F125" s="75" t="str">
        <f>IF(OR('Services - WHC'!F123="",'Services - WHC'!F123="[Select]"),"",'Services - WHC'!F123)</f>
        <v/>
      </c>
      <c r="G125" s="26"/>
      <c r="H125" s="306"/>
      <c r="I125" s="306"/>
      <c r="J125" s="306"/>
      <c r="K125" s="306"/>
      <c r="L125" s="77">
        <f t="shared" si="1"/>
        <v>0</v>
      </c>
      <c r="M125" s="31"/>
    </row>
    <row r="126" spans="3:13" ht="12" customHeight="1" x14ac:dyDescent="0.2">
      <c r="C126" s="13"/>
      <c r="D126" s="19">
        <f>'Revenue - WHC'!D126</f>
        <v>115</v>
      </c>
      <c r="E126" s="74" t="str">
        <f>IF(OR('Services - WHC'!E124="",'Services - WHC'!E124="[Enter service]"),"",'Services - WHC'!E124)</f>
        <v/>
      </c>
      <c r="F126" s="75" t="str">
        <f>IF(OR('Services - WHC'!F124="",'Services - WHC'!F124="[Select]"),"",'Services - WHC'!F124)</f>
        <v/>
      </c>
      <c r="G126" s="26"/>
      <c r="H126" s="306"/>
      <c r="I126" s="306"/>
      <c r="J126" s="306"/>
      <c r="K126" s="306"/>
      <c r="L126" s="77">
        <f t="shared" si="1"/>
        <v>0</v>
      </c>
      <c r="M126" s="31"/>
    </row>
    <row r="127" spans="3:13" ht="12" customHeight="1" x14ac:dyDescent="0.2">
      <c r="C127" s="13"/>
      <c r="D127" s="19">
        <f>'Revenue - WHC'!D127</f>
        <v>116</v>
      </c>
      <c r="E127" s="74" t="str">
        <f>IF(OR('Services - WHC'!E125="",'Services - WHC'!E125="[Enter service]"),"",'Services - WHC'!E125)</f>
        <v/>
      </c>
      <c r="F127" s="75" t="str">
        <f>IF(OR('Services - WHC'!F125="",'Services - WHC'!F125="[Select]"),"",'Services - WHC'!F125)</f>
        <v/>
      </c>
      <c r="G127" s="26"/>
      <c r="H127" s="306"/>
      <c r="I127" s="306"/>
      <c r="J127" s="306"/>
      <c r="K127" s="306"/>
      <c r="L127" s="77">
        <f t="shared" si="1"/>
        <v>0</v>
      </c>
      <c r="M127" s="31"/>
    </row>
    <row r="128" spans="3:13" ht="12" customHeight="1" x14ac:dyDescent="0.2">
      <c r="C128" s="13"/>
      <c r="D128" s="19">
        <f>'Revenue - WHC'!D128</f>
        <v>117</v>
      </c>
      <c r="E128" s="74" t="str">
        <f>IF(OR('Services - WHC'!E126="",'Services - WHC'!E126="[Enter service]"),"",'Services - WHC'!E126)</f>
        <v/>
      </c>
      <c r="F128" s="75" t="str">
        <f>IF(OR('Services - WHC'!F126="",'Services - WHC'!F126="[Select]"),"",'Services - WHC'!F126)</f>
        <v/>
      </c>
      <c r="G128" s="26"/>
      <c r="H128" s="306"/>
      <c r="I128" s="306"/>
      <c r="J128" s="306"/>
      <c r="K128" s="306"/>
      <c r="L128" s="77">
        <f t="shared" si="1"/>
        <v>0</v>
      </c>
      <c r="M128" s="31"/>
    </row>
    <row r="129" spans="3:13" ht="12" customHeight="1" x14ac:dyDescent="0.2">
      <c r="C129" s="13"/>
      <c r="D129" s="19">
        <f>'Revenue - WHC'!D129</f>
        <v>118</v>
      </c>
      <c r="E129" s="74" t="str">
        <f>IF(OR('Services - WHC'!E127="",'Services - WHC'!E127="[Enter service]"),"",'Services - WHC'!E127)</f>
        <v/>
      </c>
      <c r="F129" s="75" t="str">
        <f>IF(OR('Services - WHC'!F127="",'Services - WHC'!F127="[Select]"),"",'Services - WHC'!F127)</f>
        <v/>
      </c>
      <c r="G129" s="26"/>
      <c r="H129" s="306"/>
      <c r="I129" s="306"/>
      <c r="J129" s="306"/>
      <c r="K129" s="306"/>
      <c r="L129" s="77">
        <f t="shared" si="1"/>
        <v>0</v>
      </c>
      <c r="M129" s="31"/>
    </row>
    <row r="130" spans="3:13" ht="12" customHeight="1" x14ac:dyDescent="0.2">
      <c r="C130" s="13"/>
      <c r="D130" s="19">
        <f>'Revenue - WHC'!D130</f>
        <v>119</v>
      </c>
      <c r="E130" s="74" t="str">
        <f>IF(OR('Services - WHC'!E128="",'Services - WHC'!E128="[Enter service]"),"",'Services - WHC'!E128)</f>
        <v/>
      </c>
      <c r="F130" s="75" t="str">
        <f>IF(OR('Services - WHC'!F128="",'Services - WHC'!F128="[Select]"),"",'Services - WHC'!F128)</f>
        <v/>
      </c>
      <c r="G130" s="26"/>
      <c r="H130" s="306"/>
      <c r="I130" s="306"/>
      <c r="J130" s="306"/>
      <c r="K130" s="306"/>
      <c r="L130" s="77">
        <f t="shared" si="1"/>
        <v>0</v>
      </c>
      <c r="M130" s="31"/>
    </row>
    <row r="131" spans="3:13" ht="12" customHeight="1" x14ac:dyDescent="0.2">
      <c r="C131" s="13"/>
      <c r="D131" s="19">
        <f>'Revenue - WHC'!D131</f>
        <v>120</v>
      </c>
      <c r="E131" s="74" t="str">
        <f>IF(OR('Services - WHC'!E129="",'Services - WHC'!E129="[Enter service]"),"",'Services - WHC'!E129)</f>
        <v/>
      </c>
      <c r="F131" s="75" t="str">
        <f>IF(OR('Services - WHC'!F129="",'Services - WHC'!F129="[Select]"),"",'Services - WHC'!F129)</f>
        <v/>
      </c>
      <c r="G131" s="26"/>
      <c r="H131" s="306"/>
      <c r="I131" s="306"/>
      <c r="J131" s="306"/>
      <c r="K131" s="306"/>
      <c r="L131" s="77">
        <f t="shared" si="1"/>
        <v>0</v>
      </c>
      <c r="M131" s="31"/>
    </row>
    <row r="132" spans="3:13" ht="12" customHeight="1" x14ac:dyDescent="0.2">
      <c r="C132" s="13"/>
      <c r="D132" s="19">
        <f>'Revenue - WHC'!D132</f>
        <v>121</v>
      </c>
      <c r="E132" s="74" t="str">
        <f>IF(OR('Services - WHC'!E130="",'Services - WHC'!E130="[Enter service]"),"",'Services - WHC'!E130)</f>
        <v/>
      </c>
      <c r="F132" s="75" t="str">
        <f>IF(OR('Services - WHC'!F130="",'Services - WHC'!F130="[Select]"),"",'Services - WHC'!F130)</f>
        <v/>
      </c>
      <c r="G132" s="26"/>
      <c r="H132" s="306"/>
      <c r="I132" s="306"/>
      <c r="J132" s="306"/>
      <c r="K132" s="306"/>
      <c r="L132" s="77">
        <f t="shared" si="1"/>
        <v>0</v>
      </c>
      <c r="M132" s="31"/>
    </row>
    <row r="133" spans="3:13" ht="12" customHeight="1" x14ac:dyDescent="0.2">
      <c r="C133" s="13"/>
      <c r="D133" s="19">
        <f>'Revenue - WHC'!D133</f>
        <v>122</v>
      </c>
      <c r="E133" s="74" t="str">
        <f>IF(OR('Services - WHC'!E131="",'Services - WHC'!E131="[Enter service]"),"",'Services - WHC'!E131)</f>
        <v/>
      </c>
      <c r="F133" s="75" t="str">
        <f>IF(OR('Services - WHC'!F131="",'Services - WHC'!F131="[Select]"),"",'Services - WHC'!F131)</f>
        <v/>
      </c>
      <c r="G133" s="26"/>
      <c r="H133" s="306"/>
      <c r="I133" s="306"/>
      <c r="J133" s="306"/>
      <c r="K133" s="306"/>
      <c r="L133" s="77">
        <f t="shared" si="1"/>
        <v>0</v>
      </c>
      <c r="M133" s="31"/>
    </row>
    <row r="134" spans="3:13" ht="12" customHeight="1" x14ac:dyDescent="0.2">
      <c r="C134" s="13"/>
      <c r="D134" s="19">
        <f>'Revenue - WHC'!D134</f>
        <v>123</v>
      </c>
      <c r="E134" s="74" t="str">
        <f>IF(OR('Services - WHC'!E132="",'Services - WHC'!E132="[Enter service]"),"",'Services - WHC'!E132)</f>
        <v/>
      </c>
      <c r="F134" s="75" t="str">
        <f>IF(OR('Services - WHC'!F132="",'Services - WHC'!F132="[Select]"),"",'Services - WHC'!F132)</f>
        <v/>
      </c>
      <c r="G134" s="26"/>
      <c r="H134" s="306"/>
      <c r="I134" s="306"/>
      <c r="J134" s="306"/>
      <c r="K134" s="306"/>
      <c r="L134" s="77">
        <f t="shared" si="1"/>
        <v>0</v>
      </c>
      <c r="M134" s="31"/>
    </row>
    <row r="135" spans="3:13" ht="12" customHeight="1" x14ac:dyDescent="0.2">
      <c r="C135" s="13"/>
      <c r="D135" s="19">
        <f>'Revenue - WHC'!D135</f>
        <v>124</v>
      </c>
      <c r="E135" s="74" t="str">
        <f>IF(OR('Services - WHC'!E133="",'Services - WHC'!E133="[Enter service]"),"",'Services - WHC'!E133)</f>
        <v/>
      </c>
      <c r="F135" s="75" t="str">
        <f>IF(OR('Services - WHC'!F133="",'Services - WHC'!F133="[Select]"),"",'Services - WHC'!F133)</f>
        <v/>
      </c>
      <c r="G135" s="26"/>
      <c r="H135" s="306"/>
      <c r="I135" s="306"/>
      <c r="J135" s="306"/>
      <c r="K135" s="306"/>
      <c r="L135" s="77">
        <f t="shared" si="1"/>
        <v>0</v>
      </c>
      <c r="M135" s="31"/>
    </row>
    <row r="136" spans="3:13" ht="12" customHeight="1" x14ac:dyDescent="0.2">
      <c r="C136" s="13"/>
      <c r="D136" s="19">
        <f>'Revenue - WHC'!D136</f>
        <v>125</v>
      </c>
      <c r="E136" s="74" t="str">
        <f>IF(OR('Services - WHC'!E134="",'Services - WHC'!E134="[Enter service]"),"",'Services - WHC'!E134)</f>
        <v/>
      </c>
      <c r="F136" s="75" t="str">
        <f>IF(OR('Services - WHC'!F134="",'Services - WHC'!F134="[Select]"),"",'Services - WHC'!F134)</f>
        <v/>
      </c>
      <c r="G136" s="26"/>
      <c r="H136" s="306"/>
      <c r="I136" s="306"/>
      <c r="J136" s="306"/>
      <c r="K136" s="306"/>
      <c r="L136" s="77">
        <f t="shared" si="1"/>
        <v>0</v>
      </c>
      <c r="M136" s="31"/>
    </row>
    <row r="137" spans="3:13" ht="12" customHeight="1" x14ac:dyDescent="0.2">
      <c r="C137" s="13"/>
      <c r="D137" s="19">
        <f>'Revenue - WHC'!D137</f>
        <v>126</v>
      </c>
      <c r="E137" s="74" t="str">
        <f>IF(OR('Services - WHC'!E135="",'Services - WHC'!E135="[Enter service]"),"",'Services - WHC'!E135)</f>
        <v/>
      </c>
      <c r="F137" s="75" t="str">
        <f>IF(OR('Services - WHC'!F135="",'Services - WHC'!F135="[Select]"),"",'Services - WHC'!F135)</f>
        <v/>
      </c>
      <c r="G137" s="26"/>
      <c r="H137" s="306"/>
      <c r="I137" s="306"/>
      <c r="J137" s="306"/>
      <c r="K137" s="306"/>
      <c r="L137" s="77">
        <f t="shared" si="1"/>
        <v>0</v>
      </c>
      <c r="M137" s="31"/>
    </row>
    <row r="138" spans="3:13" ht="12" customHeight="1" x14ac:dyDescent="0.2">
      <c r="C138" s="13"/>
      <c r="D138" s="19">
        <f>'Revenue - WHC'!D138</f>
        <v>127</v>
      </c>
      <c r="E138" s="74" t="str">
        <f>IF(OR('Services - WHC'!E136="",'Services - WHC'!E136="[Enter service]"),"",'Services - WHC'!E136)</f>
        <v/>
      </c>
      <c r="F138" s="75" t="str">
        <f>IF(OR('Services - WHC'!F136="",'Services - WHC'!F136="[Select]"),"",'Services - WHC'!F136)</f>
        <v/>
      </c>
      <c r="G138" s="26"/>
      <c r="H138" s="306"/>
      <c r="I138" s="306"/>
      <c r="J138" s="306"/>
      <c r="K138" s="306"/>
      <c r="L138" s="77">
        <f t="shared" si="1"/>
        <v>0</v>
      </c>
      <c r="M138" s="31"/>
    </row>
    <row r="139" spans="3:13" ht="12" customHeight="1" x14ac:dyDescent="0.2">
      <c r="C139" s="13"/>
      <c r="D139" s="19">
        <f>'Revenue - WHC'!D139</f>
        <v>128</v>
      </c>
      <c r="E139" s="74" t="str">
        <f>IF(OR('Services - WHC'!E137="",'Services - WHC'!E137="[Enter service]"),"",'Services - WHC'!E137)</f>
        <v/>
      </c>
      <c r="F139" s="75" t="str">
        <f>IF(OR('Services - WHC'!F137="",'Services - WHC'!F137="[Select]"),"",'Services - WHC'!F137)</f>
        <v/>
      </c>
      <c r="G139" s="26"/>
      <c r="H139" s="306"/>
      <c r="I139" s="306"/>
      <c r="J139" s="306"/>
      <c r="K139" s="306"/>
      <c r="L139" s="77">
        <f t="shared" si="1"/>
        <v>0</v>
      </c>
      <c r="M139" s="31"/>
    </row>
    <row r="140" spans="3:13" ht="12" customHeight="1" x14ac:dyDescent="0.2">
      <c r="C140" s="13"/>
      <c r="D140" s="19">
        <f>'Revenue - WHC'!D140</f>
        <v>129</v>
      </c>
      <c r="E140" s="74" t="str">
        <f>IF(OR('Services - WHC'!E138="",'Services - WHC'!E138="[Enter service]"),"",'Services - WHC'!E138)</f>
        <v/>
      </c>
      <c r="F140" s="75" t="str">
        <f>IF(OR('Services - WHC'!F138="",'Services - WHC'!F138="[Select]"),"",'Services - WHC'!F138)</f>
        <v/>
      </c>
      <c r="G140" s="26"/>
      <c r="H140" s="306"/>
      <c r="I140" s="306"/>
      <c r="J140" s="306"/>
      <c r="K140" s="306"/>
      <c r="L140" s="77">
        <f t="shared" si="1"/>
        <v>0</v>
      </c>
      <c r="M140" s="31"/>
    </row>
    <row r="141" spans="3:13" ht="12" customHeight="1" x14ac:dyDescent="0.2">
      <c r="C141" s="13"/>
      <c r="D141" s="19">
        <f>'Revenue - WHC'!D141</f>
        <v>130</v>
      </c>
      <c r="E141" s="74" t="str">
        <f>IF(OR('Services - WHC'!E139="",'Services - WHC'!E139="[Enter service]"),"",'Services - WHC'!E139)</f>
        <v/>
      </c>
      <c r="F141" s="75" t="str">
        <f>IF(OR('Services - WHC'!F139="",'Services - WHC'!F139="[Select]"),"",'Services - WHC'!F139)</f>
        <v/>
      </c>
      <c r="G141" s="26"/>
      <c r="H141" s="306"/>
      <c r="I141" s="306"/>
      <c r="J141" s="306"/>
      <c r="K141" s="306"/>
      <c r="L141" s="77">
        <f t="shared" si="1"/>
        <v>0</v>
      </c>
      <c r="M141" s="31"/>
    </row>
    <row r="142" spans="3:13" ht="12" customHeight="1" x14ac:dyDescent="0.2">
      <c r="C142" s="13"/>
      <c r="D142" s="19">
        <f>'Revenue - WHC'!D142</f>
        <v>131</v>
      </c>
      <c r="E142" s="74" t="str">
        <f>IF(OR('Services - WHC'!E140="",'Services - WHC'!E140="[Enter service]"),"",'Services - WHC'!E140)</f>
        <v/>
      </c>
      <c r="F142" s="75" t="str">
        <f>IF(OR('Services - WHC'!F140="",'Services - WHC'!F140="[Select]"),"",'Services - WHC'!F140)</f>
        <v/>
      </c>
      <c r="G142" s="26"/>
      <c r="H142" s="306"/>
      <c r="I142" s="306"/>
      <c r="J142" s="306"/>
      <c r="K142" s="306"/>
      <c r="L142" s="77">
        <f t="shared" si="1"/>
        <v>0</v>
      </c>
      <c r="M142" s="31"/>
    </row>
    <row r="143" spans="3:13" ht="12" customHeight="1" x14ac:dyDescent="0.2">
      <c r="C143" s="13"/>
      <c r="D143" s="19">
        <f>'Revenue - WHC'!D143</f>
        <v>132</v>
      </c>
      <c r="E143" s="74" t="str">
        <f>IF(OR('Services - WHC'!E141="",'Services - WHC'!E141="[Enter service]"),"",'Services - WHC'!E141)</f>
        <v/>
      </c>
      <c r="F143" s="75" t="str">
        <f>IF(OR('Services - WHC'!F141="",'Services - WHC'!F141="[Select]"),"",'Services - WHC'!F141)</f>
        <v/>
      </c>
      <c r="G143" s="26"/>
      <c r="H143" s="306"/>
      <c r="I143" s="306"/>
      <c r="J143" s="306"/>
      <c r="K143" s="306"/>
      <c r="L143" s="77">
        <f t="shared" si="1"/>
        <v>0</v>
      </c>
      <c r="M143" s="31"/>
    </row>
    <row r="144" spans="3:13" ht="12" customHeight="1" x14ac:dyDescent="0.2">
      <c r="C144" s="13"/>
      <c r="D144" s="19">
        <f>'Revenue - WHC'!D144</f>
        <v>133</v>
      </c>
      <c r="E144" s="74" t="str">
        <f>IF(OR('Services - WHC'!E142="",'Services - WHC'!E142="[Enter service]"),"",'Services - WHC'!E142)</f>
        <v/>
      </c>
      <c r="F144" s="75" t="str">
        <f>IF(OR('Services - WHC'!F142="",'Services - WHC'!F142="[Select]"),"",'Services - WHC'!F142)</f>
        <v/>
      </c>
      <c r="G144" s="26"/>
      <c r="H144" s="306"/>
      <c r="I144" s="306"/>
      <c r="J144" s="306"/>
      <c r="K144" s="306"/>
      <c r="L144" s="77">
        <f t="shared" si="1"/>
        <v>0</v>
      </c>
      <c r="M144" s="31"/>
    </row>
    <row r="145" spans="3:13" ht="12" customHeight="1" x14ac:dyDescent="0.2">
      <c r="C145" s="13"/>
      <c r="D145" s="19">
        <f>'Revenue - WHC'!D145</f>
        <v>134</v>
      </c>
      <c r="E145" s="74" t="str">
        <f>IF(OR('Services - WHC'!E143="",'Services - WHC'!E143="[Enter service]"),"",'Services - WHC'!E143)</f>
        <v/>
      </c>
      <c r="F145" s="75" t="str">
        <f>IF(OR('Services - WHC'!F143="",'Services - WHC'!F143="[Select]"),"",'Services - WHC'!F143)</f>
        <v/>
      </c>
      <c r="G145" s="26"/>
      <c r="H145" s="306"/>
      <c r="I145" s="306"/>
      <c r="J145" s="306"/>
      <c r="K145" s="306"/>
      <c r="L145" s="77">
        <f t="shared" si="1"/>
        <v>0</v>
      </c>
      <c r="M145" s="31"/>
    </row>
    <row r="146" spans="3:13" ht="12" customHeight="1" x14ac:dyDescent="0.2">
      <c r="C146" s="13"/>
      <c r="D146" s="19">
        <f>'Revenue - WHC'!D146</f>
        <v>135</v>
      </c>
      <c r="E146" s="74" t="str">
        <f>IF(OR('Services - WHC'!E144="",'Services - WHC'!E144="[Enter service]"),"",'Services - WHC'!E144)</f>
        <v/>
      </c>
      <c r="F146" s="75" t="str">
        <f>IF(OR('Services - WHC'!F144="",'Services - WHC'!F144="[Select]"),"",'Services - WHC'!F144)</f>
        <v/>
      </c>
      <c r="G146" s="26"/>
      <c r="H146" s="306"/>
      <c r="I146" s="306"/>
      <c r="J146" s="306"/>
      <c r="K146" s="306"/>
      <c r="L146" s="77">
        <f t="shared" si="1"/>
        <v>0</v>
      </c>
      <c r="M146" s="31"/>
    </row>
    <row r="147" spans="3:13" ht="12" customHeight="1" collapsed="1" thickBot="1" x14ac:dyDescent="0.25">
      <c r="C147" s="13"/>
      <c r="D147" s="19"/>
      <c r="E147" s="78" t="s">
        <v>92</v>
      </c>
      <c r="F147" s="79"/>
      <c r="G147" s="26"/>
      <c r="H147" s="80"/>
      <c r="I147" s="80"/>
      <c r="J147" s="80"/>
      <c r="K147" s="80"/>
      <c r="L147" s="81">
        <f t="shared" si="1"/>
        <v>0</v>
      </c>
      <c r="M147" s="31"/>
    </row>
    <row r="148" spans="3:13" ht="12" customHeight="1" thickTop="1" x14ac:dyDescent="0.2">
      <c r="C148" s="13"/>
      <c r="D148" s="14"/>
      <c r="E148" s="50" t="s">
        <v>91</v>
      </c>
      <c r="F148" s="51"/>
      <c r="G148" s="26"/>
      <c r="H148" s="52">
        <f>+SUM(H11:H147)</f>
        <v>9022080</v>
      </c>
      <c r="I148" s="52">
        <f>+SUM(I11:I147)</f>
        <v>5613354</v>
      </c>
      <c r="J148" s="52">
        <f>+SUM(J11:J147)</f>
        <v>6605603</v>
      </c>
      <c r="K148" s="52">
        <f>+SUM(K11:K147)</f>
        <v>1126976</v>
      </c>
      <c r="L148" s="53">
        <f t="shared" ref="L148" si="2">SUM(H148:K148)</f>
        <v>22368013</v>
      </c>
      <c r="M148" s="31"/>
    </row>
    <row r="149" spans="3:13" ht="12.6" customHeight="1" thickBot="1" x14ac:dyDescent="0.25">
      <c r="C149" s="32"/>
      <c r="D149" s="33"/>
      <c r="E149" s="34"/>
      <c r="F149" s="35"/>
      <c r="G149" s="129"/>
      <c r="H149" s="33"/>
      <c r="I149" s="36"/>
      <c r="J149" s="36"/>
      <c r="K149" s="36"/>
      <c r="L149" s="36"/>
      <c r="M149" s="48"/>
    </row>
    <row r="150" spans="3:13" x14ac:dyDescent="0.2">
      <c r="I150" s="38"/>
      <c r="J150" s="38"/>
      <c r="K150" s="38"/>
      <c r="L150" s="38"/>
    </row>
    <row r="151" spans="3:13" x14ac:dyDescent="0.2">
      <c r="F151" s="6"/>
      <c r="G151" s="6"/>
    </row>
    <row r="152" spans="3:13" ht="13.2" thickBot="1" x14ac:dyDescent="0.25">
      <c r="F152" s="6"/>
      <c r="G152" s="6"/>
    </row>
    <row r="153" spans="3:13" x14ac:dyDescent="0.2">
      <c r="C153" s="424"/>
      <c r="D153" s="425"/>
      <c r="E153" s="425"/>
      <c r="F153" s="402"/>
      <c r="G153" s="402"/>
      <c r="H153" s="403"/>
    </row>
    <row r="154" spans="3:13" x14ac:dyDescent="0.2">
      <c r="C154" s="13"/>
      <c r="D154" s="14"/>
      <c r="E154" s="25" t="s">
        <v>276</v>
      </c>
      <c r="F154" s="15"/>
      <c r="G154" s="15"/>
      <c r="H154" s="31"/>
    </row>
    <row r="155" spans="3:13" x14ac:dyDescent="0.2">
      <c r="C155" s="13"/>
      <c r="D155" s="14"/>
      <c r="E155" s="6" t="s">
        <v>279</v>
      </c>
      <c r="F155" s="15" t="s">
        <v>271</v>
      </c>
      <c r="G155" s="15"/>
      <c r="H155" s="31"/>
    </row>
    <row r="156" spans="3:13" x14ac:dyDescent="0.2">
      <c r="C156" s="13"/>
      <c r="D156" s="14"/>
      <c r="E156" s="407" t="s">
        <v>273</v>
      </c>
      <c r="F156" s="408"/>
      <c r="G156" s="409"/>
      <c r="H156" s="31"/>
    </row>
    <row r="157" spans="3:13" x14ac:dyDescent="0.2">
      <c r="C157" s="13"/>
      <c r="D157" s="14"/>
      <c r="E157" s="407" t="s">
        <v>273</v>
      </c>
      <c r="F157" s="408"/>
      <c r="G157" s="409"/>
      <c r="H157" s="31"/>
    </row>
    <row r="158" spans="3:13" x14ac:dyDescent="0.2">
      <c r="C158" s="13"/>
      <c r="D158" s="14"/>
      <c r="E158" s="407" t="s">
        <v>273</v>
      </c>
      <c r="F158" s="408"/>
      <c r="G158" s="409"/>
      <c r="H158" s="31"/>
    </row>
    <row r="159" spans="3:13" x14ac:dyDescent="0.2">
      <c r="C159" s="13"/>
      <c r="D159" s="14"/>
      <c r="E159" s="407" t="s">
        <v>273</v>
      </c>
      <c r="F159" s="408"/>
      <c r="G159" s="409"/>
      <c r="H159" s="31"/>
    </row>
    <row r="160" spans="3:13" x14ac:dyDescent="0.2">
      <c r="C160" s="13"/>
      <c r="D160" s="14"/>
      <c r="E160" s="407" t="s">
        <v>273</v>
      </c>
      <c r="F160" s="408"/>
      <c r="G160" s="409"/>
      <c r="H160" s="31"/>
    </row>
    <row r="161" spans="3:8" x14ac:dyDescent="0.2">
      <c r="C161" s="13"/>
      <c r="D161" s="14"/>
      <c r="E161" s="407" t="s">
        <v>273</v>
      </c>
      <c r="F161" s="408"/>
      <c r="G161" s="409"/>
      <c r="H161" s="31"/>
    </row>
    <row r="162" spans="3:8" x14ac:dyDescent="0.2">
      <c r="C162" s="13"/>
      <c r="D162" s="14"/>
      <c r="E162" s="407" t="s">
        <v>273</v>
      </c>
      <c r="F162" s="408"/>
      <c r="G162" s="409"/>
      <c r="H162" s="31"/>
    </row>
    <row r="163" spans="3:8" x14ac:dyDescent="0.2">
      <c r="C163" s="13"/>
      <c r="D163" s="14"/>
      <c r="E163" s="407" t="s">
        <v>273</v>
      </c>
      <c r="F163" s="408"/>
      <c r="G163" s="409"/>
      <c r="H163" s="31"/>
    </row>
    <row r="164" spans="3:8" x14ac:dyDescent="0.2">
      <c r="C164" s="13"/>
      <c r="D164" s="14"/>
      <c r="E164" s="407" t="s">
        <v>273</v>
      </c>
      <c r="F164" s="408"/>
      <c r="G164" s="409"/>
      <c r="H164" s="31"/>
    </row>
    <row r="165" spans="3:8" x14ac:dyDescent="0.2">
      <c r="C165" s="13"/>
      <c r="D165" s="14"/>
      <c r="E165" s="407" t="s">
        <v>273</v>
      </c>
      <c r="F165" s="408"/>
      <c r="G165" s="409"/>
      <c r="H165" s="31"/>
    </row>
    <row r="166" spans="3:8" x14ac:dyDescent="0.2">
      <c r="C166" s="13"/>
      <c r="D166" s="14"/>
      <c r="E166" s="407" t="s">
        <v>273</v>
      </c>
      <c r="F166" s="408"/>
      <c r="G166" s="409"/>
      <c r="H166" s="31"/>
    </row>
    <row r="167" spans="3:8" x14ac:dyDescent="0.2">
      <c r="C167" s="13"/>
      <c r="D167" s="14"/>
      <c r="E167" s="407" t="s">
        <v>273</v>
      </c>
      <c r="F167" s="408"/>
      <c r="G167" s="409"/>
      <c r="H167" s="31"/>
    </row>
    <row r="168" spans="3:8" x14ac:dyDescent="0.2">
      <c r="C168" s="13"/>
      <c r="D168" s="14"/>
      <c r="E168" s="407" t="s">
        <v>273</v>
      </c>
      <c r="F168" s="408"/>
      <c r="G168" s="409"/>
      <c r="H168" s="31"/>
    </row>
    <row r="169" spans="3:8" x14ac:dyDescent="0.2">
      <c r="C169" s="13"/>
      <c r="D169" s="14"/>
      <c r="E169" s="29" t="s">
        <v>91</v>
      </c>
      <c r="F169" s="409">
        <f>SUM(F156:F168)</f>
        <v>0</v>
      </c>
      <c r="G169" s="409"/>
      <c r="H169" s="31"/>
    </row>
    <row r="170" spans="3:8" x14ac:dyDescent="0.2">
      <c r="C170" s="13"/>
      <c r="D170" s="14"/>
      <c r="E170" s="29"/>
      <c r="F170" s="26"/>
      <c r="G170" s="26"/>
      <c r="H170" s="31"/>
    </row>
    <row r="171" spans="3:8" x14ac:dyDescent="0.2">
      <c r="C171" s="13"/>
      <c r="D171" s="14"/>
      <c r="E171" s="29" t="s">
        <v>277</v>
      </c>
      <c r="F171" s="422">
        <f>L147</f>
        <v>0</v>
      </c>
      <c r="G171" s="422"/>
      <c r="H171" s="31"/>
    </row>
    <row r="172" spans="3:8" x14ac:dyDescent="0.2">
      <c r="C172" s="13"/>
      <c r="D172" s="14"/>
      <c r="E172" s="30" t="s">
        <v>223</v>
      </c>
      <c r="F172" s="421">
        <f>F169-F171</f>
        <v>0</v>
      </c>
      <c r="G172" s="422"/>
      <c r="H172" s="31"/>
    </row>
    <row r="173" spans="3:8" ht="13.8" x14ac:dyDescent="0.2">
      <c r="C173" s="13"/>
      <c r="D173" s="14"/>
      <c r="E173" s="415" t="s">
        <v>272</v>
      </c>
      <c r="F173" s="426" t="str">
        <f>IF(F172="","",IF(F172=0,"OK","ISSUE"))</f>
        <v>OK</v>
      </c>
      <c r="G173" s="414"/>
      <c r="H173" s="31"/>
    </row>
    <row r="174" spans="3:8" x14ac:dyDescent="0.2">
      <c r="C174" s="13"/>
      <c r="D174" s="14"/>
      <c r="G174" s="416"/>
      <c r="H174" s="31"/>
    </row>
    <row r="175" spans="3:8" ht="13.2" thickBot="1" x14ac:dyDescent="0.25">
      <c r="C175" s="125"/>
      <c r="D175" s="263"/>
      <c r="E175" s="263"/>
      <c r="F175" s="423"/>
      <c r="G175" s="423"/>
      <c r="H175" s="130"/>
    </row>
    <row r="176" spans="3:8" x14ac:dyDescent="0.2">
      <c r="F176" s="6"/>
      <c r="G176" s="6"/>
    </row>
    <row r="177" spans="6:7" x14ac:dyDescent="0.2">
      <c r="F177" s="6"/>
      <c r="G177" s="6"/>
    </row>
    <row r="178" spans="6:7" x14ac:dyDescent="0.2">
      <c r="F178" s="6"/>
      <c r="G178" s="6"/>
    </row>
    <row r="179" spans="6:7" x14ac:dyDescent="0.2">
      <c r="F179" s="6"/>
      <c r="G179" s="6"/>
    </row>
    <row r="180" spans="6:7" x14ac:dyDescent="0.2">
      <c r="F180" s="6"/>
      <c r="G180" s="6"/>
    </row>
    <row r="181" spans="6:7" x14ac:dyDescent="0.2">
      <c r="F181" s="6"/>
      <c r="G181" s="6"/>
    </row>
    <row r="182" spans="6:7" x14ac:dyDescent="0.2">
      <c r="F182" s="6"/>
      <c r="G182" s="6"/>
    </row>
    <row r="183" spans="6:7" x14ac:dyDescent="0.2">
      <c r="F183" s="6"/>
      <c r="G183" s="6"/>
    </row>
    <row r="184" spans="6:7" x14ac:dyDescent="0.2">
      <c r="F184" s="6"/>
      <c r="G184" s="6"/>
    </row>
    <row r="185" spans="6:7" x14ac:dyDescent="0.2">
      <c r="F185" s="6"/>
      <c r="G185" s="6"/>
    </row>
    <row r="186" spans="6:7" x14ac:dyDescent="0.2">
      <c r="F186" s="6"/>
      <c r="G186" s="6"/>
    </row>
    <row r="187" spans="6:7" x14ac:dyDescent="0.2">
      <c r="F187" s="6"/>
      <c r="G187" s="6"/>
    </row>
    <row r="188" spans="6:7" x14ac:dyDescent="0.2">
      <c r="F188" s="6"/>
      <c r="G188" s="6"/>
    </row>
    <row r="189" spans="6:7" x14ac:dyDescent="0.2">
      <c r="F189" s="6"/>
      <c r="G189" s="6"/>
    </row>
    <row r="190" spans="6:7" x14ac:dyDescent="0.2">
      <c r="F190" s="6"/>
      <c r="G190" s="6"/>
    </row>
    <row r="191" spans="6:7" x14ac:dyDescent="0.2">
      <c r="F191" s="6"/>
      <c r="G191" s="6"/>
    </row>
    <row r="192" spans="6:7"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sheetData>
  <mergeCells count="2">
    <mergeCell ref="B4:E4"/>
    <mergeCell ref="H6:L6"/>
  </mergeCells>
  <conditionalFormatting sqref="G173:G174 F172:F173">
    <cfRule type="cellIs" dxfId="37" priority="1" operator="equal">
      <formula>"OK"</formula>
    </cfRule>
    <cfRule type="cellIs" dxfId="36" priority="2" operator="equal">
      <formula>"ISSUE"</formula>
    </cfRule>
  </conditionalFormatting>
  <pageMargins left="0.25" right="0.25" top="0.75" bottom="0.75" header="0.3" footer="0.3"/>
  <pageSetup paperSize="8" scale="32" orientation="landscape"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V327"/>
  <sheetViews>
    <sheetView zoomScale="80" zoomScaleNormal="80" zoomScalePageLayoutView="80" workbookViewId="0">
      <pane xSplit="5" ySplit="4" topLeftCell="F5" activePane="bottomRight" state="frozen"/>
      <selection activeCell="E10" sqref="E10"/>
      <selection pane="topRight" activeCell="E10" sqref="E10"/>
      <selection pane="bottomLeft" activeCell="E10" sqref="E10"/>
      <selection pane="bottomRight" activeCell="F3" sqref="F3"/>
    </sheetView>
  </sheetViews>
  <sheetFormatPr defaultColWidth="10.85546875" defaultRowHeight="12.6" x14ac:dyDescent="0.2"/>
  <cols>
    <col min="1" max="1" width="2.85546875" style="6" customWidth="1"/>
    <col min="2" max="2" width="3.85546875" style="6" customWidth="1"/>
    <col min="3" max="3" width="2.85546875" style="6" customWidth="1"/>
    <col min="4" max="4" width="4.85546875" style="6" customWidth="1"/>
    <col min="5" max="5" width="47.140625" style="84" customWidth="1"/>
    <col min="6" max="6" width="19.28515625" style="54" customWidth="1"/>
    <col min="7" max="7" width="6.140625" style="54" customWidth="1"/>
    <col min="8" max="9" width="50.140625" style="6" customWidth="1"/>
    <col min="10" max="10" width="3.28515625" style="6" customWidth="1"/>
    <col min="11" max="18" width="17.28515625" style="6" customWidth="1"/>
    <col min="19" max="20" width="22" style="6" customWidth="1"/>
    <col min="21" max="21" width="4.140625" style="6" customWidth="1"/>
    <col min="22" max="22" width="2.140625" style="6" customWidth="1"/>
    <col min="23" max="23" width="10.85546875" style="6" customWidth="1"/>
    <col min="24" max="16384" width="10.85546875" style="6"/>
  </cols>
  <sheetData>
    <row r="1" spans="1:22" ht="7.35" customHeight="1" x14ac:dyDescent="0.2"/>
    <row r="2" spans="1:22" ht="17.399999999999999" x14ac:dyDescent="0.2">
      <c r="A2" s="5">
        <v>80</v>
      </c>
      <c r="B2" s="2" t="s">
        <v>193</v>
      </c>
      <c r="H2" s="14"/>
    </row>
    <row r="3" spans="1:22" ht="81.75" customHeight="1" x14ac:dyDescent="0.35">
      <c r="B3" s="43" t="str">
        <f>'Revenue - WHC'!B3</f>
        <v>Buloke (S)</v>
      </c>
      <c r="E3" s="533"/>
      <c r="F3" s="538" t="s">
        <v>491</v>
      </c>
      <c r="G3" s="534"/>
      <c r="H3" s="535"/>
      <c r="I3" s="539"/>
      <c r="J3" s="485"/>
      <c r="K3" s="485"/>
      <c r="L3" s="485"/>
    </row>
    <row r="4" spans="1:22" ht="12" customHeight="1" thickBot="1" x14ac:dyDescent="0.25">
      <c r="C4" s="14"/>
      <c r="D4" s="45"/>
      <c r="E4" s="6"/>
      <c r="F4" s="6"/>
      <c r="G4" s="6"/>
      <c r="I4" s="14"/>
      <c r="J4" s="14"/>
      <c r="K4" s="14"/>
      <c r="L4" s="14"/>
      <c r="M4" s="14"/>
      <c r="N4" s="14"/>
      <c r="O4" s="14"/>
      <c r="P4" s="14"/>
      <c r="Q4" s="14"/>
      <c r="R4" s="14"/>
      <c r="S4" s="14"/>
      <c r="T4" s="14"/>
      <c r="U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6.2" x14ac:dyDescent="0.2">
      <c r="C6" s="13"/>
      <c r="D6" s="45"/>
      <c r="E6" s="86"/>
      <c r="F6" s="56"/>
      <c r="G6" s="14"/>
      <c r="H6" s="14"/>
      <c r="I6" s="14"/>
      <c r="J6" s="14"/>
      <c r="K6" s="623" t="s">
        <v>72</v>
      </c>
      <c r="L6" s="624"/>
      <c r="M6" s="624"/>
      <c r="N6" s="624"/>
      <c r="O6" s="624"/>
      <c r="P6" s="624"/>
      <c r="Q6" s="624"/>
      <c r="R6" s="624"/>
      <c r="S6" s="624"/>
      <c r="T6" s="625"/>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12.75" customHeight="1" x14ac:dyDescent="0.2">
      <c r="C8" s="13"/>
      <c r="D8" s="14"/>
      <c r="E8" s="86"/>
      <c r="F8" s="646" t="s">
        <v>117</v>
      </c>
      <c r="G8" s="647"/>
      <c r="H8" s="648"/>
      <c r="I8" s="627" t="s">
        <v>175</v>
      </c>
      <c r="J8" s="14"/>
      <c r="K8" s="702" t="s">
        <v>173</v>
      </c>
      <c r="L8" s="702"/>
      <c r="M8" s="702"/>
      <c r="N8" s="655" t="s">
        <v>111</v>
      </c>
      <c r="O8" s="656"/>
      <c r="P8" s="656"/>
      <c r="Q8" s="656"/>
      <c r="R8" s="657"/>
      <c r="S8" s="626" t="s">
        <v>127</v>
      </c>
      <c r="T8" s="626" t="s">
        <v>99</v>
      </c>
      <c r="U8" s="31"/>
      <c r="V8" s="14"/>
    </row>
    <row r="9" spans="1:22" ht="25.2" x14ac:dyDescent="0.2">
      <c r="C9" s="13"/>
      <c r="D9" s="14"/>
      <c r="E9" s="127"/>
      <c r="F9" s="649"/>
      <c r="G9" s="650"/>
      <c r="H9" s="651"/>
      <c r="I9" s="628"/>
      <c r="J9" s="14"/>
      <c r="K9" s="235" t="s">
        <v>128</v>
      </c>
      <c r="L9" s="235" t="s">
        <v>135</v>
      </c>
      <c r="M9" s="235" t="s">
        <v>174</v>
      </c>
      <c r="N9" s="233" t="s">
        <v>113</v>
      </c>
      <c r="O9" s="233" t="s">
        <v>114</v>
      </c>
      <c r="P9" s="233" t="s">
        <v>115</v>
      </c>
      <c r="Q9" s="233" t="s">
        <v>116</v>
      </c>
      <c r="R9" s="233" t="s">
        <v>91</v>
      </c>
      <c r="S9" s="626"/>
      <c r="T9" s="626"/>
      <c r="U9" s="31"/>
      <c r="V9" s="14"/>
    </row>
    <row r="10" spans="1:22" x14ac:dyDescent="0.2">
      <c r="C10" s="13"/>
      <c r="D10" s="14"/>
      <c r="E10" s="127"/>
      <c r="F10" s="160"/>
      <c r="G10" s="160"/>
      <c r="H10" s="160"/>
      <c r="I10" s="160"/>
      <c r="J10" s="14"/>
      <c r="K10" s="56" t="s">
        <v>176</v>
      </c>
      <c r="L10" s="56" t="s">
        <v>176</v>
      </c>
      <c r="M10" s="56" t="s">
        <v>176</v>
      </c>
      <c r="N10" s="56" t="s">
        <v>177</v>
      </c>
      <c r="O10" s="56" t="s">
        <v>177</v>
      </c>
      <c r="P10" s="56" t="s">
        <v>177</v>
      </c>
      <c r="Q10" s="56" t="s">
        <v>177</v>
      </c>
      <c r="R10" s="56" t="s">
        <v>177</v>
      </c>
      <c r="S10" s="56"/>
      <c r="T10" s="56" t="s">
        <v>177</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31" t="s">
        <v>118</v>
      </c>
      <c r="F12" s="634"/>
      <c r="G12" s="635"/>
      <c r="H12" s="636"/>
      <c r="I12" s="68"/>
      <c r="J12" s="14"/>
      <c r="K12" s="643"/>
      <c r="L12" s="643"/>
      <c r="M12" s="643"/>
      <c r="N12" s="643"/>
      <c r="O12" s="643"/>
      <c r="P12" s="643"/>
      <c r="Q12" s="643"/>
      <c r="R12" s="658">
        <f>SUM(N12:Q16)</f>
        <v>0</v>
      </c>
      <c r="S12" s="114"/>
      <c r="T12" s="115"/>
      <c r="U12" s="31"/>
      <c r="V12" s="14"/>
    </row>
    <row r="13" spans="1:22" ht="12" customHeight="1" x14ac:dyDescent="0.2">
      <c r="C13" s="13"/>
      <c r="D13" s="19"/>
      <c r="E13" s="632"/>
      <c r="F13" s="637"/>
      <c r="G13" s="638"/>
      <c r="H13" s="639"/>
      <c r="I13" s="82"/>
      <c r="J13" s="14"/>
      <c r="K13" s="644"/>
      <c r="L13" s="644"/>
      <c r="M13" s="644"/>
      <c r="N13" s="644"/>
      <c r="O13" s="644"/>
      <c r="P13" s="644"/>
      <c r="Q13" s="644"/>
      <c r="R13" s="659"/>
      <c r="S13" s="67"/>
      <c r="T13" s="116"/>
      <c r="U13" s="31"/>
      <c r="V13" s="14"/>
    </row>
    <row r="14" spans="1:22" ht="12" customHeight="1" x14ac:dyDescent="0.2">
      <c r="C14" s="13"/>
      <c r="D14" s="19"/>
      <c r="E14" s="632"/>
      <c r="F14" s="637"/>
      <c r="G14" s="638"/>
      <c r="H14" s="639"/>
      <c r="I14" s="82"/>
      <c r="J14" s="14"/>
      <c r="K14" s="644"/>
      <c r="L14" s="644"/>
      <c r="M14" s="644"/>
      <c r="N14" s="644"/>
      <c r="O14" s="644"/>
      <c r="P14" s="644"/>
      <c r="Q14" s="644"/>
      <c r="R14" s="659"/>
      <c r="S14" s="67"/>
      <c r="T14" s="116"/>
      <c r="U14" s="31"/>
      <c r="V14" s="14"/>
    </row>
    <row r="15" spans="1:22" ht="12" customHeight="1" x14ac:dyDescent="0.2">
      <c r="C15" s="13"/>
      <c r="D15" s="19"/>
      <c r="E15" s="632"/>
      <c r="F15" s="637"/>
      <c r="G15" s="638"/>
      <c r="H15" s="639"/>
      <c r="I15" s="82"/>
      <c r="J15" s="14"/>
      <c r="K15" s="644"/>
      <c r="L15" s="644"/>
      <c r="M15" s="644"/>
      <c r="N15" s="644"/>
      <c r="O15" s="644"/>
      <c r="P15" s="644"/>
      <c r="Q15" s="644"/>
      <c r="R15" s="659"/>
      <c r="S15" s="67"/>
      <c r="T15" s="116"/>
      <c r="U15" s="31"/>
      <c r="V15" s="14"/>
    </row>
    <row r="16" spans="1:22" ht="12" customHeight="1" x14ac:dyDescent="0.2">
      <c r="C16" s="13"/>
      <c r="D16" s="19"/>
      <c r="E16" s="633"/>
      <c r="F16" s="640"/>
      <c r="G16" s="641"/>
      <c r="H16" s="642"/>
      <c r="I16" s="82"/>
      <c r="J16" s="14"/>
      <c r="K16" s="645"/>
      <c r="L16" s="645"/>
      <c r="M16" s="645"/>
      <c r="N16" s="645"/>
      <c r="O16" s="645"/>
      <c r="P16" s="645"/>
      <c r="Q16" s="645"/>
      <c r="R16" s="660"/>
      <c r="S16" s="161" t="s">
        <v>91</v>
      </c>
      <c r="T16" s="117">
        <f>SUM(T12:T15)</f>
        <v>0</v>
      </c>
      <c r="U16" s="31"/>
      <c r="V16" s="14"/>
    </row>
    <row r="17" spans="3:22" ht="12" customHeight="1" x14ac:dyDescent="0.2">
      <c r="C17" s="13"/>
      <c r="D17" s="19">
        <f>D12+1</f>
        <v>2</v>
      </c>
      <c r="E17" s="663" t="s">
        <v>118</v>
      </c>
      <c r="F17" s="667"/>
      <c r="G17" s="665"/>
      <c r="H17" s="666"/>
      <c r="I17" s="69"/>
      <c r="J17" s="14"/>
      <c r="K17" s="661"/>
      <c r="L17" s="661"/>
      <c r="M17" s="661"/>
      <c r="N17" s="661"/>
      <c r="O17" s="661"/>
      <c r="P17" s="661"/>
      <c r="Q17" s="661"/>
      <c r="R17" s="662">
        <f t="shared" ref="R17" si="0">SUM(N17:Q21)</f>
        <v>0</v>
      </c>
      <c r="S17" s="83"/>
      <c r="T17" s="118"/>
      <c r="U17" s="31"/>
      <c r="V17" s="14"/>
    </row>
    <row r="18" spans="3:22" ht="12" customHeight="1" x14ac:dyDescent="0.2">
      <c r="C18" s="13"/>
      <c r="D18" s="19"/>
      <c r="E18" s="632"/>
      <c r="F18" s="637"/>
      <c r="G18" s="638"/>
      <c r="H18" s="639"/>
      <c r="I18" s="69"/>
      <c r="J18" s="14"/>
      <c r="K18" s="644"/>
      <c r="L18" s="644"/>
      <c r="M18" s="644"/>
      <c r="N18" s="644"/>
      <c r="O18" s="644"/>
      <c r="P18" s="644"/>
      <c r="Q18" s="644"/>
      <c r="R18" s="659"/>
      <c r="S18" s="67"/>
      <c r="T18" s="118"/>
      <c r="U18" s="31"/>
      <c r="V18" s="14"/>
    </row>
    <row r="19" spans="3:22" ht="12" customHeight="1" x14ac:dyDescent="0.2">
      <c r="C19" s="13"/>
      <c r="D19" s="19"/>
      <c r="E19" s="632"/>
      <c r="F19" s="637"/>
      <c r="G19" s="638"/>
      <c r="H19" s="639"/>
      <c r="I19" s="69"/>
      <c r="J19" s="14"/>
      <c r="K19" s="644"/>
      <c r="L19" s="644"/>
      <c r="M19" s="644"/>
      <c r="N19" s="644"/>
      <c r="O19" s="644"/>
      <c r="P19" s="644"/>
      <c r="Q19" s="644"/>
      <c r="R19" s="659"/>
      <c r="S19" s="67"/>
      <c r="T19" s="118"/>
      <c r="U19" s="31"/>
      <c r="V19" s="14"/>
    </row>
    <row r="20" spans="3:22" ht="12" customHeight="1" x14ac:dyDescent="0.2">
      <c r="C20" s="13"/>
      <c r="D20" s="19"/>
      <c r="E20" s="632"/>
      <c r="F20" s="637"/>
      <c r="G20" s="638"/>
      <c r="H20" s="639"/>
      <c r="I20" s="69"/>
      <c r="J20" s="14"/>
      <c r="K20" s="644"/>
      <c r="L20" s="644"/>
      <c r="M20" s="644"/>
      <c r="N20" s="644"/>
      <c r="O20" s="644"/>
      <c r="P20" s="644"/>
      <c r="Q20" s="644"/>
      <c r="R20" s="659"/>
      <c r="S20" s="67"/>
      <c r="T20" s="118"/>
      <c r="U20" s="31"/>
      <c r="V20" s="14"/>
    </row>
    <row r="21" spans="3:22" ht="12" customHeight="1" x14ac:dyDescent="0.2">
      <c r="C21" s="13"/>
      <c r="D21" s="19"/>
      <c r="E21" s="633"/>
      <c r="F21" s="640"/>
      <c r="G21" s="641"/>
      <c r="H21" s="642"/>
      <c r="I21" s="69"/>
      <c r="J21" s="14"/>
      <c r="K21" s="645"/>
      <c r="L21" s="645"/>
      <c r="M21" s="645"/>
      <c r="N21" s="645"/>
      <c r="O21" s="645"/>
      <c r="P21" s="645"/>
      <c r="Q21" s="645"/>
      <c r="R21" s="660"/>
      <c r="S21" s="161" t="s">
        <v>91</v>
      </c>
      <c r="T21" s="117">
        <f>SUM(T17:T20)</f>
        <v>0</v>
      </c>
      <c r="U21" s="31"/>
      <c r="V21" s="14"/>
    </row>
    <row r="22" spans="3:22" ht="12" customHeight="1" x14ac:dyDescent="0.2">
      <c r="C22" s="13"/>
      <c r="D22" s="19">
        <f t="shared" ref="D22" si="1">D17+1</f>
        <v>3</v>
      </c>
      <c r="E22" s="663" t="s">
        <v>118</v>
      </c>
      <c r="F22" s="664"/>
      <c r="G22" s="665"/>
      <c r="H22" s="666"/>
      <c r="I22" s="69"/>
      <c r="J22" s="14"/>
      <c r="K22" s="661"/>
      <c r="L22" s="661"/>
      <c r="M22" s="661"/>
      <c r="N22" s="661"/>
      <c r="O22" s="661"/>
      <c r="P22" s="661"/>
      <c r="Q22" s="661"/>
      <c r="R22" s="662">
        <f t="shared" ref="R22" si="2">SUM(N22:Q26)</f>
        <v>0</v>
      </c>
      <c r="S22" s="83"/>
      <c r="T22" s="118"/>
      <c r="U22" s="31"/>
      <c r="V22" s="14"/>
    </row>
    <row r="23" spans="3:22" ht="12" customHeight="1" x14ac:dyDescent="0.2">
      <c r="C23" s="13"/>
      <c r="D23" s="19"/>
      <c r="E23" s="632"/>
      <c r="F23" s="637"/>
      <c r="G23" s="638"/>
      <c r="H23" s="639"/>
      <c r="I23" s="69"/>
      <c r="J23" s="14"/>
      <c r="K23" s="644"/>
      <c r="L23" s="644"/>
      <c r="M23" s="644"/>
      <c r="N23" s="644"/>
      <c r="O23" s="644"/>
      <c r="P23" s="644"/>
      <c r="Q23" s="644"/>
      <c r="R23" s="659"/>
      <c r="S23" s="67"/>
      <c r="T23" s="118"/>
      <c r="U23" s="31"/>
      <c r="V23" s="14"/>
    </row>
    <row r="24" spans="3:22" ht="12" customHeight="1" x14ac:dyDescent="0.2">
      <c r="C24" s="13"/>
      <c r="D24" s="19"/>
      <c r="E24" s="632"/>
      <c r="F24" s="637"/>
      <c r="G24" s="638"/>
      <c r="H24" s="639"/>
      <c r="I24" s="69"/>
      <c r="J24" s="14"/>
      <c r="K24" s="644"/>
      <c r="L24" s="644"/>
      <c r="M24" s="644"/>
      <c r="N24" s="644"/>
      <c r="O24" s="644"/>
      <c r="P24" s="644"/>
      <c r="Q24" s="644"/>
      <c r="R24" s="659"/>
      <c r="S24" s="67"/>
      <c r="T24" s="118"/>
      <c r="U24" s="31"/>
      <c r="V24" s="14"/>
    </row>
    <row r="25" spans="3:22" ht="12" customHeight="1" x14ac:dyDescent="0.2">
      <c r="C25" s="13"/>
      <c r="D25" s="19"/>
      <c r="E25" s="632"/>
      <c r="F25" s="637"/>
      <c r="G25" s="638"/>
      <c r="H25" s="639"/>
      <c r="I25" s="69"/>
      <c r="J25" s="14"/>
      <c r="K25" s="644"/>
      <c r="L25" s="644"/>
      <c r="M25" s="644"/>
      <c r="N25" s="644"/>
      <c r="O25" s="644"/>
      <c r="P25" s="644"/>
      <c r="Q25" s="644"/>
      <c r="R25" s="659"/>
      <c r="S25" s="67"/>
      <c r="T25" s="118"/>
      <c r="U25" s="31"/>
      <c r="V25" s="14"/>
    </row>
    <row r="26" spans="3:22" ht="12" customHeight="1" x14ac:dyDescent="0.2">
      <c r="C26" s="13"/>
      <c r="D26" s="19"/>
      <c r="E26" s="633"/>
      <c r="F26" s="640"/>
      <c r="G26" s="641"/>
      <c r="H26" s="642"/>
      <c r="I26" s="69"/>
      <c r="J26" s="14"/>
      <c r="K26" s="645"/>
      <c r="L26" s="645"/>
      <c r="M26" s="645"/>
      <c r="N26" s="645"/>
      <c r="O26" s="645"/>
      <c r="P26" s="645"/>
      <c r="Q26" s="645"/>
      <c r="R26" s="660"/>
      <c r="S26" s="161" t="s">
        <v>91</v>
      </c>
      <c r="T26" s="117">
        <f>SUM(T22:T25)</f>
        <v>0</v>
      </c>
      <c r="U26" s="31"/>
      <c r="V26" s="14"/>
    </row>
    <row r="27" spans="3:22" ht="12" customHeight="1" x14ac:dyDescent="0.2">
      <c r="C27" s="13"/>
      <c r="D27" s="19">
        <f t="shared" ref="D27" si="3">D22+1</f>
        <v>4</v>
      </c>
      <c r="E27" s="663" t="s">
        <v>118</v>
      </c>
      <c r="F27" s="664"/>
      <c r="G27" s="665"/>
      <c r="H27" s="666"/>
      <c r="I27" s="69"/>
      <c r="J27" s="14"/>
      <c r="K27" s="661"/>
      <c r="L27" s="661"/>
      <c r="M27" s="661"/>
      <c r="N27" s="661"/>
      <c r="O27" s="661"/>
      <c r="P27" s="661"/>
      <c r="Q27" s="661"/>
      <c r="R27" s="662">
        <f t="shared" ref="R27" si="4">SUM(N27:Q31)</f>
        <v>0</v>
      </c>
      <c r="S27" s="83"/>
      <c r="T27" s="118"/>
      <c r="U27" s="31"/>
      <c r="V27" s="14"/>
    </row>
    <row r="28" spans="3:22" ht="12" customHeight="1" x14ac:dyDescent="0.2">
      <c r="C28" s="13"/>
      <c r="D28" s="19"/>
      <c r="E28" s="632"/>
      <c r="F28" s="637"/>
      <c r="G28" s="638"/>
      <c r="H28" s="639"/>
      <c r="I28" s="69"/>
      <c r="J28" s="14"/>
      <c r="K28" s="644"/>
      <c r="L28" s="644"/>
      <c r="M28" s="644"/>
      <c r="N28" s="644"/>
      <c r="O28" s="644"/>
      <c r="P28" s="644"/>
      <c r="Q28" s="644"/>
      <c r="R28" s="659"/>
      <c r="S28" s="67"/>
      <c r="T28" s="118"/>
      <c r="U28" s="31"/>
      <c r="V28" s="14"/>
    </row>
    <row r="29" spans="3:22" ht="12" customHeight="1" x14ac:dyDescent="0.2">
      <c r="C29" s="13"/>
      <c r="D29" s="19"/>
      <c r="E29" s="632"/>
      <c r="F29" s="637"/>
      <c r="G29" s="638"/>
      <c r="H29" s="639"/>
      <c r="I29" s="69"/>
      <c r="J29" s="14"/>
      <c r="K29" s="644"/>
      <c r="L29" s="644"/>
      <c r="M29" s="644"/>
      <c r="N29" s="644"/>
      <c r="O29" s="644"/>
      <c r="P29" s="644"/>
      <c r="Q29" s="644"/>
      <c r="R29" s="659"/>
      <c r="S29" s="67"/>
      <c r="T29" s="118"/>
      <c r="U29" s="31"/>
      <c r="V29" s="14"/>
    </row>
    <row r="30" spans="3:22" ht="12" customHeight="1" x14ac:dyDescent="0.2">
      <c r="C30" s="13"/>
      <c r="D30" s="19"/>
      <c r="E30" s="632"/>
      <c r="F30" s="637"/>
      <c r="G30" s="638"/>
      <c r="H30" s="639"/>
      <c r="I30" s="69"/>
      <c r="J30" s="14"/>
      <c r="K30" s="644"/>
      <c r="L30" s="644"/>
      <c r="M30" s="644"/>
      <c r="N30" s="644"/>
      <c r="O30" s="644"/>
      <c r="P30" s="644"/>
      <c r="Q30" s="644"/>
      <c r="R30" s="659"/>
      <c r="S30" s="67"/>
      <c r="T30" s="118"/>
      <c r="U30" s="31"/>
      <c r="V30" s="14"/>
    </row>
    <row r="31" spans="3:22" ht="12" customHeight="1" x14ac:dyDescent="0.2">
      <c r="C31" s="13"/>
      <c r="D31" s="19"/>
      <c r="E31" s="633"/>
      <c r="F31" s="640"/>
      <c r="G31" s="641"/>
      <c r="H31" s="642"/>
      <c r="I31" s="69"/>
      <c r="J31" s="14"/>
      <c r="K31" s="645"/>
      <c r="L31" s="645"/>
      <c r="M31" s="645"/>
      <c r="N31" s="645"/>
      <c r="O31" s="645"/>
      <c r="P31" s="645"/>
      <c r="Q31" s="645"/>
      <c r="R31" s="660"/>
      <c r="S31" s="161" t="s">
        <v>91</v>
      </c>
      <c r="T31" s="117">
        <f>SUM(T27:T30)</f>
        <v>0</v>
      </c>
      <c r="U31" s="31"/>
      <c r="V31" s="14"/>
    </row>
    <row r="32" spans="3:22" ht="12" customHeight="1" x14ac:dyDescent="0.2">
      <c r="C32" s="13"/>
      <c r="D32" s="19">
        <f t="shared" ref="D32" si="5">D27+1</f>
        <v>5</v>
      </c>
      <c r="E32" s="663" t="s">
        <v>118</v>
      </c>
      <c r="F32" s="667"/>
      <c r="G32" s="665"/>
      <c r="H32" s="666"/>
      <c r="I32" s="69"/>
      <c r="J32" s="14"/>
      <c r="K32" s="661"/>
      <c r="L32" s="661"/>
      <c r="M32" s="661"/>
      <c r="N32" s="661"/>
      <c r="O32" s="661"/>
      <c r="P32" s="661"/>
      <c r="Q32" s="661"/>
      <c r="R32" s="662">
        <f t="shared" ref="R32" si="6">SUM(N32:Q36)</f>
        <v>0</v>
      </c>
      <c r="S32" s="83"/>
      <c r="T32" s="118"/>
      <c r="U32" s="31"/>
      <c r="V32" s="14"/>
    </row>
    <row r="33" spans="3:22" ht="12" customHeight="1" x14ac:dyDescent="0.2">
      <c r="C33" s="13"/>
      <c r="D33" s="19"/>
      <c r="E33" s="632"/>
      <c r="F33" s="637"/>
      <c r="G33" s="638"/>
      <c r="H33" s="639"/>
      <c r="I33" s="69"/>
      <c r="J33" s="14"/>
      <c r="K33" s="644"/>
      <c r="L33" s="644"/>
      <c r="M33" s="644"/>
      <c r="N33" s="644"/>
      <c r="O33" s="644"/>
      <c r="P33" s="644"/>
      <c r="Q33" s="644"/>
      <c r="R33" s="659"/>
      <c r="S33" s="67"/>
      <c r="T33" s="118"/>
      <c r="U33" s="31"/>
      <c r="V33" s="14"/>
    </row>
    <row r="34" spans="3:22" ht="12" customHeight="1" x14ac:dyDescent="0.2">
      <c r="C34" s="13"/>
      <c r="D34" s="19"/>
      <c r="E34" s="632"/>
      <c r="F34" s="637"/>
      <c r="G34" s="638"/>
      <c r="H34" s="639"/>
      <c r="I34" s="69"/>
      <c r="J34" s="14"/>
      <c r="K34" s="644"/>
      <c r="L34" s="644"/>
      <c r="M34" s="644"/>
      <c r="N34" s="644"/>
      <c r="O34" s="644"/>
      <c r="P34" s="644"/>
      <c r="Q34" s="644"/>
      <c r="R34" s="659"/>
      <c r="S34" s="67"/>
      <c r="T34" s="118"/>
      <c r="U34" s="31"/>
      <c r="V34" s="14"/>
    </row>
    <row r="35" spans="3:22" ht="12" customHeight="1" x14ac:dyDescent="0.2">
      <c r="C35" s="13"/>
      <c r="D35" s="19"/>
      <c r="E35" s="632"/>
      <c r="F35" s="637"/>
      <c r="G35" s="638"/>
      <c r="H35" s="639"/>
      <c r="I35" s="69"/>
      <c r="J35" s="14"/>
      <c r="K35" s="644"/>
      <c r="L35" s="644"/>
      <c r="M35" s="644"/>
      <c r="N35" s="644"/>
      <c r="O35" s="644"/>
      <c r="P35" s="644"/>
      <c r="Q35" s="644"/>
      <c r="R35" s="659"/>
      <c r="S35" s="67"/>
      <c r="T35" s="118"/>
      <c r="U35" s="31"/>
      <c r="V35" s="14"/>
    </row>
    <row r="36" spans="3:22" ht="12" customHeight="1" x14ac:dyDescent="0.2">
      <c r="C36" s="13"/>
      <c r="D36" s="19"/>
      <c r="E36" s="633"/>
      <c r="F36" s="640"/>
      <c r="G36" s="641"/>
      <c r="H36" s="642"/>
      <c r="I36" s="69"/>
      <c r="J36" s="14"/>
      <c r="K36" s="645"/>
      <c r="L36" s="645"/>
      <c r="M36" s="645"/>
      <c r="N36" s="645"/>
      <c r="O36" s="645"/>
      <c r="P36" s="645"/>
      <c r="Q36" s="645"/>
      <c r="R36" s="660"/>
      <c r="S36" s="161" t="s">
        <v>91</v>
      </c>
      <c r="T36" s="117">
        <f>SUM(T32:T35)</f>
        <v>0</v>
      </c>
      <c r="U36" s="31"/>
      <c r="V36" s="14"/>
    </row>
    <row r="37" spans="3:22" x14ac:dyDescent="0.2">
      <c r="C37" s="13"/>
      <c r="D37" s="19">
        <f t="shared" ref="D37" si="7">D32+1</f>
        <v>6</v>
      </c>
      <c r="E37" s="663" t="s">
        <v>118</v>
      </c>
      <c r="F37" s="667"/>
      <c r="G37" s="665"/>
      <c r="H37" s="666"/>
      <c r="I37" s="69"/>
      <c r="J37" s="14"/>
      <c r="K37" s="661"/>
      <c r="L37" s="661"/>
      <c r="M37" s="661"/>
      <c r="N37" s="661"/>
      <c r="O37" s="661"/>
      <c r="P37" s="661"/>
      <c r="Q37" s="661"/>
      <c r="R37" s="662">
        <f t="shared" ref="R37" si="8">SUM(N37:Q41)</f>
        <v>0</v>
      </c>
      <c r="S37" s="83"/>
      <c r="T37" s="118"/>
      <c r="U37" s="31"/>
      <c r="V37" s="14"/>
    </row>
    <row r="38" spans="3:22" ht="12.75" customHeight="1" x14ac:dyDescent="0.2">
      <c r="C38" s="13"/>
      <c r="D38" s="19"/>
      <c r="E38" s="632"/>
      <c r="F38" s="637"/>
      <c r="G38" s="638"/>
      <c r="H38" s="639"/>
      <c r="I38" s="69"/>
      <c r="J38" s="14"/>
      <c r="K38" s="644"/>
      <c r="L38" s="644"/>
      <c r="M38" s="644"/>
      <c r="N38" s="644"/>
      <c r="O38" s="644"/>
      <c r="P38" s="644"/>
      <c r="Q38" s="644"/>
      <c r="R38" s="659"/>
      <c r="S38" s="67"/>
      <c r="T38" s="118"/>
      <c r="U38" s="31"/>
      <c r="V38" s="14"/>
    </row>
    <row r="39" spans="3:22" x14ac:dyDescent="0.2">
      <c r="C39" s="13"/>
      <c r="D39" s="19"/>
      <c r="E39" s="632"/>
      <c r="F39" s="637"/>
      <c r="G39" s="638"/>
      <c r="H39" s="639"/>
      <c r="I39" s="69"/>
      <c r="J39" s="14"/>
      <c r="K39" s="644"/>
      <c r="L39" s="644"/>
      <c r="M39" s="644"/>
      <c r="N39" s="644"/>
      <c r="O39" s="644"/>
      <c r="P39" s="644"/>
      <c r="Q39" s="644"/>
      <c r="R39" s="659"/>
      <c r="S39" s="67"/>
      <c r="T39" s="118"/>
      <c r="U39" s="31"/>
      <c r="V39" s="14"/>
    </row>
    <row r="40" spans="3:22" x14ac:dyDescent="0.2">
      <c r="C40" s="13"/>
      <c r="D40" s="19"/>
      <c r="E40" s="632"/>
      <c r="F40" s="637"/>
      <c r="G40" s="638"/>
      <c r="H40" s="639"/>
      <c r="I40" s="69"/>
      <c r="J40" s="14"/>
      <c r="K40" s="644"/>
      <c r="L40" s="644"/>
      <c r="M40" s="644"/>
      <c r="N40" s="644"/>
      <c r="O40" s="644"/>
      <c r="P40" s="644"/>
      <c r="Q40" s="644"/>
      <c r="R40" s="659"/>
      <c r="S40" s="67"/>
      <c r="T40" s="118"/>
      <c r="U40" s="31"/>
      <c r="V40" s="14"/>
    </row>
    <row r="41" spans="3:22" x14ac:dyDescent="0.2">
      <c r="C41" s="13"/>
      <c r="D41" s="19"/>
      <c r="E41" s="633"/>
      <c r="F41" s="640"/>
      <c r="G41" s="641"/>
      <c r="H41" s="642"/>
      <c r="I41" s="69"/>
      <c r="J41" s="14"/>
      <c r="K41" s="645"/>
      <c r="L41" s="645"/>
      <c r="M41" s="645"/>
      <c r="N41" s="645"/>
      <c r="O41" s="645"/>
      <c r="P41" s="645"/>
      <c r="Q41" s="645"/>
      <c r="R41" s="660"/>
      <c r="S41" s="161" t="s">
        <v>91</v>
      </c>
      <c r="T41" s="117">
        <f>SUM(T37:T40)</f>
        <v>0</v>
      </c>
      <c r="U41" s="31"/>
      <c r="V41" s="14"/>
    </row>
    <row r="42" spans="3:22" x14ac:dyDescent="0.2">
      <c r="C42" s="13"/>
      <c r="D42" s="19">
        <f>D37+1</f>
        <v>7</v>
      </c>
      <c r="E42" s="663" t="s">
        <v>118</v>
      </c>
      <c r="F42" s="667"/>
      <c r="G42" s="665"/>
      <c r="H42" s="666"/>
      <c r="I42" s="69"/>
      <c r="J42" s="14"/>
      <c r="K42" s="661"/>
      <c r="L42" s="661"/>
      <c r="M42" s="661"/>
      <c r="N42" s="661"/>
      <c r="O42" s="661"/>
      <c r="P42" s="661"/>
      <c r="Q42" s="661"/>
      <c r="R42" s="662">
        <f t="shared" ref="R42" si="9">SUM(N42:Q46)</f>
        <v>0</v>
      </c>
      <c r="S42" s="83"/>
      <c r="T42" s="118"/>
      <c r="U42" s="31"/>
      <c r="V42" s="14"/>
    </row>
    <row r="43" spans="3:22" ht="12.75" customHeight="1" x14ac:dyDescent="0.2">
      <c r="C43" s="13"/>
      <c r="D43" s="19"/>
      <c r="E43" s="632"/>
      <c r="F43" s="637"/>
      <c r="G43" s="638"/>
      <c r="H43" s="639"/>
      <c r="I43" s="69"/>
      <c r="J43" s="14"/>
      <c r="K43" s="644"/>
      <c r="L43" s="644"/>
      <c r="M43" s="644"/>
      <c r="N43" s="644"/>
      <c r="O43" s="644"/>
      <c r="P43" s="644"/>
      <c r="Q43" s="644"/>
      <c r="R43" s="659"/>
      <c r="S43" s="67"/>
      <c r="T43" s="118"/>
      <c r="U43" s="31"/>
      <c r="V43" s="14"/>
    </row>
    <row r="44" spans="3:22" x14ac:dyDescent="0.2">
      <c r="C44" s="13"/>
      <c r="D44" s="19"/>
      <c r="E44" s="632"/>
      <c r="F44" s="637"/>
      <c r="G44" s="638"/>
      <c r="H44" s="639"/>
      <c r="I44" s="69"/>
      <c r="J44" s="14"/>
      <c r="K44" s="644"/>
      <c r="L44" s="644"/>
      <c r="M44" s="644"/>
      <c r="N44" s="644"/>
      <c r="O44" s="644"/>
      <c r="P44" s="644"/>
      <c r="Q44" s="644"/>
      <c r="R44" s="659"/>
      <c r="S44" s="67"/>
      <c r="T44" s="118"/>
      <c r="U44" s="31"/>
      <c r="V44" s="14"/>
    </row>
    <row r="45" spans="3:22" x14ac:dyDescent="0.2">
      <c r="C45" s="13"/>
      <c r="D45" s="19"/>
      <c r="E45" s="632"/>
      <c r="F45" s="637"/>
      <c r="G45" s="638"/>
      <c r="H45" s="639"/>
      <c r="I45" s="69"/>
      <c r="J45" s="14"/>
      <c r="K45" s="644"/>
      <c r="L45" s="644"/>
      <c r="M45" s="644"/>
      <c r="N45" s="644"/>
      <c r="O45" s="644"/>
      <c r="P45" s="644"/>
      <c r="Q45" s="644"/>
      <c r="R45" s="659"/>
      <c r="S45" s="67"/>
      <c r="T45" s="118"/>
      <c r="U45" s="31"/>
      <c r="V45" s="14"/>
    </row>
    <row r="46" spans="3:22" x14ac:dyDescent="0.2">
      <c r="C46" s="13"/>
      <c r="D46" s="19"/>
      <c r="E46" s="633"/>
      <c r="F46" s="640"/>
      <c r="G46" s="641"/>
      <c r="H46" s="642"/>
      <c r="I46" s="69"/>
      <c r="J46" s="14"/>
      <c r="K46" s="645"/>
      <c r="L46" s="645"/>
      <c r="M46" s="645"/>
      <c r="N46" s="645"/>
      <c r="O46" s="645"/>
      <c r="P46" s="645"/>
      <c r="Q46" s="645"/>
      <c r="R46" s="660"/>
      <c r="S46" s="161" t="s">
        <v>91</v>
      </c>
      <c r="T46" s="117">
        <f>SUM(T42:T45)</f>
        <v>0</v>
      </c>
      <c r="U46" s="31"/>
      <c r="V46" s="14"/>
    </row>
    <row r="47" spans="3:22" x14ac:dyDescent="0.2">
      <c r="C47" s="13"/>
      <c r="D47" s="19">
        <f t="shared" ref="D47" si="10">D42+1</f>
        <v>8</v>
      </c>
      <c r="E47" s="663" t="s">
        <v>118</v>
      </c>
      <c r="F47" s="664"/>
      <c r="G47" s="665"/>
      <c r="H47" s="666"/>
      <c r="I47" s="69"/>
      <c r="J47" s="14"/>
      <c r="K47" s="661"/>
      <c r="L47" s="661"/>
      <c r="M47" s="661"/>
      <c r="N47" s="661"/>
      <c r="O47" s="661"/>
      <c r="P47" s="661"/>
      <c r="Q47" s="661"/>
      <c r="R47" s="662">
        <f t="shared" ref="R47" si="11">SUM(N47:Q51)</f>
        <v>0</v>
      </c>
      <c r="S47" s="83"/>
      <c r="T47" s="118"/>
      <c r="U47" s="31"/>
      <c r="V47" s="14"/>
    </row>
    <row r="48" spans="3:22" ht="12.75" customHeight="1" x14ac:dyDescent="0.2">
      <c r="C48" s="13"/>
      <c r="D48" s="19"/>
      <c r="E48" s="632"/>
      <c r="F48" s="637"/>
      <c r="G48" s="638"/>
      <c r="H48" s="639"/>
      <c r="I48" s="69"/>
      <c r="J48" s="14"/>
      <c r="K48" s="644"/>
      <c r="L48" s="644"/>
      <c r="M48" s="644"/>
      <c r="N48" s="644"/>
      <c r="O48" s="644"/>
      <c r="P48" s="644"/>
      <c r="Q48" s="644"/>
      <c r="R48" s="659"/>
      <c r="S48" s="67"/>
      <c r="T48" s="118"/>
      <c r="U48" s="31"/>
      <c r="V48" s="14"/>
    </row>
    <row r="49" spans="2:22" x14ac:dyDescent="0.2">
      <c r="C49" s="13"/>
      <c r="D49" s="19"/>
      <c r="E49" s="632"/>
      <c r="F49" s="637"/>
      <c r="G49" s="638"/>
      <c r="H49" s="639"/>
      <c r="I49" s="69"/>
      <c r="J49" s="14"/>
      <c r="K49" s="644"/>
      <c r="L49" s="644"/>
      <c r="M49" s="644"/>
      <c r="N49" s="644"/>
      <c r="O49" s="644"/>
      <c r="P49" s="644"/>
      <c r="Q49" s="644"/>
      <c r="R49" s="659"/>
      <c r="S49" s="67"/>
      <c r="T49" s="118"/>
      <c r="U49" s="31"/>
      <c r="V49" s="14"/>
    </row>
    <row r="50" spans="2:22" x14ac:dyDescent="0.2">
      <c r="C50" s="13"/>
      <c r="D50" s="19"/>
      <c r="E50" s="632"/>
      <c r="F50" s="637"/>
      <c r="G50" s="638"/>
      <c r="H50" s="639"/>
      <c r="I50" s="69"/>
      <c r="J50" s="14"/>
      <c r="K50" s="644"/>
      <c r="L50" s="644"/>
      <c r="M50" s="644"/>
      <c r="N50" s="644"/>
      <c r="O50" s="644"/>
      <c r="P50" s="644"/>
      <c r="Q50" s="644"/>
      <c r="R50" s="659"/>
      <c r="S50" s="67"/>
      <c r="T50" s="118"/>
      <c r="U50" s="31"/>
      <c r="V50" s="14"/>
    </row>
    <row r="51" spans="2:22" x14ac:dyDescent="0.2">
      <c r="C51" s="13"/>
      <c r="D51" s="19"/>
      <c r="E51" s="633"/>
      <c r="F51" s="640"/>
      <c r="G51" s="641"/>
      <c r="H51" s="642"/>
      <c r="I51" s="69"/>
      <c r="J51" s="14"/>
      <c r="K51" s="645"/>
      <c r="L51" s="645"/>
      <c r="M51" s="645"/>
      <c r="N51" s="645"/>
      <c r="O51" s="645"/>
      <c r="P51" s="645"/>
      <c r="Q51" s="645"/>
      <c r="R51" s="660"/>
      <c r="S51" s="161" t="s">
        <v>91</v>
      </c>
      <c r="T51" s="117">
        <f>SUM(T47:T50)</f>
        <v>0</v>
      </c>
      <c r="U51" s="31"/>
      <c r="V51" s="14"/>
    </row>
    <row r="52" spans="2:22" x14ac:dyDescent="0.2">
      <c r="C52" s="13"/>
      <c r="D52" s="19">
        <f t="shared" ref="D52" si="12">D47+1</f>
        <v>9</v>
      </c>
      <c r="E52" s="663" t="s">
        <v>118</v>
      </c>
      <c r="F52" s="664"/>
      <c r="G52" s="665"/>
      <c r="H52" s="666"/>
      <c r="I52" s="69"/>
      <c r="J52" s="14"/>
      <c r="K52" s="661"/>
      <c r="L52" s="661"/>
      <c r="M52" s="661"/>
      <c r="N52" s="661"/>
      <c r="O52" s="661"/>
      <c r="P52" s="661"/>
      <c r="Q52" s="661"/>
      <c r="R52" s="662">
        <f t="shared" ref="R52:R57" si="13">SUM(N52:Q56)</f>
        <v>0</v>
      </c>
      <c r="S52" s="83"/>
      <c r="T52" s="118"/>
      <c r="U52" s="31"/>
      <c r="V52" s="14"/>
    </row>
    <row r="53" spans="2:22" ht="12.75" customHeight="1" x14ac:dyDescent="0.2">
      <c r="C53" s="13"/>
      <c r="D53" s="19"/>
      <c r="E53" s="632"/>
      <c r="F53" s="637"/>
      <c r="G53" s="638"/>
      <c r="H53" s="639"/>
      <c r="I53" s="69"/>
      <c r="J53" s="14"/>
      <c r="K53" s="644"/>
      <c r="L53" s="644"/>
      <c r="M53" s="644"/>
      <c r="N53" s="644"/>
      <c r="O53" s="644"/>
      <c r="P53" s="644"/>
      <c r="Q53" s="644"/>
      <c r="R53" s="659"/>
      <c r="S53" s="67"/>
      <c r="T53" s="118"/>
      <c r="U53" s="31"/>
      <c r="V53" s="14"/>
    </row>
    <row r="54" spans="2:22" ht="12.75" customHeight="1" x14ac:dyDescent="0.2">
      <c r="C54" s="13"/>
      <c r="D54" s="19"/>
      <c r="E54" s="632"/>
      <c r="F54" s="637"/>
      <c r="G54" s="638"/>
      <c r="H54" s="639"/>
      <c r="I54" s="69"/>
      <c r="J54" s="14"/>
      <c r="K54" s="644"/>
      <c r="L54" s="644"/>
      <c r="M54" s="644"/>
      <c r="N54" s="644"/>
      <c r="O54" s="644"/>
      <c r="P54" s="644"/>
      <c r="Q54" s="644"/>
      <c r="R54" s="659"/>
      <c r="S54" s="67"/>
      <c r="T54" s="118"/>
      <c r="U54" s="31"/>
      <c r="V54" s="14"/>
    </row>
    <row r="55" spans="2:22" ht="12.75" customHeight="1" x14ac:dyDescent="0.2">
      <c r="C55" s="13"/>
      <c r="D55" s="19"/>
      <c r="E55" s="632"/>
      <c r="F55" s="637"/>
      <c r="G55" s="638"/>
      <c r="H55" s="639"/>
      <c r="I55" s="69"/>
      <c r="J55" s="14"/>
      <c r="K55" s="644"/>
      <c r="L55" s="644"/>
      <c r="M55" s="644"/>
      <c r="N55" s="644"/>
      <c r="O55" s="644"/>
      <c r="P55" s="644"/>
      <c r="Q55" s="644"/>
      <c r="R55" s="659"/>
      <c r="S55" s="67"/>
      <c r="T55" s="118"/>
      <c r="U55" s="31"/>
      <c r="V55" s="14"/>
    </row>
    <row r="56" spans="2:22" ht="12.75" customHeight="1" x14ac:dyDescent="0.2">
      <c r="C56" s="13"/>
      <c r="D56" s="19"/>
      <c r="E56" s="633"/>
      <c r="F56" s="640"/>
      <c r="G56" s="641"/>
      <c r="H56" s="642"/>
      <c r="I56" s="69"/>
      <c r="J56" s="14"/>
      <c r="K56" s="645"/>
      <c r="L56" s="645"/>
      <c r="M56" s="645"/>
      <c r="N56" s="645"/>
      <c r="O56" s="645"/>
      <c r="P56" s="645"/>
      <c r="Q56" s="645"/>
      <c r="R56" s="660"/>
      <c r="S56" s="161" t="s">
        <v>91</v>
      </c>
      <c r="T56" s="117">
        <f>SUM(T52:T55)</f>
        <v>0</v>
      </c>
      <c r="U56" s="31"/>
      <c r="V56" s="14"/>
    </row>
    <row r="57" spans="2:22" ht="12.75" customHeight="1" x14ac:dyDescent="0.2">
      <c r="C57" s="13"/>
      <c r="D57" s="19">
        <f t="shared" ref="D57" si="14">D52+1</f>
        <v>10</v>
      </c>
      <c r="E57" s="663" t="s">
        <v>118</v>
      </c>
      <c r="F57" s="667"/>
      <c r="G57" s="665"/>
      <c r="H57" s="666"/>
      <c r="I57" s="69"/>
      <c r="J57" s="14"/>
      <c r="K57" s="661"/>
      <c r="L57" s="661"/>
      <c r="M57" s="661"/>
      <c r="N57" s="661"/>
      <c r="O57" s="661"/>
      <c r="P57" s="661"/>
      <c r="Q57" s="661"/>
      <c r="R57" s="662">
        <f t="shared" si="13"/>
        <v>0</v>
      </c>
      <c r="S57" s="83"/>
      <c r="T57" s="118"/>
      <c r="U57" s="31"/>
      <c r="V57" s="14"/>
    </row>
    <row r="58" spans="2:22" ht="12.75" customHeight="1" x14ac:dyDescent="0.2">
      <c r="C58" s="13"/>
      <c r="D58" s="19"/>
      <c r="E58" s="632"/>
      <c r="F58" s="637"/>
      <c r="G58" s="638"/>
      <c r="H58" s="639"/>
      <c r="I58" s="69"/>
      <c r="J58" s="14"/>
      <c r="K58" s="644"/>
      <c r="L58" s="644"/>
      <c r="M58" s="644"/>
      <c r="N58" s="644"/>
      <c r="O58" s="644"/>
      <c r="P58" s="644"/>
      <c r="Q58" s="644"/>
      <c r="R58" s="659"/>
      <c r="S58" s="67"/>
      <c r="T58" s="118"/>
      <c r="U58" s="31"/>
      <c r="V58" s="14"/>
    </row>
    <row r="59" spans="2:22" ht="12.75" customHeight="1" x14ac:dyDescent="0.2">
      <c r="C59" s="13"/>
      <c r="D59" s="19"/>
      <c r="E59" s="632"/>
      <c r="F59" s="637"/>
      <c r="G59" s="638"/>
      <c r="H59" s="639"/>
      <c r="I59" s="69"/>
      <c r="J59" s="14"/>
      <c r="K59" s="644"/>
      <c r="L59" s="644"/>
      <c r="M59" s="644"/>
      <c r="N59" s="644"/>
      <c r="O59" s="644"/>
      <c r="P59" s="644"/>
      <c r="Q59" s="644"/>
      <c r="R59" s="659"/>
      <c r="S59" s="67"/>
      <c r="T59" s="118"/>
      <c r="U59" s="31"/>
      <c r="V59" s="14"/>
    </row>
    <row r="60" spans="2:22" ht="12.75" customHeight="1" x14ac:dyDescent="0.2">
      <c r="C60" s="13"/>
      <c r="D60" s="19"/>
      <c r="E60" s="632"/>
      <c r="F60" s="637"/>
      <c r="G60" s="638"/>
      <c r="H60" s="639"/>
      <c r="I60" s="69"/>
      <c r="J60" s="14"/>
      <c r="K60" s="644"/>
      <c r="L60" s="644"/>
      <c r="M60" s="644"/>
      <c r="N60" s="644"/>
      <c r="O60" s="644"/>
      <c r="P60" s="644"/>
      <c r="Q60" s="644"/>
      <c r="R60" s="659"/>
      <c r="S60" s="67"/>
      <c r="T60" s="118"/>
      <c r="U60" s="31"/>
      <c r="V60" s="14"/>
    </row>
    <row r="61" spans="2:22" ht="12.75" customHeight="1" x14ac:dyDescent="0.2">
      <c r="C61" s="13"/>
      <c r="D61" s="19"/>
      <c r="E61" s="672"/>
      <c r="F61" s="673"/>
      <c r="G61" s="674"/>
      <c r="H61" s="675"/>
      <c r="I61" s="131"/>
      <c r="J61" s="14"/>
      <c r="K61" s="668"/>
      <c r="L61" s="668"/>
      <c r="M61" s="668"/>
      <c r="N61" s="668"/>
      <c r="O61" s="668"/>
      <c r="P61" s="668"/>
      <c r="Q61" s="668"/>
      <c r="R61" s="669"/>
      <c r="S61" s="132" t="s">
        <v>91</v>
      </c>
      <c r="T61" s="133">
        <f>SUM(T57:T60)</f>
        <v>0</v>
      </c>
      <c r="U61" s="31"/>
      <c r="V61" s="14"/>
    </row>
    <row r="62" spans="2:22" ht="12.75" customHeight="1" x14ac:dyDescent="0.2">
      <c r="C62" s="13"/>
      <c r="D62" s="14"/>
      <c r="E62" s="86"/>
      <c r="F62" s="56"/>
      <c r="G62" s="56"/>
      <c r="H62" s="14"/>
      <c r="I62" s="14"/>
      <c r="J62" s="14"/>
      <c r="K62" s="14"/>
      <c r="L62" s="14"/>
      <c r="M62" s="14"/>
      <c r="N62" s="14"/>
      <c r="O62" s="14"/>
      <c r="P62" s="14"/>
      <c r="Q62" s="14"/>
      <c r="R62" s="307" t="e">
        <f>SUM(R12:R61)/R93</f>
        <v>#DIV/0!</v>
      </c>
      <c r="S62" s="14"/>
      <c r="T62" s="14"/>
      <c r="U62" s="31"/>
      <c r="V62" s="14"/>
    </row>
    <row r="63" spans="2:22" ht="12.75" customHeight="1" x14ac:dyDescent="0.2">
      <c r="C63" s="13"/>
      <c r="D63" s="14"/>
      <c r="E63" s="86"/>
      <c r="F63" s="56"/>
      <c r="G63" s="56"/>
      <c r="H63" s="14"/>
      <c r="I63" s="14"/>
      <c r="J63" s="14"/>
      <c r="K63" s="14"/>
      <c r="L63" s="14"/>
      <c r="M63" s="14"/>
      <c r="N63" s="14"/>
      <c r="O63" s="14"/>
      <c r="P63" s="14"/>
      <c r="Q63" s="14"/>
      <c r="R63" s="14"/>
      <c r="S63" s="14"/>
      <c r="T63" s="14"/>
      <c r="U63" s="31"/>
      <c r="V63" s="14"/>
    </row>
    <row r="64" spans="2:22" x14ac:dyDescent="0.2">
      <c r="B64" s="14"/>
      <c r="C64" s="13"/>
      <c r="D64" s="14"/>
      <c r="E64" s="86"/>
      <c r="F64" s="14"/>
      <c r="G64" s="14"/>
      <c r="H64" s="14"/>
      <c r="I64" s="14"/>
      <c r="J64" s="14"/>
      <c r="K64" s="14"/>
      <c r="L64" s="14"/>
      <c r="M64" s="14"/>
      <c r="N64" s="14"/>
      <c r="O64" s="14"/>
      <c r="P64" s="14"/>
      <c r="Q64" s="14"/>
      <c r="R64" s="14"/>
      <c r="S64" s="14"/>
      <c r="T64" s="14"/>
      <c r="U64" s="31"/>
      <c r="V64" s="14"/>
    </row>
    <row r="65" spans="2:22" x14ac:dyDescent="0.2">
      <c r="B65" s="14"/>
      <c r="C65" s="13"/>
      <c r="D65" s="14"/>
      <c r="E65" s="134"/>
      <c r="F65" s="138"/>
      <c r="G65" s="138"/>
      <c r="H65" s="670" t="s">
        <v>156</v>
      </c>
      <c r="I65" s="671"/>
      <c r="J65" s="14"/>
      <c r="K65" s="14"/>
      <c r="L65" s="14"/>
      <c r="M65" s="14"/>
      <c r="N65" s="655" t="s">
        <v>111</v>
      </c>
      <c r="O65" s="656"/>
      <c r="P65" s="656"/>
      <c r="Q65" s="656"/>
      <c r="R65" s="657"/>
      <c r="S65" s="135"/>
      <c r="T65" s="136"/>
      <c r="U65" s="141"/>
      <c r="V65" s="30"/>
    </row>
    <row r="66" spans="2:22" ht="25.2" x14ac:dyDescent="0.2">
      <c r="B66" s="14"/>
      <c r="C66" s="13"/>
      <c r="D66" s="14"/>
      <c r="E66" s="140"/>
      <c r="F66" s="14"/>
      <c r="G66" s="14"/>
      <c r="H66" s="233" t="s">
        <v>154</v>
      </c>
      <c r="I66" s="233" t="s">
        <v>155</v>
      </c>
      <c r="J66" s="14"/>
      <c r="K66" s="14"/>
      <c r="L66" s="14"/>
      <c r="M66" s="14"/>
      <c r="N66" s="234" t="s">
        <v>113</v>
      </c>
      <c r="O66" s="234" t="s">
        <v>114</v>
      </c>
      <c r="P66" s="234" t="s">
        <v>115</v>
      </c>
      <c r="Q66" s="234" t="s">
        <v>116</v>
      </c>
      <c r="R66" s="234" t="s">
        <v>91</v>
      </c>
      <c r="S66" s="234" t="s">
        <v>152</v>
      </c>
      <c r="T66" s="234" t="s">
        <v>153</v>
      </c>
      <c r="U66" s="31"/>
      <c r="V66" s="14"/>
    </row>
    <row r="67" spans="2:22" x14ac:dyDescent="0.2">
      <c r="B67" s="14"/>
      <c r="C67" s="13"/>
      <c r="D67" s="14"/>
      <c r="E67" s="140"/>
      <c r="F67" s="14"/>
      <c r="G67" s="14"/>
      <c r="H67" s="160" t="s">
        <v>177</v>
      </c>
      <c r="I67" s="160" t="s">
        <v>176</v>
      </c>
      <c r="J67" s="14"/>
      <c r="K67" s="14"/>
      <c r="L67" s="14"/>
      <c r="M67" s="14"/>
      <c r="N67" s="160" t="s">
        <v>177</v>
      </c>
      <c r="O67" s="160" t="s">
        <v>177</v>
      </c>
      <c r="P67" s="160" t="s">
        <v>177</v>
      </c>
      <c r="Q67" s="160" t="s">
        <v>177</v>
      </c>
      <c r="R67" s="160" t="s">
        <v>177</v>
      </c>
      <c r="S67" s="160" t="s">
        <v>177</v>
      </c>
      <c r="T67" s="160" t="s">
        <v>176</v>
      </c>
      <c r="U67" s="31"/>
      <c r="V67" s="14"/>
    </row>
    <row r="68" spans="2:22" ht="6.75" customHeight="1" x14ac:dyDescent="0.2">
      <c r="B68" s="14"/>
      <c r="C68" s="13"/>
      <c r="D68" s="14"/>
      <c r="E68" s="140"/>
      <c r="F68" s="14"/>
      <c r="G68" s="14"/>
      <c r="H68" s="160"/>
      <c r="I68" s="160"/>
      <c r="J68" s="14"/>
      <c r="K68" s="14"/>
      <c r="L68" s="14"/>
      <c r="M68" s="14"/>
      <c r="N68" s="160"/>
      <c r="O68" s="160"/>
      <c r="P68" s="160"/>
      <c r="Q68" s="160"/>
      <c r="R68" s="160"/>
      <c r="S68" s="160"/>
      <c r="T68" s="236"/>
      <c r="U68" s="31"/>
      <c r="V68" s="14"/>
    </row>
    <row r="69" spans="2:22" ht="12.75" customHeight="1" x14ac:dyDescent="0.2">
      <c r="B69" s="14"/>
      <c r="C69" s="13"/>
      <c r="D69" s="14"/>
      <c r="E69" s="140" t="s">
        <v>128</v>
      </c>
      <c r="F69" s="14"/>
      <c r="G69" s="14"/>
      <c r="H69" s="160"/>
      <c r="I69" s="160"/>
      <c r="J69" s="14"/>
      <c r="K69" s="14"/>
      <c r="L69" s="14"/>
      <c r="M69" s="14"/>
      <c r="N69" s="160"/>
      <c r="O69" s="160"/>
      <c r="P69" s="160"/>
      <c r="Q69" s="160"/>
      <c r="R69" s="160"/>
      <c r="S69" s="160"/>
      <c r="T69" s="160"/>
      <c r="U69" s="31"/>
      <c r="V69" s="14"/>
    </row>
    <row r="70" spans="2:22" x14ac:dyDescent="0.2">
      <c r="B70" s="14"/>
      <c r="C70" s="13"/>
      <c r="D70" s="19"/>
      <c r="E70" s="150" t="s">
        <v>129</v>
      </c>
      <c r="F70" s="151"/>
      <c r="G70" s="151"/>
      <c r="H70" s="148"/>
      <c r="I70" s="148"/>
      <c r="J70" s="14"/>
      <c r="K70" s="14"/>
      <c r="L70" s="14"/>
      <c r="M70" s="14"/>
      <c r="N70" s="148"/>
      <c r="O70" s="148"/>
      <c r="P70" s="148"/>
      <c r="Q70" s="148"/>
      <c r="R70" s="149">
        <f>SUM(N70:Q70)</f>
        <v>0</v>
      </c>
      <c r="S70" s="148"/>
      <c r="T70" s="225" t="str">
        <f>IFERROR(O70/S70,"")</f>
        <v/>
      </c>
      <c r="U70" s="31"/>
      <c r="V70" s="14"/>
    </row>
    <row r="71" spans="2:22" x14ac:dyDescent="0.2">
      <c r="B71" s="14"/>
      <c r="C71" s="13"/>
      <c r="D71" s="19"/>
      <c r="E71" s="150" t="s">
        <v>130</v>
      </c>
      <c r="F71" s="151"/>
      <c r="G71" s="151"/>
      <c r="H71" s="152"/>
      <c r="I71" s="152"/>
      <c r="J71" s="14"/>
      <c r="K71" s="14"/>
      <c r="L71" s="14"/>
      <c r="M71" s="14"/>
      <c r="N71" s="152"/>
      <c r="O71" s="152"/>
      <c r="P71" s="152"/>
      <c r="Q71" s="152"/>
      <c r="R71" s="153">
        <f t="shared" ref="R71:R92" si="15">SUM(N71:Q71)</f>
        <v>0</v>
      </c>
      <c r="S71" s="152"/>
      <c r="T71" s="226" t="str">
        <f t="shared" ref="T71:T75" si="16">IFERROR(O71/S71,"")</f>
        <v/>
      </c>
      <c r="U71" s="31"/>
      <c r="V71" s="14"/>
    </row>
    <row r="72" spans="2:22" x14ac:dyDescent="0.2">
      <c r="B72" s="14"/>
      <c r="C72" s="13"/>
      <c r="D72" s="19"/>
      <c r="E72" s="150" t="s">
        <v>131</v>
      </c>
      <c r="F72" s="151"/>
      <c r="G72" s="151"/>
      <c r="H72" s="152"/>
      <c r="I72" s="152"/>
      <c r="J72" s="14"/>
      <c r="K72" s="14"/>
      <c r="L72" s="14"/>
      <c r="M72" s="14"/>
      <c r="N72" s="152"/>
      <c r="O72" s="152"/>
      <c r="P72" s="152"/>
      <c r="Q72" s="152"/>
      <c r="R72" s="153">
        <f t="shared" si="15"/>
        <v>0</v>
      </c>
      <c r="S72" s="148"/>
      <c r="T72" s="226" t="str">
        <f t="shared" si="16"/>
        <v/>
      </c>
      <c r="U72" s="31"/>
      <c r="V72" s="14"/>
    </row>
    <row r="73" spans="2:22" x14ac:dyDescent="0.2">
      <c r="B73" s="14"/>
      <c r="C73" s="13"/>
      <c r="D73" s="19"/>
      <c r="E73" s="150" t="s">
        <v>132</v>
      </c>
      <c r="F73" s="151"/>
      <c r="G73" s="151"/>
      <c r="H73" s="152"/>
      <c r="I73" s="152"/>
      <c r="J73" s="14"/>
      <c r="K73" s="14"/>
      <c r="L73" s="14"/>
      <c r="M73" s="14"/>
      <c r="N73" s="152"/>
      <c r="O73" s="152"/>
      <c r="P73" s="152"/>
      <c r="Q73" s="152"/>
      <c r="R73" s="153">
        <f t="shared" si="15"/>
        <v>0</v>
      </c>
      <c r="S73" s="152"/>
      <c r="T73" s="226" t="str">
        <f t="shared" si="16"/>
        <v/>
      </c>
      <c r="U73" s="31"/>
      <c r="V73" s="14"/>
    </row>
    <row r="74" spans="2:22" x14ac:dyDescent="0.2">
      <c r="B74" s="14"/>
      <c r="C74" s="13"/>
      <c r="D74" s="19"/>
      <c r="E74" s="150" t="s">
        <v>133</v>
      </c>
      <c r="F74" s="151"/>
      <c r="G74" s="151"/>
      <c r="H74" s="152"/>
      <c r="I74" s="152"/>
      <c r="J74" s="14"/>
      <c r="K74" s="14"/>
      <c r="L74" s="14"/>
      <c r="M74" s="14"/>
      <c r="N74" s="152"/>
      <c r="O74" s="152"/>
      <c r="P74" s="152"/>
      <c r="Q74" s="152"/>
      <c r="R74" s="153">
        <f t="shared" si="15"/>
        <v>0</v>
      </c>
      <c r="S74" s="152"/>
      <c r="T74" s="226" t="str">
        <f t="shared" si="16"/>
        <v/>
      </c>
      <c r="U74" s="31"/>
      <c r="V74" s="14"/>
    </row>
    <row r="75" spans="2:22" x14ac:dyDescent="0.2">
      <c r="B75" s="14"/>
      <c r="C75" s="13"/>
      <c r="D75" s="14"/>
      <c r="E75" s="150" t="s">
        <v>134</v>
      </c>
      <c r="F75" s="151"/>
      <c r="G75" s="151"/>
      <c r="H75" s="152"/>
      <c r="I75" s="152"/>
      <c r="J75" s="14"/>
      <c r="K75" s="14"/>
      <c r="L75" s="14"/>
      <c r="M75" s="14"/>
      <c r="N75" s="152"/>
      <c r="O75" s="152"/>
      <c r="P75" s="152"/>
      <c r="Q75" s="152"/>
      <c r="R75" s="153">
        <f t="shared" si="15"/>
        <v>0</v>
      </c>
      <c r="S75" s="152"/>
      <c r="T75" s="226" t="str">
        <f t="shared" si="16"/>
        <v/>
      </c>
      <c r="U75" s="31"/>
      <c r="V75" s="14"/>
    </row>
    <row r="76" spans="2:22" x14ac:dyDescent="0.2">
      <c r="B76" s="14"/>
      <c r="C76" s="13"/>
      <c r="D76" s="14"/>
      <c r="E76" s="154" t="s">
        <v>135</v>
      </c>
      <c r="F76" s="151"/>
      <c r="G76" s="151"/>
      <c r="H76" s="151"/>
      <c r="I76" s="151"/>
      <c r="J76" s="14"/>
      <c r="K76" s="14"/>
      <c r="L76" s="14"/>
      <c r="M76" s="14"/>
      <c r="N76" s="151"/>
      <c r="O76" s="151"/>
      <c r="P76" s="151"/>
      <c r="Q76" s="151"/>
      <c r="R76" s="151"/>
      <c r="S76" s="151"/>
      <c r="T76" s="227"/>
      <c r="U76" s="141"/>
      <c r="V76" s="30"/>
    </row>
    <row r="77" spans="2:22" x14ac:dyDescent="0.2">
      <c r="B77" s="14"/>
      <c r="C77" s="13"/>
      <c r="D77" s="19"/>
      <c r="E77" s="150" t="s">
        <v>136</v>
      </c>
      <c r="F77" s="151"/>
      <c r="G77" s="151"/>
      <c r="H77" s="152"/>
      <c r="I77" s="152"/>
      <c r="J77" s="14"/>
      <c r="K77" s="14"/>
      <c r="L77" s="14"/>
      <c r="M77" s="14"/>
      <c r="N77" s="152"/>
      <c r="O77" s="152"/>
      <c r="P77" s="152"/>
      <c r="Q77" s="152"/>
      <c r="R77" s="153">
        <f t="shared" si="15"/>
        <v>0</v>
      </c>
      <c r="S77" s="152"/>
      <c r="T77" s="226" t="str">
        <f t="shared" ref="T77:T92" si="17">IFERROR(O77/S77,"")</f>
        <v/>
      </c>
      <c r="U77" s="31"/>
      <c r="V77" s="14"/>
    </row>
    <row r="78" spans="2:22" x14ac:dyDescent="0.2">
      <c r="B78" s="14"/>
      <c r="C78" s="13"/>
      <c r="D78" s="19"/>
      <c r="E78" s="150" t="s">
        <v>137</v>
      </c>
      <c r="F78" s="151"/>
      <c r="G78" s="151"/>
      <c r="H78" s="152"/>
      <c r="I78" s="152"/>
      <c r="J78" s="14"/>
      <c r="K78" s="14"/>
      <c r="L78" s="14"/>
      <c r="M78" s="14"/>
      <c r="N78" s="152"/>
      <c r="O78" s="152"/>
      <c r="P78" s="152"/>
      <c r="Q78" s="152"/>
      <c r="R78" s="153">
        <f t="shared" si="15"/>
        <v>0</v>
      </c>
      <c r="S78" s="148"/>
      <c r="T78" s="226" t="str">
        <f t="shared" si="17"/>
        <v/>
      </c>
      <c r="U78" s="31"/>
      <c r="V78" s="14"/>
    </row>
    <row r="79" spans="2:22" x14ac:dyDescent="0.2">
      <c r="B79" s="14"/>
      <c r="C79" s="13"/>
      <c r="D79" s="19"/>
      <c r="E79" s="150" t="s">
        <v>138</v>
      </c>
      <c r="F79" s="151"/>
      <c r="G79" s="151"/>
      <c r="H79" s="152"/>
      <c r="I79" s="152"/>
      <c r="J79" s="14"/>
      <c r="K79" s="14"/>
      <c r="L79" s="14"/>
      <c r="M79" s="14"/>
      <c r="N79" s="152"/>
      <c r="O79" s="152"/>
      <c r="P79" s="152"/>
      <c r="Q79" s="152"/>
      <c r="R79" s="153">
        <f t="shared" si="15"/>
        <v>0</v>
      </c>
      <c r="S79" s="152"/>
      <c r="T79" s="226" t="str">
        <f t="shared" si="17"/>
        <v/>
      </c>
      <c r="U79" s="31"/>
      <c r="V79" s="14"/>
    </row>
    <row r="80" spans="2:22" x14ac:dyDescent="0.2">
      <c r="B80" s="14"/>
      <c r="C80" s="13"/>
      <c r="D80" s="19"/>
      <c r="E80" s="150" t="s">
        <v>139</v>
      </c>
      <c r="F80" s="151"/>
      <c r="G80" s="151"/>
      <c r="H80" s="152"/>
      <c r="I80" s="152"/>
      <c r="J80" s="14"/>
      <c r="K80" s="14"/>
      <c r="L80" s="14"/>
      <c r="M80" s="14"/>
      <c r="N80" s="152"/>
      <c r="O80" s="152"/>
      <c r="P80" s="152"/>
      <c r="Q80" s="152"/>
      <c r="R80" s="153">
        <f t="shared" si="15"/>
        <v>0</v>
      </c>
      <c r="S80" s="148"/>
      <c r="T80" s="226" t="str">
        <f t="shared" si="17"/>
        <v/>
      </c>
      <c r="U80" s="31"/>
      <c r="V80" s="14"/>
    </row>
    <row r="81" spans="2:22" x14ac:dyDescent="0.2">
      <c r="B81" s="14"/>
      <c r="C81" s="13"/>
      <c r="D81" s="19"/>
      <c r="E81" s="150" t="s">
        <v>140</v>
      </c>
      <c r="F81" s="151"/>
      <c r="G81" s="151"/>
      <c r="H81" s="152"/>
      <c r="I81" s="152"/>
      <c r="J81" s="14"/>
      <c r="K81" s="14"/>
      <c r="L81" s="14"/>
      <c r="M81" s="14"/>
      <c r="N81" s="152"/>
      <c r="O81" s="152"/>
      <c r="P81" s="152"/>
      <c r="Q81" s="152"/>
      <c r="R81" s="153">
        <f t="shared" si="15"/>
        <v>0</v>
      </c>
      <c r="S81" s="152"/>
      <c r="T81" s="226" t="str">
        <f t="shared" si="17"/>
        <v/>
      </c>
      <c r="U81" s="31"/>
      <c r="V81" s="14"/>
    </row>
    <row r="82" spans="2:22" ht="12.75" customHeight="1" x14ac:dyDescent="0.2">
      <c r="B82" s="14"/>
      <c r="C82" s="13"/>
      <c r="D82" s="19"/>
      <c r="E82" s="154" t="s">
        <v>141</v>
      </c>
      <c r="F82" s="151"/>
      <c r="G82" s="151"/>
      <c r="H82" s="151"/>
      <c r="I82" s="151"/>
      <c r="J82" s="14"/>
      <c r="K82" s="14"/>
      <c r="L82" s="14"/>
      <c r="M82" s="14"/>
      <c r="N82" s="151"/>
      <c r="O82" s="151"/>
      <c r="P82" s="151"/>
      <c r="Q82" s="151"/>
      <c r="R82" s="151"/>
      <c r="S82" s="151"/>
      <c r="T82" s="227"/>
      <c r="U82" s="31"/>
      <c r="V82" s="14"/>
    </row>
    <row r="83" spans="2:22" ht="12.75" customHeight="1" x14ac:dyDescent="0.2">
      <c r="B83" s="14"/>
      <c r="C83" s="13"/>
      <c r="D83" s="19"/>
      <c r="E83" s="150" t="s">
        <v>142</v>
      </c>
      <c r="F83" s="151"/>
      <c r="G83" s="151"/>
      <c r="H83" s="152"/>
      <c r="I83" s="152"/>
      <c r="J83" s="14"/>
      <c r="K83" s="14"/>
      <c r="L83" s="14"/>
      <c r="M83" s="14"/>
      <c r="N83" s="152"/>
      <c r="O83" s="152"/>
      <c r="P83" s="152"/>
      <c r="Q83" s="152"/>
      <c r="R83" s="153">
        <f t="shared" si="15"/>
        <v>0</v>
      </c>
      <c r="S83" s="148"/>
      <c r="T83" s="226" t="str">
        <f t="shared" si="17"/>
        <v/>
      </c>
      <c r="U83" s="31"/>
      <c r="V83" s="14"/>
    </row>
    <row r="84" spans="2:22" ht="12.75" customHeight="1" x14ac:dyDescent="0.2">
      <c r="B84" s="14"/>
      <c r="C84" s="13"/>
      <c r="D84" s="19"/>
      <c r="E84" s="150" t="s">
        <v>143</v>
      </c>
      <c r="F84" s="151"/>
      <c r="G84" s="151"/>
      <c r="H84" s="152"/>
      <c r="I84" s="152"/>
      <c r="J84" s="14"/>
      <c r="K84" s="14"/>
      <c r="L84" s="14"/>
      <c r="M84" s="14"/>
      <c r="N84" s="152"/>
      <c r="O84" s="152"/>
      <c r="P84" s="152"/>
      <c r="Q84" s="152"/>
      <c r="R84" s="153">
        <f t="shared" si="15"/>
        <v>0</v>
      </c>
      <c r="S84" s="148"/>
      <c r="T84" s="226" t="str">
        <f t="shared" si="17"/>
        <v/>
      </c>
      <c r="U84" s="31"/>
      <c r="V84" s="14"/>
    </row>
    <row r="85" spans="2:22" ht="12.75" customHeight="1" x14ac:dyDescent="0.2">
      <c r="B85" s="14"/>
      <c r="C85" s="13"/>
      <c r="D85" s="19"/>
      <c r="E85" s="150" t="s">
        <v>144</v>
      </c>
      <c r="F85" s="151"/>
      <c r="G85" s="151"/>
      <c r="H85" s="152"/>
      <c r="I85" s="152"/>
      <c r="J85" s="14"/>
      <c r="K85" s="14"/>
      <c r="L85" s="14"/>
      <c r="M85" s="14"/>
      <c r="N85" s="152"/>
      <c r="O85" s="152"/>
      <c r="P85" s="152"/>
      <c r="Q85" s="152"/>
      <c r="R85" s="153">
        <f t="shared" si="15"/>
        <v>0</v>
      </c>
      <c r="S85" s="148"/>
      <c r="T85" s="226" t="str">
        <f t="shared" si="17"/>
        <v/>
      </c>
      <c r="U85" s="31"/>
      <c r="V85" s="14"/>
    </row>
    <row r="86" spans="2:22" ht="12.75" customHeight="1" x14ac:dyDescent="0.2">
      <c r="B86" s="14"/>
      <c r="C86" s="13"/>
      <c r="D86" s="19"/>
      <c r="E86" s="150" t="s">
        <v>145</v>
      </c>
      <c r="F86" s="151"/>
      <c r="G86" s="151"/>
      <c r="H86" s="152"/>
      <c r="I86" s="152"/>
      <c r="J86" s="14"/>
      <c r="K86" s="14"/>
      <c r="L86" s="14"/>
      <c r="M86" s="14"/>
      <c r="N86" s="152"/>
      <c r="O86" s="152"/>
      <c r="P86" s="152"/>
      <c r="Q86" s="152"/>
      <c r="R86" s="153">
        <f t="shared" si="15"/>
        <v>0</v>
      </c>
      <c r="S86" s="148"/>
      <c r="T86" s="226" t="str">
        <f t="shared" si="17"/>
        <v/>
      </c>
      <c r="U86" s="31"/>
      <c r="V86" s="14"/>
    </row>
    <row r="87" spans="2:22" ht="12.75" customHeight="1" x14ac:dyDescent="0.2">
      <c r="B87" s="14"/>
      <c r="C87" s="13"/>
      <c r="D87" s="19"/>
      <c r="E87" s="150" t="s">
        <v>146</v>
      </c>
      <c r="F87" s="151"/>
      <c r="G87" s="151"/>
      <c r="H87" s="152"/>
      <c r="I87" s="152"/>
      <c r="J87" s="14"/>
      <c r="K87" s="14"/>
      <c r="L87" s="14"/>
      <c r="M87" s="14"/>
      <c r="N87" s="152"/>
      <c r="O87" s="152"/>
      <c r="P87" s="152"/>
      <c r="Q87" s="152"/>
      <c r="R87" s="153">
        <f t="shared" si="15"/>
        <v>0</v>
      </c>
      <c r="S87" s="148"/>
      <c r="T87" s="226" t="str">
        <f t="shared" si="17"/>
        <v/>
      </c>
      <c r="U87" s="31"/>
      <c r="V87" s="14"/>
    </row>
    <row r="88" spans="2:22" ht="12.75" customHeight="1" x14ac:dyDescent="0.2">
      <c r="B88" s="14"/>
      <c r="C88" s="13"/>
      <c r="D88" s="19"/>
      <c r="E88" s="150" t="s">
        <v>147</v>
      </c>
      <c r="F88" s="151"/>
      <c r="G88" s="151"/>
      <c r="H88" s="152"/>
      <c r="I88" s="152"/>
      <c r="J88" s="14"/>
      <c r="K88" s="14"/>
      <c r="L88" s="14"/>
      <c r="M88" s="14"/>
      <c r="N88" s="152"/>
      <c r="O88" s="152"/>
      <c r="P88" s="152"/>
      <c r="Q88" s="152"/>
      <c r="R88" s="153">
        <f t="shared" si="15"/>
        <v>0</v>
      </c>
      <c r="S88" s="152"/>
      <c r="T88" s="226" t="str">
        <f t="shared" si="17"/>
        <v/>
      </c>
      <c r="U88" s="31"/>
      <c r="V88" s="14"/>
    </row>
    <row r="89" spans="2:22" ht="12.75" customHeight="1" x14ac:dyDescent="0.2">
      <c r="B89" s="14"/>
      <c r="C89" s="13"/>
      <c r="D89" s="19"/>
      <c r="E89" s="150" t="s">
        <v>148</v>
      </c>
      <c r="F89" s="151"/>
      <c r="G89" s="151"/>
      <c r="H89" s="152"/>
      <c r="I89" s="152"/>
      <c r="J89" s="14"/>
      <c r="K89" s="14"/>
      <c r="L89" s="14"/>
      <c r="M89" s="14"/>
      <c r="N89" s="152"/>
      <c r="O89" s="152"/>
      <c r="P89" s="152"/>
      <c r="Q89" s="152"/>
      <c r="R89" s="153">
        <f t="shared" si="15"/>
        <v>0</v>
      </c>
      <c r="S89" s="152"/>
      <c r="T89" s="226" t="str">
        <f t="shared" si="17"/>
        <v/>
      </c>
      <c r="U89" s="31"/>
      <c r="V89" s="14"/>
    </row>
    <row r="90" spans="2:22" ht="12.75" customHeight="1" x14ac:dyDescent="0.2">
      <c r="B90" s="14"/>
      <c r="C90" s="13"/>
      <c r="D90" s="19"/>
      <c r="E90" s="150" t="s">
        <v>149</v>
      </c>
      <c r="F90" s="151"/>
      <c r="G90" s="151"/>
      <c r="H90" s="152"/>
      <c r="I90" s="152"/>
      <c r="J90" s="14"/>
      <c r="K90" s="14"/>
      <c r="L90" s="14"/>
      <c r="M90" s="14"/>
      <c r="N90" s="152"/>
      <c r="O90" s="152"/>
      <c r="P90" s="152"/>
      <c r="Q90" s="152"/>
      <c r="R90" s="153">
        <f t="shared" si="15"/>
        <v>0</v>
      </c>
      <c r="S90" s="152"/>
      <c r="T90" s="226" t="str">
        <f t="shared" si="17"/>
        <v/>
      </c>
      <c r="U90" s="31"/>
      <c r="V90" s="14"/>
    </row>
    <row r="91" spans="2:22" ht="12.75" customHeight="1" x14ac:dyDescent="0.2">
      <c r="B91" s="14"/>
      <c r="C91" s="13"/>
      <c r="D91" s="19"/>
      <c r="E91" s="155" t="s">
        <v>150</v>
      </c>
      <c r="F91" s="156"/>
      <c r="G91" s="156"/>
      <c r="H91" s="157"/>
      <c r="I91" s="157"/>
      <c r="J91" s="14"/>
      <c r="K91" s="14"/>
      <c r="L91" s="14"/>
      <c r="M91" s="14"/>
      <c r="N91" s="157"/>
      <c r="O91" s="157"/>
      <c r="P91" s="157"/>
      <c r="Q91" s="157"/>
      <c r="R91" s="158">
        <f t="shared" si="15"/>
        <v>0</v>
      </c>
      <c r="S91" s="157"/>
      <c r="T91" s="228" t="str">
        <f t="shared" si="17"/>
        <v/>
      </c>
      <c r="U91" s="31"/>
      <c r="V91" s="14"/>
    </row>
    <row r="92" spans="2:22" ht="13.2" thickBot="1" x14ac:dyDescent="0.25">
      <c r="B92" s="14"/>
      <c r="C92" s="13"/>
      <c r="D92" s="19"/>
      <c r="E92" s="142" t="s">
        <v>151</v>
      </c>
      <c r="F92" s="143"/>
      <c r="G92" s="143"/>
      <c r="H92" s="144"/>
      <c r="I92" s="144"/>
      <c r="J92" s="14"/>
      <c r="K92" s="14"/>
      <c r="L92" s="14"/>
      <c r="M92" s="14"/>
      <c r="N92" s="144"/>
      <c r="O92" s="144"/>
      <c r="P92" s="144"/>
      <c r="Q92" s="144"/>
      <c r="R92" s="145">
        <f t="shared" si="15"/>
        <v>0</v>
      </c>
      <c r="S92" s="144"/>
      <c r="T92" s="229" t="str">
        <f t="shared" si="17"/>
        <v/>
      </c>
      <c r="U92" s="31"/>
      <c r="V92" s="14"/>
    </row>
    <row r="93" spans="2:22" ht="13.2" thickTop="1" x14ac:dyDescent="0.2">
      <c r="B93" s="14"/>
      <c r="C93" s="13"/>
      <c r="D93" s="14"/>
      <c r="E93" s="146"/>
      <c r="F93" s="147" t="s">
        <v>91</v>
      </c>
      <c r="G93" s="139"/>
      <c r="H93" s="59">
        <f>SUM(H70:H92)</f>
        <v>0</v>
      </c>
      <c r="I93" s="59"/>
      <c r="J93" s="14"/>
      <c r="K93" s="14"/>
      <c r="L93" s="14"/>
      <c r="M93" s="14"/>
      <c r="N93" s="59">
        <f>SUM(N70:N92)</f>
        <v>0</v>
      </c>
      <c r="O93" s="59">
        <f t="shared" ref="O93:S93" si="18">SUM(O70:O92)</f>
        <v>0</v>
      </c>
      <c r="P93" s="59">
        <f t="shared" si="18"/>
        <v>0</v>
      </c>
      <c r="Q93" s="59">
        <f t="shared" si="18"/>
        <v>0</v>
      </c>
      <c r="R93" s="59">
        <f t="shared" si="18"/>
        <v>0</v>
      </c>
      <c r="S93" s="59">
        <f t="shared" si="18"/>
        <v>0</v>
      </c>
      <c r="T93" s="137"/>
      <c r="U93" s="31"/>
      <c r="V93" s="14"/>
    </row>
    <row r="94" spans="2:22" ht="13.2" thickBot="1" x14ac:dyDescent="0.25">
      <c r="B94" s="14"/>
      <c r="C94" s="125"/>
      <c r="D94" s="33"/>
      <c r="E94" s="33"/>
      <c r="F94" s="33"/>
      <c r="G94" s="33"/>
      <c r="H94" s="33"/>
      <c r="I94" s="33"/>
      <c r="J94" s="33"/>
      <c r="K94" s="36"/>
      <c r="L94" s="36"/>
      <c r="M94" s="36"/>
      <c r="N94" s="36"/>
      <c r="O94" s="36"/>
      <c r="P94" s="36"/>
      <c r="Q94" s="36"/>
      <c r="R94" s="36"/>
      <c r="S94" s="36"/>
      <c r="T94" s="36"/>
      <c r="U94" s="130"/>
      <c r="V94" s="14"/>
    </row>
    <row r="95" spans="2:22" x14ac:dyDescent="0.2">
      <c r="B95" s="14"/>
      <c r="C95" s="14"/>
      <c r="F95" s="6"/>
      <c r="G95" s="6"/>
      <c r="I95" s="38"/>
      <c r="J95" s="38"/>
      <c r="K95" s="38"/>
      <c r="L95" s="38"/>
      <c r="M95" s="38"/>
      <c r="N95" s="38"/>
      <c r="O95" s="38"/>
      <c r="P95" s="38"/>
      <c r="Q95" s="38"/>
      <c r="R95" s="38"/>
      <c r="S95" s="38"/>
      <c r="T95" s="38"/>
      <c r="U95" s="14"/>
      <c r="V95" s="14"/>
    </row>
    <row r="96" spans="2:22" x14ac:dyDescent="0.2">
      <c r="E96" s="6"/>
      <c r="F96" s="6"/>
      <c r="G96" s="6"/>
      <c r="I96" s="38"/>
      <c r="J96" s="38"/>
      <c r="K96" s="38"/>
      <c r="L96" s="38"/>
      <c r="M96" s="38"/>
      <c r="N96" s="38"/>
      <c r="O96" s="38"/>
      <c r="P96" s="38"/>
      <c r="Q96" s="38"/>
      <c r="R96" s="38"/>
      <c r="S96" s="38"/>
      <c r="T96" s="38"/>
    </row>
    <row r="97" spans="5:7" ht="12" customHeight="1" x14ac:dyDescent="0.2">
      <c r="E97" s="6"/>
      <c r="F97" s="6"/>
      <c r="G97" s="6"/>
    </row>
    <row r="98" spans="5:7" ht="12" customHeight="1" x14ac:dyDescent="0.2">
      <c r="E98" s="6"/>
      <c r="F98" s="6"/>
      <c r="G98" s="6"/>
    </row>
    <row r="99" spans="5:7" ht="12" customHeight="1" x14ac:dyDescent="0.2">
      <c r="E99" s="6"/>
      <c r="F99" s="6"/>
      <c r="G99" s="6"/>
    </row>
    <row r="100" spans="5:7" ht="12" customHeight="1" x14ac:dyDescent="0.2">
      <c r="E100" s="6"/>
      <c r="F100" s="6"/>
      <c r="G100" s="6"/>
    </row>
    <row r="101" spans="5:7" ht="12" customHeight="1" x14ac:dyDescent="0.2">
      <c r="E101" s="6"/>
      <c r="F101" s="6"/>
      <c r="G101" s="6"/>
    </row>
    <row r="102" spans="5:7" x14ac:dyDescent="0.2">
      <c r="E102" s="6"/>
      <c r="F102" s="6"/>
      <c r="G102" s="6"/>
    </row>
    <row r="103" spans="5:7" ht="12.6" customHeight="1" x14ac:dyDescent="0.2">
      <c r="E103" s="6"/>
      <c r="F103" s="6"/>
      <c r="G103" s="6"/>
    </row>
    <row r="104" spans="5:7" x14ac:dyDescent="0.2">
      <c r="E104" s="6"/>
      <c r="F104" s="6"/>
      <c r="G104" s="6"/>
    </row>
    <row r="105" spans="5:7" x14ac:dyDescent="0.2">
      <c r="E105" s="6"/>
      <c r="F105" s="6"/>
      <c r="G105" s="6"/>
    </row>
    <row r="106" spans="5:7" x14ac:dyDescent="0.2">
      <c r="E106" s="6"/>
      <c r="F106" s="6"/>
      <c r="G106" s="6"/>
    </row>
    <row r="107" spans="5:7" x14ac:dyDescent="0.2">
      <c r="E107" s="6"/>
      <c r="F107" s="6"/>
      <c r="G107" s="6"/>
    </row>
    <row r="108" spans="5:7" x14ac:dyDescent="0.2">
      <c r="E108" s="6"/>
      <c r="F108" s="6"/>
      <c r="G108" s="6"/>
    </row>
    <row r="109" spans="5:7" x14ac:dyDescent="0.2">
      <c r="E109" s="6"/>
      <c r="F109" s="6"/>
      <c r="G109" s="6"/>
    </row>
    <row r="110" spans="5:7" x14ac:dyDescent="0.2">
      <c r="E110" s="6"/>
      <c r="F110" s="6"/>
      <c r="G110" s="6"/>
    </row>
    <row r="111" spans="5:7" x14ac:dyDescent="0.2">
      <c r="E111" s="6"/>
      <c r="F111" s="6"/>
      <c r="G111" s="6"/>
    </row>
    <row r="112" spans="5:7" x14ac:dyDescent="0.2">
      <c r="E112" s="6"/>
      <c r="F112" s="6"/>
      <c r="G112" s="6"/>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5:7" x14ac:dyDescent="0.2">
      <c r="E129" s="6"/>
      <c r="F129" s="6"/>
      <c r="G129" s="6"/>
    </row>
    <row r="130" spans="5:7" x14ac:dyDescent="0.2">
      <c r="E130" s="6"/>
      <c r="F130" s="6"/>
      <c r="G130" s="6"/>
    </row>
    <row r="131" spans="5:7" x14ac:dyDescent="0.2">
      <c r="E131" s="6"/>
      <c r="F131" s="6"/>
      <c r="G131" s="6"/>
    </row>
    <row r="132" spans="5:7" x14ac:dyDescent="0.2">
      <c r="E132" s="6"/>
      <c r="F132" s="6"/>
      <c r="G132" s="6"/>
    </row>
    <row r="133" spans="5:7"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x14ac:dyDescent="0.2">
      <c r="E140" s="6"/>
      <c r="F140" s="6"/>
      <c r="G140" s="6"/>
    </row>
    <row r="141" spans="5:7" x14ac:dyDescent="0.2">
      <c r="E141" s="6"/>
      <c r="F141" s="6"/>
      <c r="G141" s="6"/>
    </row>
    <row r="142" spans="5:7" ht="12.75" customHeight="1" x14ac:dyDescent="0.2">
      <c r="E142" s="6"/>
      <c r="F142" s="6"/>
      <c r="G142" s="6"/>
    </row>
    <row r="143" spans="5:7" ht="12.75" customHeight="1" x14ac:dyDescent="0.2">
      <c r="E143" s="6"/>
      <c r="F143" s="6"/>
      <c r="G143" s="6"/>
    </row>
    <row r="144" spans="5:7" ht="12.75" customHeight="1" x14ac:dyDescent="0.2">
      <c r="E144" s="6"/>
      <c r="F144" s="6"/>
      <c r="G144" s="6"/>
    </row>
    <row r="145" spans="5:7" ht="12.75" customHeight="1" x14ac:dyDescent="0.2">
      <c r="E145" s="6"/>
      <c r="F145" s="6"/>
      <c r="G145" s="6"/>
    </row>
    <row r="146" spans="5:7" ht="12.75" customHeight="1" x14ac:dyDescent="0.2">
      <c r="E146" s="6"/>
      <c r="F146" s="6"/>
      <c r="G146" s="6"/>
    </row>
    <row r="147" spans="5:7" ht="12.75" customHeight="1" x14ac:dyDescent="0.2">
      <c r="E147" s="6"/>
      <c r="F147" s="6"/>
      <c r="G147" s="6"/>
    </row>
    <row r="148" spans="5:7" ht="12.75" customHeight="1" x14ac:dyDescent="0.2">
      <c r="E148" s="6"/>
      <c r="F148" s="6"/>
      <c r="G148" s="6"/>
    </row>
    <row r="149" spans="5:7" ht="12.75" customHeight="1" x14ac:dyDescent="0.2">
      <c r="E149" s="6"/>
      <c r="F149" s="6"/>
      <c r="G149" s="6"/>
    </row>
    <row r="150" spans="5:7" ht="12.75" customHeight="1" x14ac:dyDescent="0.2">
      <c r="E150" s="6"/>
      <c r="F150" s="6"/>
      <c r="G150" s="6"/>
    </row>
    <row r="151" spans="5:7" ht="12.75" customHeight="1" x14ac:dyDescent="0.2">
      <c r="E151" s="6"/>
      <c r="F151" s="6"/>
      <c r="G151" s="6"/>
    </row>
    <row r="152" spans="5:7" ht="12.75" customHeight="1" x14ac:dyDescent="0.2">
      <c r="E152" s="6"/>
      <c r="F152" s="6"/>
      <c r="G152" s="6"/>
    </row>
    <row r="153" spans="5:7" ht="12.75" customHeight="1" x14ac:dyDescent="0.2">
      <c r="E153" s="6"/>
      <c r="F153" s="6"/>
      <c r="G153" s="6"/>
    </row>
    <row r="154" spans="5:7" ht="12.75" customHeight="1" x14ac:dyDescent="0.2">
      <c r="E154" s="6"/>
      <c r="F154" s="6"/>
      <c r="G154" s="6"/>
    </row>
    <row r="155" spans="5:7" ht="12.75" customHeight="1" x14ac:dyDescent="0.2">
      <c r="E155" s="6"/>
      <c r="F155" s="6"/>
      <c r="G155" s="6"/>
    </row>
    <row r="156" spans="5:7" ht="12.75" customHeight="1" x14ac:dyDescent="0.2">
      <c r="E156" s="6"/>
      <c r="F156" s="6"/>
      <c r="G156" s="6"/>
    </row>
    <row r="157" spans="5:7" ht="12.75" customHeight="1" x14ac:dyDescent="0.2">
      <c r="E157" s="6"/>
      <c r="F157" s="6"/>
      <c r="G157" s="6"/>
    </row>
    <row r="158" spans="5:7" ht="12.75" customHeight="1" x14ac:dyDescent="0.2">
      <c r="E158" s="6"/>
      <c r="F158" s="6"/>
      <c r="G158" s="6"/>
    </row>
    <row r="159" spans="5:7" ht="12.75" customHeight="1" x14ac:dyDescent="0.2">
      <c r="E159" s="6"/>
      <c r="F159" s="6"/>
      <c r="G159" s="6"/>
    </row>
    <row r="160" spans="5:7" ht="12.75" customHeight="1" x14ac:dyDescent="0.2">
      <c r="E160" s="6"/>
      <c r="F160" s="6"/>
      <c r="G160" s="6"/>
    </row>
    <row r="161" spans="5:7" ht="12.75" customHeight="1" x14ac:dyDescent="0.2">
      <c r="E161" s="6"/>
      <c r="F161" s="6"/>
      <c r="G161" s="6"/>
    </row>
    <row r="162" spans="5:7" ht="12.75" customHeight="1" x14ac:dyDescent="0.2">
      <c r="E162" s="6"/>
      <c r="F162" s="6"/>
      <c r="G162" s="6"/>
    </row>
    <row r="163" spans="5:7" ht="12.75" customHeight="1" x14ac:dyDescent="0.2">
      <c r="E163" s="6"/>
      <c r="F163" s="6"/>
      <c r="G163" s="6"/>
    </row>
    <row r="164" spans="5:7" ht="12.75" customHeight="1" x14ac:dyDescent="0.2">
      <c r="E164" s="6"/>
      <c r="F164" s="6"/>
      <c r="G164" s="6"/>
    </row>
    <row r="165" spans="5:7" ht="12.75" customHeight="1" x14ac:dyDescent="0.2">
      <c r="E165" s="6"/>
      <c r="F165" s="6"/>
      <c r="G165" s="6"/>
    </row>
    <row r="166" spans="5:7" ht="12.75" customHeight="1" x14ac:dyDescent="0.2">
      <c r="E166" s="6"/>
      <c r="F166" s="6"/>
      <c r="G166" s="6"/>
    </row>
    <row r="167" spans="5:7" ht="12.75" customHeight="1" x14ac:dyDescent="0.2">
      <c r="E167" s="6"/>
      <c r="F167" s="6"/>
      <c r="G167" s="6"/>
    </row>
    <row r="168" spans="5:7" ht="12.75" customHeight="1" x14ac:dyDescent="0.2">
      <c r="E168" s="6"/>
      <c r="F168" s="6"/>
      <c r="G168" s="6"/>
    </row>
    <row r="169" spans="5:7" ht="12.75" customHeight="1" x14ac:dyDescent="0.2">
      <c r="E169" s="6"/>
      <c r="F169" s="6"/>
      <c r="G169" s="6"/>
    </row>
    <row r="170" spans="5:7" ht="12.75" customHeight="1" x14ac:dyDescent="0.2">
      <c r="E170" s="6"/>
      <c r="F170" s="6"/>
      <c r="G170" s="6"/>
    </row>
    <row r="171" spans="5:7" ht="12.75" customHeight="1" x14ac:dyDescent="0.2">
      <c r="E171" s="6"/>
      <c r="F171" s="6"/>
      <c r="G171" s="6"/>
    </row>
    <row r="172" spans="5:7" ht="12.75" customHeight="1" x14ac:dyDescent="0.2">
      <c r="E172" s="88"/>
      <c r="F172" s="6"/>
      <c r="G172" s="6"/>
    </row>
    <row r="173" spans="5:7" ht="12.75" customHeight="1" x14ac:dyDescent="0.2">
      <c r="E173" s="88"/>
      <c r="F173" s="6"/>
      <c r="G173" s="6"/>
    </row>
    <row r="174" spans="5:7" ht="12.75" customHeight="1" x14ac:dyDescent="0.2">
      <c r="E174" s="88"/>
      <c r="F174" s="6"/>
      <c r="G174" s="6"/>
    </row>
    <row r="175" spans="5:7" ht="12.75" customHeight="1" x14ac:dyDescent="0.2">
      <c r="E175" s="88"/>
      <c r="F175" s="6"/>
      <c r="G175" s="6"/>
    </row>
    <row r="176" spans="5:7" ht="12.75" customHeight="1" x14ac:dyDescent="0.2">
      <c r="E176" s="88"/>
      <c r="F176" s="6"/>
      <c r="G176" s="6"/>
    </row>
    <row r="177" spans="5:7" ht="12.75" customHeight="1" x14ac:dyDescent="0.2">
      <c r="E177" s="88"/>
      <c r="F177" s="6"/>
      <c r="G177" s="6"/>
    </row>
    <row r="178" spans="5:7" ht="12.75" customHeight="1" x14ac:dyDescent="0.2">
      <c r="E178" s="88"/>
      <c r="F178" s="6"/>
      <c r="G178" s="6"/>
    </row>
    <row r="179" spans="5:7" ht="12.75" customHeight="1" x14ac:dyDescent="0.2">
      <c r="E179" s="88"/>
      <c r="F179" s="6"/>
      <c r="G179" s="6"/>
    </row>
    <row r="180" spans="5:7" ht="12.75" customHeight="1" x14ac:dyDescent="0.2">
      <c r="E180" s="88"/>
      <c r="F180" s="6"/>
      <c r="G180" s="6"/>
    </row>
    <row r="181" spans="5:7" x14ac:dyDescent="0.2">
      <c r="E181" s="88"/>
      <c r="F181" s="6"/>
      <c r="G181" s="6"/>
    </row>
    <row r="182" spans="5:7" x14ac:dyDescent="0.2">
      <c r="E182" s="88"/>
      <c r="F182" s="6"/>
      <c r="G182" s="6"/>
    </row>
    <row r="183" spans="5:7" x14ac:dyDescent="0.2">
      <c r="E183" s="88"/>
      <c r="F183" s="6"/>
      <c r="G183" s="6"/>
    </row>
    <row r="184" spans="5:7" x14ac:dyDescent="0.2">
      <c r="E184" s="88"/>
      <c r="F184" s="6"/>
      <c r="G184" s="6"/>
    </row>
    <row r="185" spans="5:7" x14ac:dyDescent="0.2">
      <c r="E185" s="88"/>
      <c r="F185" s="6"/>
      <c r="G185" s="6"/>
    </row>
    <row r="186" spans="5:7" x14ac:dyDescent="0.2">
      <c r="E186" s="88"/>
      <c r="F186" s="6"/>
      <c r="G186" s="6"/>
    </row>
    <row r="187" spans="5:7" x14ac:dyDescent="0.2">
      <c r="E187" s="88"/>
      <c r="F187" s="6"/>
      <c r="G187" s="6"/>
    </row>
    <row r="188" spans="5:7" x14ac:dyDescent="0.2">
      <c r="E188" s="88"/>
      <c r="F188" s="6"/>
      <c r="G188" s="6"/>
    </row>
    <row r="189" spans="5:7" x14ac:dyDescent="0.2">
      <c r="E189" s="88"/>
      <c r="F189" s="6"/>
      <c r="G189" s="6"/>
    </row>
    <row r="190" spans="5:7" x14ac:dyDescent="0.2">
      <c r="E190" s="88"/>
      <c r="F190" s="6"/>
      <c r="G190" s="6"/>
    </row>
    <row r="191" spans="5:7" x14ac:dyDescent="0.2">
      <c r="E191" s="88"/>
      <c r="F191" s="6"/>
      <c r="G191" s="6"/>
    </row>
    <row r="192" spans="5:7" x14ac:dyDescent="0.2">
      <c r="E192" s="88"/>
      <c r="F192" s="6"/>
      <c r="G192" s="6"/>
    </row>
    <row r="193" spans="5:19" x14ac:dyDescent="0.2">
      <c r="E193" s="88"/>
      <c r="F193" s="6"/>
      <c r="G193" s="6"/>
    </row>
    <row r="194" spans="5:19" x14ac:dyDescent="0.2">
      <c r="E194" s="88"/>
      <c r="F194" s="6"/>
      <c r="G194" s="6"/>
    </row>
    <row r="195" spans="5:19" x14ac:dyDescent="0.2">
      <c r="E195" s="88"/>
      <c r="F195" s="6"/>
      <c r="G195" s="6"/>
    </row>
    <row r="196" spans="5:19" x14ac:dyDescent="0.2">
      <c r="E196" s="88"/>
      <c r="F196" s="6"/>
      <c r="G196" s="6"/>
    </row>
    <row r="197" spans="5:19" x14ac:dyDescent="0.2">
      <c r="E197" s="88"/>
      <c r="F197" s="6"/>
      <c r="G197" s="6"/>
    </row>
    <row r="198" spans="5:19" x14ac:dyDescent="0.2">
      <c r="E198" s="88"/>
      <c r="F198" s="6"/>
      <c r="G198" s="6"/>
    </row>
    <row r="199" spans="5:19" x14ac:dyDescent="0.2">
      <c r="E199" s="88"/>
      <c r="F199" s="6"/>
      <c r="G199" s="6"/>
    </row>
    <row r="200" spans="5:19" x14ac:dyDescent="0.2">
      <c r="E200" s="88"/>
      <c r="F200" s="6"/>
      <c r="G200" s="6"/>
      <c r="I200" s="6" t="str">
        <f>'Revenue - NHC'!E12</f>
        <v>Governance</v>
      </c>
      <c r="S200" s="6" t="s">
        <v>93</v>
      </c>
    </row>
    <row r="201" spans="5:19" x14ac:dyDescent="0.2">
      <c r="E201" s="88"/>
      <c r="F201" s="6"/>
      <c r="G201" s="6"/>
      <c r="I201" s="6" t="str">
        <f>'Revenue - NHC'!E13</f>
        <v>CEO</v>
      </c>
      <c r="S201" s="6" t="s">
        <v>119</v>
      </c>
    </row>
    <row r="202" spans="5:19" x14ac:dyDescent="0.2">
      <c r="E202" s="88"/>
      <c r="F202" s="6"/>
      <c r="G202" s="6"/>
      <c r="I202" s="6" t="str">
        <f>'Revenue - NHC'!E14</f>
        <v>Rural Living Campaign</v>
      </c>
      <c r="S202" s="6" t="s">
        <v>120</v>
      </c>
    </row>
    <row r="203" spans="5:19" x14ac:dyDescent="0.2">
      <c r="E203" s="88"/>
      <c r="F203" s="6"/>
      <c r="G203" s="6"/>
      <c r="I203" s="6" t="str">
        <f>'Revenue - NHC'!E15</f>
        <v>Planning</v>
      </c>
      <c r="S203" s="6" t="s">
        <v>112</v>
      </c>
    </row>
    <row r="204" spans="5:19" x14ac:dyDescent="0.2">
      <c r="E204" s="88"/>
      <c r="F204" s="6"/>
      <c r="G204" s="6"/>
      <c r="I204" s="6" t="str">
        <f>'Revenue - NHC'!E16</f>
        <v>Procurement</v>
      </c>
      <c r="S204" s="6" t="s">
        <v>121</v>
      </c>
    </row>
    <row r="205" spans="5:19" x14ac:dyDescent="0.2">
      <c r="E205" s="88"/>
      <c r="F205" s="6"/>
      <c r="G205" s="6"/>
      <c r="I205" s="6" t="str">
        <f>'Revenue - NHC'!E17</f>
        <v>Community Development</v>
      </c>
      <c r="S205" s="6" t="s">
        <v>122</v>
      </c>
    </row>
    <row r="206" spans="5:19" x14ac:dyDescent="0.2">
      <c r="E206" s="88"/>
      <c r="F206" s="6"/>
      <c r="G206" s="6"/>
      <c r="I206" s="6" t="str">
        <f>'Revenue - NHC'!E18</f>
        <v>LC Drought Response Program</v>
      </c>
      <c r="S206" s="6" t="s">
        <v>123</v>
      </c>
    </row>
    <row r="207" spans="5:19" x14ac:dyDescent="0.2">
      <c r="E207" s="88"/>
      <c r="F207" s="6"/>
      <c r="G207" s="6"/>
      <c r="I207" s="6" t="str">
        <f>'Revenue - NHC'!E19</f>
        <v>Stronger Regional Communities Plan (SRCP)</v>
      </c>
      <c r="S207" s="6" t="s">
        <v>92</v>
      </c>
    </row>
    <row r="208" spans="5:19" x14ac:dyDescent="0.2">
      <c r="E208" s="88"/>
      <c r="F208" s="6"/>
      <c r="G208" s="6"/>
      <c r="I208" s="6" t="str">
        <f>'Revenue - NHC'!E20</f>
        <v>Economic Development</v>
      </c>
    </row>
    <row r="209" spans="5:9" x14ac:dyDescent="0.2">
      <c r="E209" s="88"/>
      <c r="F209" s="6"/>
      <c r="G209" s="6"/>
      <c r="I209" s="6" t="str">
        <f>'Revenue - NHC'!E21</f>
        <v>Industrial Estates</v>
      </c>
    </row>
    <row r="210" spans="5:9" x14ac:dyDescent="0.2">
      <c r="E210" s="88"/>
      <c r="F210" s="6"/>
      <c r="G210" s="6"/>
      <c r="I210" s="6" t="str">
        <f>'Revenue - NHC'!E22</f>
        <v>Rural Economic Development Opportunities</v>
      </c>
    </row>
    <row r="211" spans="5:9" x14ac:dyDescent="0.2">
      <c r="E211" s="88"/>
      <c r="F211" s="6"/>
      <c r="G211" s="6"/>
      <c r="I211" s="6" t="e">
        <f>'Revenue - NHC'!#REF!</f>
        <v>#REF!</v>
      </c>
    </row>
    <row r="212" spans="5:9" x14ac:dyDescent="0.2">
      <c r="E212" s="88"/>
      <c r="F212" s="6"/>
      <c r="G212" s="6"/>
      <c r="I212" s="6" t="str">
        <f>'Revenue - NHC'!E23</f>
        <v>Finance and Procurement</v>
      </c>
    </row>
    <row r="213" spans="5:9" x14ac:dyDescent="0.2">
      <c r="E213" s="88"/>
      <c r="F213" s="6"/>
      <c r="G213" s="6"/>
      <c r="I213" s="6" t="str">
        <f>'Revenue - NHC'!E24</f>
        <v>Revenue Collection</v>
      </c>
    </row>
    <row r="214" spans="5:9" x14ac:dyDescent="0.2">
      <c r="E214" s="88"/>
      <c r="F214" s="6"/>
      <c r="G214" s="6"/>
      <c r="I214" s="6" t="str">
        <f>'Revenue - NHC'!E25</f>
        <v>Fire Services Levy</v>
      </c>
    </row>
    <row r="215" spans="5:9" x14ac:dyDescent="0.2">
      <c r="E215" s="88"/>
      <c r="F215" s="6"/>
      <c r="G215" s="6"/>
      <c r="I215" s="6" t="str">
        <f>'Revenue - NHC'!E26</f>
        <v>Corporate Services</v>
      </c>
    </row>
    <row r="216" spans="5:9" x14ac:dyDescent="0.2">
      <c r="E216" s="88"/>
      <c r="F216" s="6"/>
      <c r="G216" s="6"/>
      <c r="I216" s="6" t="str">
        <f>'Revenue - NHC'!E27</f>
        <v>Media and Communication</v>
      </c>
    </row>
    <row r="217" spans="5:9" x14ac:dyDescent="0.2">
      <c r="E217" s="88"/>
      <c r="F217" s="6"/>
      <c r="G217" s="6"/>
      <c r="I217" s="6" t="str">
        <f>'Revenue - NHC'!E28</f>
        <v>Risk Management</v>
      </c>
    </row>
    <row r="218" spans="5:9" x14ac:dyDescent="0.2">
      <c r="E218" s="88"/>
      <c r="F218" s="6"/>
      <c r="G218" s="6"/>
      <c r="I218" s="6" t="str">
        <f>'Revenue - NHC'!E29</f>
        <v>Records Management</v>
      </c>
    </row>
    <row r="219" spans="5:9" x14ac:dyDescent="0.2">
      <c r="E219" s="88"/>
      <c r="F219" s="6"/>
      <c r="G219" s="6"/>
      <c r="I219" s="6" t="str">
        <f>'Revenue - NHC'!E30</f>
        <v>Human Resources</v>
      </c>
    </row>
    <row r="220" spans="5:9" x14ac:dyDescent="0.2">
      <c r="E220" s="88"/>
      <c r="F220" s="6"/>
      <c r="G220" s="6"/>
      <c r="I220" s="6" t="str">
        <f>'Revenue - NHC'!E31</f>
        <v>Information Technology</v>
      </c>
    </row>
    <row r="221" spans="5:9" x14ac:dyDescent="0.2">
      <c r="E221" s="88"/>
      <c r="F221" s="6"/>
      <c r="G221" s="6"/>
      <c r="I221" s="6" t="str">
        <f>'Revenue - NHC'!E32</f>
        <v>Customer Service</v>
      </c>
    </row>
    <row r="222" spans="5:9" x14ac:dyDescent="0.2">
      <c r="E222" s="88"/>
      <c r="F222" s="6"/>
      <c r="G222" s="6"/>
      <c r="I222" s="6" t="str">
        <f>'Revenue - NHC'!E33</f>
        <v>School Crossings</v>
      </c>
    </row>
    <row r="223" spans="5:9" x14ac:dyDescent="0.2">
      <c r="E223" s="88"/>
      <c r="F223" s="6"/>
      <c r="G223" s="6"/>
      <c r="I223" s="6" t="str">
        <f>'Revenue - NHC'!E34</f>
        <v>Compliance</v>
      </c>
    </row>
    <row r="224" spans="5:9" x14ac:dyDescent="0.2">
      <c r="E224" s="88"/>
      <c r="F224" s="6"/>
      <c r="G224" s="6"/>
      <c r="I224" s="6" t="str">
        <f>'Revenue - NHC'!E35</f>
        <v>Community Services Administration</v>
      </c>
    </row>
    <row r="225" spans="5:19" x14ac:dyDescent="0.2">
      <c r="E225" s="88"/>
      <c r="F225" s="6"/>
      <c r="G225" s="6"/>
    </row>
    <row r="226" spans="5:19" x14ac:dyDescent="0.2">
      <c r="E226" s="88"/>
      <c r="F226" s="6"/>
      <c r="G226" s="6"/>
    </row>
    <row r="227" spans="5:19" x14ac:dyDescent="0.2">
      <c r="E227" s="88"/>
      <c r="F227" s="6"/>
      <c r="G227" s="6"/>
      <c r="I227" s="6" t="str">
        <f>'Revenue - WHC'!E12</f>
        <v>Governance</v>
      </c>
      <c r="S227" s="6" t="s">
        <v>93</v>
      </c>
    </row>
    <row r="228" spans="5:19" x14ac:dyDescent="0.2">
      <c r="E228" s="88"/>
      <c r="F228" s="6"/>
      <c r="G228" s="6"/>
      <c r="I228" s="6" t="str">
        <f>'Revenue - WHC'!E13</f>
        <v>CEO</v>
      </c>
      <c r="S228" s="6" t="s">
        <v>119</v>
      </c>
    </row>
    <row r="229" spans="5:19" x14ac:dyDescent="0.2">
      <c r="E229" s="88"/>
      <c r="F229" s="6"/>
      <c r="G229" s="6"/>
      <c r="I229" s="6" t="str">
        <f>'Revenue - WHC'!E14</f>
        <v>Rural Living Campaign</v>
      </c>
      <c r="S229" s="6" t="s">
        <v>120</v>
      </c>
    </row>
    <row r="230" spans="5:19" x14ac:dyDescent="0.2">
      <c r="E230" s="88"/>
      <c r="F230" s="6"/>
      <c r="G230" s="6"/>
      <c r="I230" s="6" t="str">
        <f>'Revenue - WHC'!E15</f>
        <v>Planning</v>
      </c>
      <c r="S230" s="6" t="s">
        <v>112</v>
      </c>
    </row>
    <row r="231" spans="5:19" x14ac:dyDescent="0.2">
      <c r="E231" s="88"/>
      <c r="F231" s="6"/>
      <c r="G231" s="6"/>
      <c r="I231" s="6" t="str">
        <f>'Revenue - WHC'!E16</f>
        <v>Procurement</v>
      </c>
      <c r="S231" s="6" t="s">
        <v>121</v>
      </c>
    </row>
    <row r="232" spans="5:19" x14ac:dyDescent="0.2">
      <c r="E232" s="88"/>
      <c r="F232" s="6"/>
      <c r="G232" s="6"/>
      <c r="I232" s="6" t="str">
        <f>'Revenue - WHC'!E17</f>
        <v>Community Development</v>
      </c>
      <c r="S232" s="6" t="s">
        <v>122</v>
      </c>
    </row>
    <row r="233" spans="5:19" x14ac:dyDescent="0.2">
      <c r="E233" s="88"/>
      <c r="F233" s="6"/>
      <c r="G233" s="6"/>
      <c r="I233" s="6" t="str">
        <f>'Revenue - WHC'!E18</f>
        <v>LC Drought Response Program</v>
      </c>
      <c r="S233" s="6" t="s">
        <v>123</v>
      </c>
    </row>
    <row r="234" spans="5:19" x14ac:dyDescent="0.2">
      <c r="E234" s="88"/>
      <c r="F234" s="6"/>
      <c r="G234" s="6"/>
      <c r="I234" s="6" t="str">
        <f>'Revenue - WHC'!E19</f>
        <v>Stronger Regional Communities Plan (SRCP)</v>
      </c>
      <c r="S234" s="6" t="s">
        <v>92</v>
      </c>
    </row>
    <row r="235" spans="5:19" x14ac:dyDescent="0.2">
      <c r="E235" s="88"/>
      <c r="F235" s="6"/>
      <c r="G235" s="6"/>
      <c r="I235" s="6" t="str">
        <f>'Revenue - WHC'!E20</f>
        <v>Economic Development</v>
      </c>
    </row>
    <row r="236" spans="5:19" x14ac:dyDescent="0.2">
      <c r="E236" s="88"/>
      <c r="F236" s="6"/>
      <c r="G236" s="6"/>
      <c r="I236" s="6" t="str">
        <f>'Revenue - WHC'!E21</f>
        <v>Industrial Estates</v>
      </c>
    </row>
    <row r="237" spans="5:19" x14ac:dyDescent="0.2">
      <c r="E237" s="88"/>
      <c r="F237" s="6"/>
      <c r="G237" s="6"/>
      <c r="I237" s="6" t="str">
        <f>'Revenue - WHC'!E22</f>
        <v>Rural Economic Development Opportunities</v>
      </c>
    </row>
    <row r="238" spans="5:19" x14ac:dyDescent="0.2">
      <c r="E238" s="88"/>
      <c r="F238" s="6"/>
      <c r="G238" s="6"/>
      <c r="I238" s="6" t="str">
        <f>'Revenue - WHC'!E23</f>
        <v>Finance and Procurement</v>
      </c>
    </row>
    <row r="239" spans="5:19" x14ac:dyDescent="0.2">
      <c r="E239" s="88"/>
      <c r="F239" s="6"/>
      <c r="G239" s="6"/>
      <c r="I239" s="6" t="str">
        <f>'Revenue - WHC'!E24</f>
        <v>Revenue Collection</v>
      </c>
    </row>
    <row r="240" spans="5:19" x14ac:dyDescent="0.2">
      <c r="E240" s="88"/>
      <c r="F240" s="6"/>
      <c r="G240" s="6"/>
      <c r="I240" s="6" t="str">
        <f>'Revenue - WHC'!E25</f>
        <v>Fire Services Levy</v>
      </c>
    </row>
    <row r="241" spans="5:9" x14ac:dyDescent="0.2">
      <c r="E241" s="88"/>
      <c r="F241" s="6"/>
      <c r="G241" s="6"/>
      <c r="I241" s="6" t="str">
        <f>'Revenue - WHC'!E26</f>
        <v>Corporate Services</v>
      </c>
    </row>
    <row r="242" spans="5:9" x14ac:dyDescent="0.2">
      <c r="E242" s="88"/>
      <c r="F242" s="6"/>
      <c r="G242" s="6"/>
      <c r="I242" s="6" t="str">
        <f>'Revenue - WHC'!E27</f>
        <v>Media and Communication</v>
      </c>
    </row>
    <row r="243" spans="5:9" x14ac:dyDescent="0.2">
      <c r="E243" s="88"/>
      <c r="F243" s="6"/>
      <c r="G243" s="6"/>
      <c r="I243" s="6" t="str">
        <f>'Revenue - WHC'!E28</f>
        <v>Risk Management</v>
      </c>
    </row>
    <row r="244" spans="5:9" x14ac:dyDescent="0.2">
      <c r="E244" s="88"/>
      <c r="F244" s="6"/>
      <c r="G244" s="6"/>
      <c r="I244" s="6" t="str">
        <f>'Revenue - WHC'!E29</f>
        <v>Records Management</v>
      </c>
    </row>
    <row r="245" spans="5:9" x14ac:dyDescent="0.2">
      <c r="E245" s="88"/>
      <c r="F245" s="6"/>
      <c r="G245" s="6"/>
      <c r="I245" s="6" t="str">
        <f>'Revenue - WHC'!E30</f>
        <v>Human Resources</v>
      </c>
    </row>
    <row r="246" spans="5:9" x14ac:dyDescent="0.2">
      <c r="E246" s="88"/>
      <c r="F246" s="6"/>
      <c r="G246" s="6"/>
      <c r="I246" s="6" t="str">
        <f>'Revenue - WHC'!E31</f>
        <v>Information Technology</v>
      </c>
    </row>
    <row r="247" spans="5:9" x14ac:dyDescent="0.2">
      <c r="E247" s="88"/>
      <c r="F247" s="6"/>
      <c r="G247" s="6"/>
      <c r="I247" s="6" t="str">
        <f>'Revenue - WHC'!E32</f>
        <v>Customer Service</v>
      </c>
    </row>
    <row r="248" spans="5:9" x14ac:dyDescent="0.2">
      <c r="E248" s="88"/>
      <c r="F248" s="6"/>
      <c r="G248" s="6"/>
      <c r="I248" s="6" t="str">
        <f>'Revenue - WHC'!E33</f>
        <v>School Crossings</v>
      </c>
    </row>
    <row r="249" spans="5:9" x14ac:dyDescent="0.2">
      <c r="E249" s="88"/>
      <c r="F249" s="6"/>
      <c r="G249" s="6"/>
      <c r="I249" s="6" t="str">
        <f>'Revenue - WHC'!E34</f>
        <v>Compliance</v>
      </c>
    </row>
    <row r="250" spans="5:9" x14ac:dyDescent="0.2">
      <c r="E250" s="88"/>
      <c r="F250" s="6"/>
      <c r="G250" s="6"/>
      <c r="I250" s="6" t="str">
        <f>'Revenue - WHC'!E35</f>
        <v>Community Services Administration</v>
      </c>
    </row>
    <row r="251" spans="5:9" x14ac:dyDescent="0.2">
      <c r="E251" s="88"/>
      <c r="F251" s="6"/>
      <c r="G251" s="6"/>
      <c r="I251" s="6" t="str">
        <f>'Revenue - WHC'!E36</f>
        <v>Maternal &amp; Child Health</v>
      </c>
    </row>
    <row r="252" spans="5:9" x14ac:dyDescent="0.2">
      <c r="E252" s="88"/>
      <c r="F252" s="6"/>
      <c r="G252" s="6"/>
      <c r="I252" s="6" t="str">
        <f>'Revenue - WHC'!E37</f>
        <v>Pre School Subsidised</v>
      </c>
    </row>
    <row r="253" spans="5:9" x14ac:dyDescent="0.2">
      <c r="E253" s="88"/>
      <c r="F253" s="6"/>
      <c r="G253" s="6"/>
      <c r="I253" s="6" t="str">
        <f>'Revenue - WHC'!E38</f>
        <v>Senior Citizens Centre</v>
      </c>
    </row>
    <row r="254" spans="5:9" x14ac:dyDescent="0.2">
      <c r="E254" s="88"/>
      <c r="F254" s="6"/>
      <c r="G254" s="6"/>
      <c r="I254" s="6" t="str">
        <f>'Revenue - WHC'!E39</f>
        <v>Aged Accommodation</v>
      </c>
    </row>
    <row r="255" spans="5:9" x14ac:dyDescent="0.2">
      <c r="E255" s="88"/>
      <c r="F255" s="6"/>
      <c r="G255" s="6"/>
      <c r="I255" s="6" t="str">
        <f>'Revenue - WHC'!E40</f>
        <v>Assessment &amp; Care Management</v>
      </c>
    </row>
    <row r="256" spans="5:9" x14ac:dyDescent="0.2">
      <c r="E256" s="88"/>
      <c r="F256" s="6"/>
      <c r="G256" s="6"/>
      <c r="I256" s="6" t="str">
        <f>'Revenue - WHC'!E41</f>
        <v>Hospital to Home</v>
      </c>
    </row>
    <row r="257" spans="5:9" x14ac:dyDescent="0.2">
      <c r="E257" s="88"/>
      <c r="F257" s="6"/>
      <c r="G257" s="6"/>
      <c r="I257" s="6" t="str">
        <f>'Revenue - WHC'!E42</f>
        <v>Home Help General</v>
      </c>
    </row>
    <row r="258" spans="5:9" x14ac:dyDescent="0.2">
      <c r="E258" s="88"/>
      <c r="F258" s="6"/>
      <c r="G258" s="6"/>
      <c r="I258" s="6" t="str">
        <f>'Revenue - WHC'!E43</f>
        <v>Home Help Personal</v>
      </c>
    </row>
    <row r="259" spans="5:9" x14ac:dyDescent="0.2">
      <c r="E259" s="88"/>
      <c r="F259" s="6"/>
      <c r="G259" s="6"/>
      <c r="I259" s="6" t="str">
        <f>'Revenue - WHC'!E44</f>
        <v>Home Help Respite</v>
      </c>
    </row>
    <row r="260" spans="5:9" x14ac:dyDescent="0.2">
      <c r="E260" s="88"/>
      <c r="F260" s="6"/>
      <c r="G260" s="6"/>
      <c r="I260" s="6" t="str">
        <f>'Revenue - WHC'!E45</f>
        <v>Home Maintenance</v>
      </c>
    </row>
    <row r="261" spans="5:9" x14ac:dyDescent="0.2">
      <c r="E261" s="88"/>
      <c r="F261" s="6"/>
      <c r="G261" s="6"/>
      <c r="I261" s="6" t="str">
        <f>'Revenue - WHC'!E46</f>
        <v>Meals on Wheels</v>
      </c>
    </row>
    <row r="262" spans="5:9" x14ac:dyDescent="0.2">
      <c r="E262" s="88"/>
      <c r="F262" s="6"/>
      <c r="G262" s="6"/>
      <c r="I262" s="6" t="str">
        <f>'Revenue - WHC'!E47</f>
        <v>Volunteer Co Ordination</v>
      </c>
    </row>
    <row r="263" spans="5:9" x14ac:dyDescent="0.2">
      <c r="E263" s="88"/>
      <c r="F263" s="6"/>
      <c r="G263" s="6"/>
      <c r="I263" s="6" t="str">
        <f>'Revenue - WHC'!E48</f>
        <v>HACC - BROKERED PROGRAMS</v>
      </c>
    </row>
    <row r="264" spans="5:9" x14ac:dyDescent="0.2">
      <c r="E264" s="88"/>
      <c r="F264" s="6"/>
      <c r="G264" s="6"/>
      <c r="I264" s="6" t="str">
        <f>'Revenue - WHC'!E49</f>
        <v>Youth Development</v>
      </c>
    </row>
    <row r="265" spans="5:9" x14ac:dyDescent="0.2">
      <c r="E265" s="88"/>
      <c r="F265" s="6"/>
      <c r="G265" s="6"/>
      <c r="I265" s="6" t="str">
        <f>'Revenue - WHC'!E50</f>
        <v>Youth Development Freeza</v>
      </c>
    </row>
    <row r="266" spans="5:9" x14ac:dyDescent="0.2">
      <c r="E266" s="88"/>
      <c r="F266" s="6"/>
      <c r="G266" s="6"/>
      <c r="I266" s="6" t="str">
        <f>'Revenue - WHC'!E51</f>
        <v>Library Services</v>
      </c>
    </row>
    <row r="267" spans="5:9" x14ac:dyDescent="0.2">
      <c r="E267" s="88"/>
      <c r="F267" s="6"/>
      <c r="G267" s="6"/>
      <c r="I267" s="6" t="str">
        <f>'Revenue - WHC'!E52</f>
        <v>L To P Learner Driver Mentor Program</v>
      </c>
    </row>
    <row r="268" spans="5:9" x14ac:dyDescent="0.2">
      <c r="E268" s="88"/>
      <c r="F268" s="6"/>
      <c r="G268" s="6"/>
      <c r="I268" s="6" t="str">
        <f>'Revenue - WHC'!E53</f>
        <v>Vulnerable Persons Register</v>
      </c>
    </row>
    <row r="269" spans="5:9" x14ac:dyDescent="0.2">
      <c r="E269" s="88"/>
      <c r="F269" s="6"/>
      <c r="G269" s="6"/>
      <c r="I269" s="6" t="str">
        <f>'Revenue - WHC'!E54</f>
        <v>Walk To School Program</v>
      </c>
    </row>
    <row r="270" spans="5:9" x14ac:dyDescent="0.2">
      <c r="E270" s="88"/>
      <c r="F270" s="6"/>
      <c r="G270" s="6"/>
      <c r="I270" s="6" t="str">
        <f>'Revenue - WHC'!E55</f>
        <v>Assets &amp; Infrastructure   Admin and Design</v>
      </c>
    </row>
    <row r="271" spans="5:9" x14ac:dyDescent="0.2">
      <c r="E271" s="88"/>
      <c r="F271" s="6"/>
      <c r="G271" s="6"/>
      <c r="I271" s="6" t="str">
        <f>'Revenue - WHC'!E56</f>
        <v>Environmental Planning</v>
      </c>
    </row>
    <row r="272" spans="5:9" x14ac:dyDescent="0.2">
      <c r="E272" s="88"/>
      <c r="F272" s="6"/>
      <c r="G272" s="6"/>
      <c r="I272" s="6" t="str">
        <f>'Revenue - WHC'!E57</f>
        <v>Street Light Sustainability Upgrade</v>
      </c>
    </row>
    <row r="273" spans="5:9" x14ac:dyDescent="0.2">
      <c r="E273" s="88"/>
      <c r="F273" s="6"/>
      <c r="G273" s="6"/>
      <c r="I273" s="6" t="str">
        <f>'Revenue - WHC'!E58</f>
        <v>Recreation Services</v>
      </c>
    </row>
    <row r="274" spans="5:9" x14ac:dyDescent="0.2">
      <c r="E274" s="88"/>
      <c r="F274" s="6"/>
      <c r="G274" s="6"/>
      <c r="I274" s="6" t="str">
        <f>'Revenue - WHC'!E59</f>
        <v>Public Health and Wellbeing</v>
      </c>
    </row>
    <row r="275" spans="5:9" x14ac:dyDescent="0.2">
      <c r="E275" s="88"/>
      <c r="F275" s="6"/>
      <c r="G275" s="6"/>
      <c r="I275" s="6" t="str">
        <f>'Revenue - WHC'!E60</f>
        <v>Immunization Services</v>
      </c>
    </row>
    <row r="276" spans="5:9" x14ac:dyDescent="0.2">
      <c r="I276" s="6" t="str">
        <f>'Revenue - WHC'!E61</f>
        <v>STAFF HEALTH &amp; WELLBEING</v>
      </c>
    </row>
    <row r="277" spans="5:9" x14ac:dyDescent="0.2">
      <c r="I277" s="6" t="str">
        <f>'Revenue - WHC'!E62</f>
        <v>Building Regulations and Inspections</v>
      </c>
    </row>
    <row r="278" spans="5:9" x14ac:dyDescent="0.2">
      <c r="I278" s="6" t="str">
        <f>'Revenue - WHC'!E63</f>
        <v>Plant Management</v>
      </c>
    </row>
    <row r="279" spans="5:9" x14ac:dyDescent="0.2">
      <c r="I279" s="6" t="str">
        <f>'Revenue - WHC'!E64</f>
        <v>Property Maintenance</v>
      </c>
    </row>
    <row r="280" spans="5:9" x14ac:dyDescent="0.2">
      <c r="I280" s="6" t="str">
        <f>'Revenue - WHC'!E65</f>
        <v>Sale of Council Properties</v>
      </c>
    </row>
    <row r="281" spans="5:9" x14ac:dyDescent="0.2">
      <c r="I281" s="6" t="str">
        <f>'Revenue - WHC'!E66</f>
        <v>Council Residences</v>
      </c>
    </row>
    <row r="282" spans="5:9" x14ac:dyDescent="0.2">
      <c r="I282" s="6" t="str">
        <f>'Revenue - WHC'!E67</f>
        <v>Council Offices</v>
      </c>
    </row>
    <row r="283" spans="5:9" x14ac:dyDescent="0.2">
      <c r="I283" s="6" t="str">
        <f>'Revenue - WHC'!E68</f>
        <v>Swimming Pools</v>
      </c>
    </row>
    <row r="284" spans="5:9" x14ac:dyDescent="0.2">
      <c r="I284" s="6" t="str">
        <f>'Revenue - WHC'!E69</f>
        <v>Recreation Reserves</v>
      </c>
    </row>
    <row r="285" spans="5:9" x14ac:dyDescent="0.2">
      <c r="I285" s="6" t="str">
        <f>'Revenue - WHC'!E70</f>
        <v>Caravan Parks</v>
      </c>
    </row>
    <row r="286" spans="5:9" x14ac:dyDescent="0.2">
      <c r="I286" s="6" t="str">
        <f>'Revenue - WHC'!E71</f>
        <v>Halls</v>
      </c>
    </row>
    <row r="287" spans="5:9" x14ac:dyDescent="0.2">
      <c r="I287" s="6" t="str">
        <f>'Revenue - WHC'!E72</f>
        <v>Museums</v>
      </c>
    </row>
    <row r="288" spans="5:9" x14ac:dyDescent="0.2">
      <c r="I288" s="6" t="str">
        <f>'Revenue - WHC'!E73</f>
        <v>Court Houses</v>
      </c>
    </row>
    <row r="289" spans="9:9" x14ac:dyDescent="0.2">
      <c r="I289" s="6" t="str">
        <f>'Revenue - WHC'!E74</f>
        <v>Stadiums &amp; Community Centres</v>
      </c>
    </row>
    <row r="290" spans="9:9" x14ac:dyDescent="0.2">
      <c r="I290" s="6" t="str">
        <f>'Revenue - WHC'!E75</f>
        <v>Depots</v>
      </c>
    </row>
    <row r="291" spans="9:9" x14ac:dyDescent="0.2">
      <c r="I291" s="6" t="str">
        <f>'Revenue - WHC'!E76</f>
        <v>Lakes</v>
      </c>
    </row>
    <row r="292" spans="9:9" x14ac:dyDescent="0.2">
      <c r="I292" s="6" t="str">
        <f>'Revenue - WHC'!E77</f>
        <v>Other Council Assets</v>
      </c>
    </row>
    <row r="293" spans="9:9" x14ac:dyDescent="0.2">
      <c r="I293" s="6" t="str">
        <f>'Revenue - WHC'!E78</f>
        <v>Sunraysia Highway Improvement Committee</v>
      </c>
    </row>
    <row r="294" spans="9:9" x14ac:dyDescent="0.2">
      <c r="I294" s="6" t="str">
        <f>'Revenue - WHC'!E79</f>
        <v>Roadside Weed and Rabbit Control</v>
      </c>
    </row>
    <row r="295" spans="9:9" x14ac:dyDescent="0.2">
      <c r="I295" s="6" t="str">
        <f>'Revenue - WHC'!E80</f>
        <v>Charlton-St Arnaud Rd Floodway Construction</v>
      </c>
    </row>
    <row r="296" spans="9:9" x14ac:dyDescent="0.2">
      <c r="I296" s="6" t="str">
        <f>'Revenue - WHC'!E81</f>
        <v>Municipal Emergency Management</v>
      </c>
    </row>
    <row r="297" spans="9:9" x14ac:dyDescent="0.2">
      <c r="I297" s="6" t="str">
        <f>'Revenue - WHC'!E82</f>
        <v>Incident Emergency Response</v>
      </c>
    </row>
    <row r="298" spans="9:9" x14ac:dyDescent="0.2">
      <c r="I298" s="6" t="str">
        <f>'Revenue - WHC'!E83</f>
        <v>Events Traffic Control &amp; Community Support</v>
      </c>
    </row>
    <row r="299" spans="9:9" x14ac:dyDescent="0.2">
      <c r="I299" s="6" t="str">
        <f>'Revenue - WHC'!E84</f>
        <v>Road Services Administration</v>
      </c>
    </row>
    <row r="300" spans="9:9" x14ac:dyDescent="0.2">
      <c r="I300" s="6" t="str">
        <f>'Revenue - WHC'!E85</f>
        <v>Roads Sealed</v>
      </c>
    </row>
    <row r="301" spans="9:9" x14ac:dyDescent="0.2">
      <c r="I301" s="6" t="str">
        <f>'Revenue - WHC'!E86</f>
        <v>Roads Gravel</v>
      </c>
    </row>
    <row r="302" spans="9:9" x14ac:dyDescent="0.2">
      <c r="I302" s="6" t="str">
        <f>'Revenue - WHC'!E87</f>
        <v>Roads Formed</v>
      </c>
    </row>
    <row r="303" spans="9:9" x14ac:dyDescent="0.2">
      <c r="I303" s="6" t="str">
        <f>'Revenue - WHC'!E88</f>
        <v>Gravel Pit Rehabilitiation</v>
      </c>
    </row>
    <row r="304" spans="9:9" x14ac:dyDescent="0.2">
      <c r="I304" s="6" t="str">
        <f>'Revenue - WHC'!E89</f>
        <v>Urban Areas and Environment Administration</v>
      </c>
    </row>
    <row r="305" spans="9:9" x14ac:dyDescent="0.2">
      <c r="I305" s="6" t="str">
        <f>'Revenue - WHC'!E90</f>
        <v>Public Toilets</v>
      </c>
    </row>
    <row r="306" spans="9:9" x14ac:dyDescent="0.2">
      <c r="I306" s="6" t="str">
        <f>'Revenue - WHC'!E91</f>
        <v>Parks</v>
      </c>
    </row>
    <row r="307" spans="9:9" x14ac:dyDescent="0.2">
      <c r="I307" s="6" t="str">
        <f>'Revenue - WHC'!E92</f>
        <v>Drains</v>
      </c>
    </row>
    <row r="308" spans="9:9" x14ac:dyDescent="0.2">
      <c r="I308" s="6" t="str">
        <f>'Revenue - WHC'!E93</f>
        <v>Major Culverts Bridges and Weirs</v>
      </c>
    </row>
    <row r="309" spans="9:9" x14ac:dyDescent="0.2">
      <c r="I309" s="6" t="str">
        <f>'Revenue - WHC'!E94</f>
        <v>Pump Stations Water Re Use and Standpipes</v>
      </c>
    </row>
    <row r="310" spans="9:9" x14ac:dyDescent="0.2">
      <c r="I310" s="6" t="str">
        <f>'Revenue - WHC'!E95</f>
        <v>Streetscapes</v>
      </c>
    </row>
    <row r="311" spans="9:9" x14ac:dyDescent="0.2">
      <c r="I311" s="6" t="str">
        <f>'Revenue - WHC'!E96</f>
        <v>Kerb &amp; Channel</v>
      </c>
    </row>
    <row r="312" spans="9:9" x14ac:dyDescent="0.2">
      <c r="I312" s="6" t="str">
        <f>'Revenue - WHC'!E97</f>
        <v>Footpaths</v>
      </c>
    </row>
    <row r="313" spans="9:9" x14ac:dyDescent="0.2">
      <c r="I313" s="6" t="str">
        <f>'Revenue - WHC'!E98</f>
        <v>Waste and Environment Administration</v>
      </c>
    </row>
    <row r="314" spans="9:9" x14ac:dyDescent="0.2">
      <c r="I314" s="6" t="str">
        <f>'Revenue - WHC'!E99</f>
        <v>Garbage &amp; Sanitation</v>
      </c>
    </row>
    <row r="315" spans="9:9" x14ac:dyDescent="0.2">
      <c r="I315" s="6" t="str">
        <f>'Revenue - WHC'!E100</f>
        <v>Recycling</v>
      </c>
    </row>
    <row r="316" spans="9:9" x14ac:dyDescent="0.2">
      <c r="I316" s="6" t="str">
        <f>'Revenue - WHC'!E101</f>
        <v>Landfill and Transfer Stations</v>
      </c>
    </row>
    <row r="317" spans="9:9" x14ac:dyDescent="0.2">
      <c r="I317" s="6" t="str">
        <f>'Revenue - WHC'!E102</f>
        <v>Landfill Sites Rehabilitation</v>
      </c>
    </row>
    <row r="318" spans="9:9" x14ac:dyDescent="0.2">
      <c r="I318" s="6" t="str">
        <f>'Revenue - WHC'!E103</f>
        <v>Landfill - New Cells</v>
      </c>
    </row>
    <row r="319" spans="9:9" x14ac:dyDescent="0.2">
      <c r="I319" s="6" t="str">
        <f>'Revenue - WHC'!E104</f>
        <v>CM Regional Waste Management Group</v>
      </c>
    </row>
    <row r="320" spans="9:9" x14ac:dyDescent="0.2">
      <c r="I320" s="6" t="str">
        <f>'Revenue - WHC'!E105</f>
        <v>Aerodromes</v>
      </c>
    </row>
    <row r="321" spans="9:9" x14ac:dyDescent="0.2">
      <c r="I321" s="6" t="str">
        <f>'Revenue - WHC'!E106</f>
        <v>Saleyards Truck Wash</v>
      </c>
    </row>
    <row r="322" spans="9:9" x14ac:dyDescent="0.2">
      <c r="I322" s="6" t="str">
        <f>'Revenue - WHC'!E107</f>
        <v>Sundry Debtor works</v>
      </c>
    </row>
    <row r="323" spans="9:9" x14ac:dyDescent="0.2">
      <c r="I323" s="6" t="str">
        <f>'Revenue - WHC'!E108</f>
        <v>Fleet expenses and recovery</v>
      </c>
    </row>
    <row r="324" spans="9:9" x14ac:dyDescent="0.2">
      <c r="I324" s="6" t="str">
        <f>'Revenue - WHC'!E109</f>
        <v>Plant expenses and recovery</v>
      </c>
    </row>
    <row r="325" spans="9:9" x14ac:dyDescent="0.2">
      <c r="I325" s="6" t="str">
        <f>'Revenue - WHC'!E110</f>
        <v>Capital grants</v>
      </c>
    </row>
    <row r="326" spans="9:9" x14ac:dyDescent="0.2">
      <c r="I326" s="6" t="str">
        <f>'Revenue - WHC'!E111</f>
        <v/>
      </c>
    </row>
    <row r="327" spans="9:9" x14ac:dyDescent="0.2">
      <c r="I327" s="6" t="str">
        <f>'Revenue - WHC'!E147</f>
        <v>Other</v>
      </c>
    </row>
  </sheetData>
  <mergeCells count="109">
    <mergeCell ref="N57:N61"/>
    <mergeCell ref="O57:O61"/>
    <mergeCell ref="P57:P61"/>
    <mergeCell ref="Q57:Q61"/>
    <mergeCell ref="R57:R61"/>
    <mergeCell ref="H65:I65"/>
    <mergeCell ref="N65:R65"/>
    <mergeCell ref="K12:K16"/>
    <mergeCell ref="L12:L16"/>
    <mergeCell ref="M12:M16"/>
    <mergeCell ref="K17:K21"/>
    <mergeCell ref="L17:L21"/>
    <mergeCell ref="M17:M21"/>
    <mergeCell ref="K22:K26"/>
    <mergeCell ref="L22:L26"/>
    <mergeCell ref="M22:M26"/>
    <mergeCell ref="K27:K31"/>
    <mergeCell ref="L27:L31"/>
    <mergeCell ref="M27:M31"/>
    <mergeCell ref="K32:K36"/>
    <mergeCell ref="L32:L36"/>
    <mergeCell ref="M32:M36"/>
    <mergeCell ref="P47:P51"/>
    <mergeCell ref="Q47:Q51"/>
    <mergeCell ref="R47:R51"/>
    <mergeCell ref="E52:E56"/>
    <mergeCell ref="F52:H56"/>
    <mergeCell ref="K52:K56"/>
    <mergeCell ref="L52:L56"/>
    <mergeCell ref="M52:M56"/>
    <mergeCell ref="N52:N56"/>
    <mergeCell ref="O52:O56"/>
    <mergeCell ref="P52:P56"/>
    <mergeCell ref="Q52:Q56"/>
    <mergeCell ref="R52:R56"/>
    <mergeCell ref="E47:E51"/>
    <mergeCell ref="F47:H51"/>
    <mergeCell ref="K47:K51"/>
    <mergeCell ref="L47:L51"/>
    <mergeCell ref="M47:M51"/>
    <mergeCell ref="N47:N51"/>
    <mergeCell ref="O47:O51"/>
    <mergeCell ref="P37:P41"/>
    <mergeCell ref="Q37:Q41"/>
    <mergeCell ref="R37:R41"/>
    <mergeCell ref="E42:E46"/>
    <mergeCell ref="F42:H46"/>
    <mergeCell ref="K42:K46"/>
    <mergeCell ref="L42:L46"/>
    <mergeCell ref="M42:M46"/>
    <mergeCell ref="N42:N46"/>
    <mergeCell ref="O42:O46"/>
    <mergeCell ref="P42:P46"/>
    <mergeCell ref="Q42:Q46"/>
    <mergeCell ref="R42:R46"/>
    <mergeCell ref="E37:E41"/>
    <mergeCell ref="F37:H41"/>
    <mergeCell ref="K37:K41"/>
    <mergeCell ref="L37:L41"/>
    <mergeCell ref="M37:M41"/>
    <mergeCell ref="N37:N41"/>
    <mergeCell ref="O37:O41"/>
    <mergeCell ref="P27:P31"/>
    <mergeCell ref="Q27:Q31"/>
    <mergeCell ref="R27:R31"/>
    <mergeCell ref="E32:E36"/>
    <mergeCell ref="F32:H36"/>
    <mergeCell ref="N32:N36"/>
    <mergeCell ref="O32:O36"/>
    <mergeCell ref="P32:P36"/>
    <mergeCell ref="Q32:Q36"/>
    <mergeCell ref="R32:R36"/>
    <mergeCell ref="E27:E31"/>
    <mergeCell ref="F27:H31"/>
    <mergeCell ref="N27:N31"/>
    <mergeCell ref="O27:O31"/>
    <mergeCell ref="N22:N26"/>
    <mergeCell ref="O22:O26"/>
    <mergeCell ref="P22:P26"/>
    <mergeCell ref="Q22:Q26"/>
    <mergeCell ref="R22:R26"/>
    <mergeCell ref="E17:E21"/>
    <mergeCell ref="F17:H21"/>
    <mergeCell ref="N17:N21"/>
    <mergeCell ref="O17:O21"/>
    <mergeCell ref="E57:E61"/>
    <mergeCell ref="F57:H61"/>
    <mergeCell ref="K57:K61"/>
    <mergeCell ref="L57:L61"/>
    <mergeCell ref="M57:M61"/>
    <mergeCell ref="K6:T6"/>
    <mergeCell ref="K8:M8"/>
    <mergeCell ref="N8:R8"/>
    <mergeCell ref="S8:S9"/>
    <mergeCell ref="T8:T9"/>
    <mergeCell ref="E12:E16"/>
    <mergeCell ref="F12:H16"/>
    <mergeCell ref="N12:N16"/>
    <mergeCell ref="O12:O16"/>
    <mergeCell ref="P12:P16"/>
    <mergeCell ref="Q12:Q16"/>
    <mergeCell ref="R12:R16"/>
    <mergeCell ref="F8:H9"/>
    <mergeCell ref="I8:I9"/>
    <mergeCell ref="P17:P21"/>
    <mergeCell ref="Q17:Q21"/>
    <mergeCell ref="R17:R21"/>
    <mergeCell ref="E22:E26"/>
    <mergeCell ref="F22:H26"/>
  </mergeCells>
  <conditionalFormatting sqref="F140">
    <cfRule type="cellIs" dxfId="35" priority="18" operator="equal">
      <formula>"OK"</formula>
    </cfRule>
    <cfRule type="cellIs" dxfId="34" priority="19" operator="equal">
      <formula>"ISSUE"</formula>
    </cfRule>
  </conditionalFormatting>
  <conditionalFormatting sqref="F141:F142">
    <cfRule type="cellIs" dxfId="33" priority="16" operator="equal">
      <formula>"OK"</formula>
    </cfRule>
    <cfRule type="cellIs" dxfId="32" priority="17" operator="equal">
      <formula>"ISSUE"</formula>
    </cfRule>
  </conditionalFormatting>
  <conditionalFormatting sqref="F159">
    <cfRule type="cellIs" dxfId="31" priority="12" operator="equal">
      <formula>"OK"</formula>
    </cfRule>
    <cfRule type="cellIs" dxfId="30" priority="13" operator="equal">
      <formula>"ISSUE"</formula>
    </cfRule>
  </conditionalFormatting>
  <conditionalFormatting sqref="F158">
    <cfRule type="cellIs" dxfId="29" priority="14" operator="equal">
      <formula>"OK"</formula>
    </cfRule>
    <cfRule type="cellIs" dxfId="28" priority="15" operator="equal">
      <formula>"ISSUE"</formula>
    </cfRule>
  </conditionalFormatting>
  <conditionalFormatting sqref="F177">
    <cfRule type="cellIs" dxfId="27" priority="8" operator="equal">
      <formula>"OK"</formula>
    </cfRule>
    <cfRule type="cellIs" dxfId="26" priority="9" operator="equal">
      <formula>"ISSUE"</formula>
    </cfRule>
  </conditionalFormatting>
  <conditionalFormatting sqref="F176">
    <cfRule type="cellIs" dxfId="25" priority="10" operator="equal">
      <formula>"OK"</formula>
    </cfRule>
    <cfRule type="cellIs" dxfId="24" priority="11" operator="equal">
      <formula>"ISSUE"</formula>
    </cfRule>
  </conditionalFormatting>
  <conditionalFormatting sqref="F195">
    <cfRule type="cellIs" dxfId="23" priority="4" operator="equal">
      <formula>"OK"</formula>
    </cfRule>
    <cfRule type="cellIs" dxfId="22" priority="5" operator="equal">
      <formula>"ISSUE"</formula>
    </cfRule>
  </conditionalFormatting>
  <conditionalFormatting sqref="F194">
    <cfRule type="cellIs" dxfId="21" priority="6" operator="equal">
      <formula>"OK"</formula>
    </cfRule>
    <cfRule type="cellIs" dxfId="20" priority="7" operator="equal">
      <formula>"ISSUE"</formula>
    </cfRule>
  </conditionalFormatting>
  <dataValidations count="2">
    <dataValidation type="list" allowBlank="1" showInputMessage="1" showErrorMessage="1" sqref="S12:S15 S17:S20 S22:S25 S27:S30 S57:S60 S32:S35 S42:S45 S47:S50 S52:S55 S37:S40">
      <formula1>$S$200:$S$207</formula1>
    </dataValidation>
    <dataValidation type="list" allowBlank="1" showInputMessage="1" showErrorMessage="1" sqref="I12:I61">
      <formula1>$I$200:$I$300</formula1>
    </dataValidation>
  </dataValidations>
  <pageMargins left="0.25" right="0.25" top="0.75" bottom="0.75" header="0.3" footer="0.3"/>
  <pageSetup paperSize="8" scale="19" orientation="landscape"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pageSetUpPr fitToPage="1"/>
  </sheetPr>
  <dimension ref="A2:ED237"/>
  <sheetViews>
    <sheetView zoomScale="85" zoomScaleNormal="85" zoomScalePageLayoutView="85" workbookViewId="0">
      <selection activeCell="F11" sqref="F11"/>
    </sheetView>
  </sheetViews>
  <sheetFormatPr defaultColWidth="0"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7.28515625" style="54" customWidth="1"/>
    <col min="7" max="9" width="22.28515625" style="93" customWidth="1"/>
    <col min="10" max="11" width="22.28515625" style="88" customWidth="1"/>
    <col min="12" max="12" width="19.28515625" style="7" customWidth="1"/>
    <col min="13" max="13" width="4.140625" style="6" customWidth="1"/>
    <col min="14" max="14" width="2.140625" style="6" customWidth="1"/>
    <col min="15" max="15" width="10.85546875" style="6" customWidth="1"/>
    <col min="16" max="16" width="2.7109375" style="6" customWidth="1"/>
    <col min="17" max="17" width="61" style="6" bestFit="1" customWidth="1"/>
    <col min="18" max="27" width="16.85546875" style="6" customWidth="1"/>
    <col min="28" max="28" width="4.28515625" style="6" customWidth="1"/>
    <col min="29" max="29" width="61" style="6" customWidth="1"/>
    <col min="30" max="35" width="17.7109375" style="6" customWidth="1"/>
    <col min="36" max="36" width="10.85546875" style="6" customWidth="1"/>
    <col min="37" max="134" width="10.85546875" style="6" hidden="1" customWidth="1"/>
    <col min="135" max="16384" width="0" style="6" hidden="1"/>
  </cols>
  <sheetData>
    <row r="2" spans="1:35" ht="17.399999999999999" x14ac:dyDescent="0.2">
      <c r="A2" s="5">
        <v>80</v>
      </c>
      <c r="B2" s="2" t="s">
        <v>213</v>
      </c>
      <c r="F2" s="14"/>
    </row>
    <row r="3" spans="1:35" ht="16.2" x14ac:dyDescent="0.2">
      <c r="B3" s="43" t="str">
        <f>'Revenue - WHC'!B3</f>
        <v>Buloke (S)</v>
      </c>
      <c r="L3" s="66"/>
    </row>
    <row r="4" spans="1:35" ht="12" customHeight="1" x14ac:dyDescent="0.2">
      <c r="B4" s="43"/>
      <c r="L4" s="66"/>
    </row>
    <row r="5" spans="1:35" ht="16.8" thickBot="1" x14ac:dyDescent="0.25">
      <c r="B5" s="210"/>
      <c r="C5" s="210"/>
      <c r="D5" s="210"/>
      <c r="E5" s="230" t="s">
        <v>169</v>
      </c>
      <c r="Q5" s="230" t="s">
        <v>170</v>
      </c>
    </row>
    <row r="6" spans="1:35" x14ac:dyDescent="0.2">
      <c r="C6" s="9"/>
      <c r="D6" s="10"/>
      <c r="E6" s="85"/>
      <c r="F6" s="55"/>
      <c r="G6" s="94"/>
      <c r="H6" s="94"/>
      <c r="I6" s="94"/>
      <c r="J6" s="97"/>
      <c r="K6" s="97"/>
      <c r="L6" s="11"/>
      <c r="M6" s="47"/>
      <c r="P6" s="9"/>
      <c r="Q6" s="10"/>
      <c r="R6" s="85"/>
      <c r="S6" s="55"/>
      <c r="T6" s="94"/>
      <c r="U6" s="94"/>
      <c r="V6" s="94"/>
      <c r="W6" s="97"/>
      <c r="X6" s="97"/>
      <c r="Y6" s="97"/>
      <c r="Z6" s="97"/>
      <c r="AA6" s="97"/>
      <c r="AB6" s="97"/>
      <c r="AC6" s="97"/>
      <c r="AD6" s="97"/>
      <c r="AE6" s="97"/>
      <c r="AF6" s="97"/>
      <c r="AG6" s="97"/>
      <c r="AH6" s="97"/>
      <c r="AI6" s="47"/>
    </row>
    <row r="7" spans="1:35" x14ac:dyDescent="0.2">
      <c r="C7" s="13"/>
      <c r="D7" s="14"/>
      <c r="E7" s="86"/>
      <c r="F7" s="56"/>
      <c r="G7" s="159"/>
      <c r="H7" s="159"/>
      <c r="I7" s="159"/>
      <c r="J7" s="100"/>
      <c r="K7" s="100"/>
      <c r="L7" s="15"/>
      <c r="M7" s="31"/>
      <c r="P7" s="13"/>
      <c r="Q7" s="14"/>
      <c r="AI7" s="31"/>
    </row>
    <row r="8" spans="1:35" ht="12.75" customHeight="1" x14ac:dyDescent="0.2">
      <c r="C8" s="13"/>
      <c r="D8" s="14"/>
      <c r="E8" s="86"/>
      <c r="F8" s="56"/>
      <c r="G8" s="703" t="s">
        <v>163</v>
      </c>
      <c r="H8" s="703"/>
      <c r="I8" s="703" t="s">
        <v>166</v>
      </c>
      <c r="J8" s="703"/>
      <c r="K8" s="703" t="s">
        <v>101</v>
      </c>
      <c r="L8" s="703"/>
      <c r="M8" s="31"/>
      <c r="P8" s="13"/>
      <c r="Q8" s="86"/>
      <c r="R8" s="204"/>
      <c r="S8" s="204"/>
      <c r="T8" s="184" t="s">
        <v>167</v>
      </c>
      <c r="U8" s="204"/>
      <c r="V8" s="204"/>
      <c r="W8" s="195"/>
      <c r="X8" s="195"/>
      <c r="Y8" s="195" t="s">
        <v>168</v>
      </c>
      <c r="Z8" s="195"/>
      <c r="AA8" s="195"/>
      <c r="AB8" s="195"/>
      <c r="AC8" s="86"/>
      <c r="AD8" s="204"/>
      <c r="AE8" s="204"/>
      <c r="AF8" s="204"/>
      <c r="AG8" s="204"/>
      <c r="AH8" s="195"/>
      <c r="AI8" s="31"/>
    </row>
    <row r="9" spans="1:35" ht="25.2" x14ac:dyDescent="0.2">
      <c r="C9" s="13"/>
      <c r="D9" s="14"/>
      <c r="E9" s="65" t="s">
        <v>100</v>
      </c>
      <c r="F9" s="112" t="s">
        <v>124</v>
      </c>
      <c r="G9" s="92" t="s">
        <v>164</v>
      </c>
      <c r="H9" s="182" t="s">
        <v>165</v>
      </c>
      <c r="I9" s="92" t="s">
        <v>164</v>
      </c>
      <c r="J9" s="182" t="s">
        <v>165</v>
      </c>
      <c r="K9" s="182" t="s">
        <v>93</v>
      </c>
      <c r="L9" s="64" t="s">
        <v>166</v>
      </c>
      <c r="M9" s="31"/>
      <c r="P9" s="13"/>
      <c r="Q9" s="86"/>
      <c r="R9" s="206" t="s">
        <v>113</v>
      </c>
      <c r="S9" s="206" t="s">
        <v>114</v>
      </c>
      <c r="T9" s="206" t="s">
        <v>115</v>
      </c>
      <c r="U9" s="206" t="s">
        <v>116</v>
      </c>
      <c r="V9" s="206" t="s">
        <v>91</v>
      </c>
      <c r="W9" s="207" t="s">
        <v>113</v>
      </c>
      <c r="X9" s="207" t="s">
        <v>114</v>
      </c>
      <c r="Y9" s="207" t="s">
        <v>115</v>
      </c>
      <c r="Z9" s="207" t="s">
        <v>116</v>
      </c>
      <c r="AA9" s="207" t="s">
        <v>91</v>
      </c>
      <c r="AB9" s="195"/>
      <c r="AC9" s="86"/>
      <c r="AD9" s="112" t="s">
        <v>113</v>
      </c>
      <c r="AE9" s="112" t="s">
        <v>114</v>
      </c>
      <c r="AF9" s="112" t="s">
        <v>115</v>
      </c>
      <c r="AG9" s="112" t="s">
        <v>116</v>
      </c>
      <c r="AH9" s="112" t="s">
        <v>91</v>
      </c>
      <c r="AI9" s="31"/>
    </row>
    <row r="10" spans="1:35" x14ac:dyDescent="0.2">
      <c r="C10" s="13"/>
      <c r="D10" s="14"/>
      <c r="F10" s="57"/>
      <c r="M10" s="31"/>
      <c r="P10" s="89"/>
      <c r="Q10" s="84"/>
      <c r="S10" s="84"/>
      <c r="T10" s="84"/>
      <c r="U10" s="84"/>
      <c r="V10" s="84"/>
      <c r="X10" s="84"/>
      <c r="Y10" s="84"/>
      <c r="Z10" s="84"/>
      <c r="AA10" s="84"/>
      <c r="AB10" s="195"/>
      <c r="AC10" s="84"/>
      <c r="AE10" s="84"/>
      <c r="AF10" s="84"/>
      <c r="AG10" s="84"/>
      <c r="AH10" s="84"/>
      <c r="AI10" s="91"/>
    </row>
    <row r="11" spans="1:35" x14ac:dyDescent="0.2">
      <c r="C11" s="13"/>
      <c r="D11" s="19">
        <v>1</v>
      </c>
      <c r="E11" s="186" t="str">
        <f>IF(OR('Services - NHC'!E10="",'Services - NHC'!E10="[Enter service]"),"",'Services - NHC'!E10)</f>
        <v>Governance</v>
      </c>
      <c r="F11" s="187" t="str">
        <f>IF(OR('Services - NHC'!F10="",'Services - NHC'!F10="[Select]"),"",'Services - NHC'!F10)</f>
        <v>Internal</v>
      </c>
      <c r="G11" s="197">
        <f>IF('Revenue - NHC'!S12="","",'Revenue - NHC'!S12)</f>
        <v>0</v>
      </c>
      <c r="H11" s="197">
        <f>IF('Revenue - WHC'!S12="","",'Revenue - WHC'!S12)</f>
        <v>0</v>
      </c>
      <c r="I11" s="197">
        <f>IF('Expenditure- NHC'!L11="","",'Expenditure- NHC'!L11)</f>
        <v>444854</v>
      </c>
      <c r="J11" s="198">
        <f>IF('Expenditure - WHC'!L11="","",'Expenditure - WHC'!L11)</f>
        <v>444854</v>
      </c>
      <c r="K11" s="213">
        <f>IFERROR(H11-G11,"")</f>
        <v>0</v>
      </c>
      <c r="L11" s="214">
        <f>IFERROR(J11-I11,"")</f>
        <v>0</v>
      </c>
      <c r="M11" s="215"/>
      <c r="N11" s="216"/>
      <c r="P11" s="13"/>
      <c r="Q11" s="208" t="str">
        <f>'Assets - NHC'!E120</f>
        <v>Property</v>
      </c>
      <c r="R11" s="192">
        <f>SUM(R12:R17)</f>
        <v>0</v>
      </c>
      <c r="S11" s="192">
        <f t="shared" ref="S11:Z11" si="0">SUM(S12:S17)</f>
        <v>254000</v>
      </c>
      <c r="T11" s="192">
        <f t="shared" si="0"/>
        <v>0</v>
      </c>
      <c r="U11" s="192">
        <f t="shared" si="0"/>
        <v>341000</v>
      </c>
      <c r="V11" s="192">
        <f t="shared" si="0"/>
        <v>595000</v>
      </c>
      <c r="W11" s="192">
        <f t="shared" si="0"/>
        <v>0</v>
      </c>
      <c r="X11" s="192">
        <f t="shared" si="0"/>
        <v>254000</v>
      </c>
      <c r="Y11" s="192">
        <f t="shared" si="0"/>
        <v>0</v>
      </c>
      <c r="Z11" s="192">
        <f t="shared" si="0"/>
        <v>341000</v>
      </c>
      <c r="AA11" s="192">
        <f>SUM(AA12:AA17)</f>
        <v>595000</v>
      </c>
      <c r="AB11" s="195"/>
      <c r="AC11" s="208" t="str">
        <f>Q11</f>
        <v>Property</v>
      </c>
      <c r="AD11" s="192">
        <f t="shared" ref="AD11" si="1">SUM(AD12:AD17)</f>
        <v>0</v>
      </c>
      <c r="AE11" s="192">
        <f>SUM(AE12:AE17)</f>
        <v>0</v>
      </c>
      <c r="AF11" s="192">
        <f t="shared" ref="AF11" si="2">SUM(AF12:AF17)</f>
        <v>0</v>
      </c>
      <c r="AG11" s="192">
        <f t="shared" ref="AG11" si="3">SUM(AG12:AG17)</f>
        <v>0</v>
      </c>
      <c r="AH11" s="192">
        <f t="shared" ref="AH11" si="4">SUM(AH12:AH17)</f>
        <v>0</v>
      </c>
      <c r="AI11" s="31"/>
    </row>
    <row r="12" spans="1:35" s="88" customFormat="1" x14ac:dyDescent="0.2">
      <c r="C12" s="89"/>
      <c r="D12" s="90">
        <f>D11+1</f>
        <v>2</v>
      </c>
      <c r="E12" s="188" t="str">
        <f>IF(OR('Services - NHC'!E11="",'Services - NHC'!E11="[Enter service]"),"",'Services - NHC'!E11)</f>
        <v>CEO</v>
      </c>
      <c r="F12" s="189" t="str">
        <f>IF(OR('Services - NHC'!F11="",'Services - NHC'!F11="[Select]"),"",'Services - NHC'!F11)</f>
        <v>Internal</v>
      </c>
      <c r="G12" s="199">
        <f>IF('Revenue - NHC'!S13="","",'Revenue - NHC'!S13)</f>
        <v>0</v>
      </c>
      <c r="H12" s="199">
        <f>IF('Revenue - WHC'!S13="","",'Revenue - WHC'!S13)</f>
        <v>0</v>
      </c>
      <c r="I12" s="199">
        <f>IF('Expenditure- NHC'!L12="","",'Expenditure- NHC'!L12)</f>
        <v>290289</v>
      </c>
      <c r="J12" s="200">
        <f>IF('Expenditure - WHC'!L12="","",'Expenditure - WHC'!L12)</f>
        <v>290289</v>
      </c>
      <c r="K12" s="217">
        <f t="shared" ref="K12" si="5">IFERROR(H12-G12,"")</f>
        <v>0</v>
      </c>
      <c r="L12" s="218">
        <f t="shared" ref="L12" si="6">IFERROR(J12-I12,"")</f>
        <v>0</v>
      </c>
      <c r="M12" s="219"/>
      <c r="N12" s="220"/>
      <c r="P12" s="13"/>
      <c r="Q12" s="194" t="str">
        <f>'Assets - NHC'!E121</f>
        <v>Land</v>
      </c>
      <c r="R12" s="153">
        <f>'Assets - NHC'!N121</f>
        <v>0</v>
      </c>
      <c r="S12" s="153">
        <f>'Assets - NHC'!O121</f>
        <v>0</v>
      </c>
      <c r="T12" s="153">
        <f>'Assets - NHC'!P121</f>
        <v>0</v>
      </c>
      <c r="U12" s="153">
        <f>'Assets - NHC'!Q121</f>
        <v>0</v>
      </c>
      <c r="V12" s="153">
        <f>'Assets - NHC'!R121</f>
        <v>0</v>
      </c>
      <c r="W12" s="153">
        <f>R12</f>
        <v>0</v>
      </c>
      <c r="X12" s="153">
        <f t="shared" ref="X12:AA12" si="7">S12</f>
        <v>0</v>
      </c>
      <c r="Y12" s="153">
        <f t="shared" si="7"/>
        <v>0</v>
      </c>
      <c r="Z12" s="153">
        <f t="shared" si="7"/>
        <v>0</v>
      </c>
      <c r="AA12" s="153">
        <f t="shared" si="7"/>
        <v>0</v>
      </c>
      <c r="AB12" s="195"/>
      <c r="AC12" s="194" t="str">
        <f t="shared" ref="AC12:AC34" si="8">Q12</f>
        <v>Land</v>
      </c>
      <c r="AD12" s="153">
        <f>W12-R12</f>
        <v>0</v>
      </c>
      <c r="AE12" s="153">
        <f t="shared" ref="AE12:AE17" si="9">X12-S12</f>
        <v>0</v>
      </c>
      <c r="AF12" s="153">
        <f t="shared" ref="AF12:AF17" si="10">Y12-T12</f>
        <v>0</v>
      </c>
      <c r="AG12" s="153">
        <f t="shared" ref="AG12:AG17" si="11">Z12-U12</f>
        <v>0</v>
      </c>
      <c r="AH12" s="153">
        <f t="shared" ref="AH12:AH17" si="12">AA12-V12</f>
        <v>0</v>
      </c>
      <c r="AI12" s="31"/>
    </row>
    <row r="13" spans="1:35" x14ac:dyDescent="0.2">
      <c r="C13" s="13"/>
      <c r="D13" s="19">
        <f>D12+1</f>
        <v>3</v>
      </c>
      <c r="E13" s="188" t="str">
        <f>IF(OR('Services - NHC'!E12="",'Services - NHC'!E12="[Enter service]"),"",'Services - NHC'!E12)</f>
        <v>Rural Living Campaign</v>
      </c>
      <c r="F13" s="189" t="str">
        <f>IF(OR('Services - NHC'!F12="",'Services - NHC'!F12="[Select]"),"",'Services - NHC'!F12)</f>
        <v>External</v>
      </c>
      <c r="G13" s="199">
        <f>IF('Revenue - NHC'!S14="","",'Revenue - NHC'!S14)</f>
        <v>0</v>
      </c>
      <c r="H13" s="199">
        <f>IF('Revenue - WHC'!S14="","",'Revenue - WHC'!S14)</f>
        <v>0</v>
      </c>
      <c r="I13" s="199">
        <f>IF('Expenditure- NHC'!L13="","",'Expenditure- NHC'!L13)</f>
        <v>2000</v>
      </c>
      <c r="J13" s="200">
        <f>IF('Expenditure - WHC'!L13="","",'Expenditure - WHC'!L13)</f>
        <v>2000</v>
      </c>
      <c r="K13" s="217">
        <f t="shared" ref="K13:K76" si="13">IFERROR(H13-G13,"")</f>
        <v>0</v>
      </c>
      <c r="L13" s="218">
        <f t="shared" ref="L13:L76" si="14">IFERROR(J13-I13,"")</f>
        <v>0</v>
      </c>
      <c r="M13" s="215"/>
      <c r="N13" s="216"/>
      <c r="P13" s="13"/>
      <c r="Q13" s="194" t="str">
        <f>'Assets - NHC'!E122</f>
        <v>Land improvements</v>
      </c>
      <c r="R13" s="153">
        <f>'Assets - NHC'!N122</f>
        <v>0</v>
      </c>
      <c r="S13" s="153">
        <f>'Assets - NHC'!O122</f>
        <v>0</v>
      </c>
      <c r="T13" s="153">
        <f>'Assets - NHC'!P122</f>
        <v>0</v>
      </c>
      <c r="U13" s="153">
        <f>'Assets - NHC'!Q122</f>
        <v>0</v>
      </c>
      <c r="V13" s="153">
        <f>'Assets - NHC'!R122</f>
        <v>0</v>
      </c>
      <c r="W13" s="153">
        <f t="shared" ref="W13:W17" si="15">R13</f>
        <v>0</v>
      </c>
      <c r="X13" s="153">
        <f t="shared" ref="X13:X17" si="16">S13</f>
        <v>0</v>
      </c>
      <c r="Y13" s="153">
        <f t="shared" ref="Y13:Y17" si="17">T13</f>
        <v>0</v>
      </c>
      <c r="Z13" s="153">
        <f t="shared" ref="Z13:AA17" si="18">U13</f>
        <v>0</v>
      </c>
      <c r="AA13" s="153">
        <f t="shared" si="18"/>
        <v>0</v>
      </c>
      <c r="AB13" s="195"/>
      <c r="AC13" s="194" t="str">
        <f t="shared" si="8"/>
        <v>Land improvements</v>
      </c>
      <c r="AD13" s="153">
        <f t="shared" ref="AD13:AD17" si="19">W13-R13</f>
        <v>0</v>
      </c>
      <c r="AE13" s="153">
        <f t="shared" si="9"/>
        <v>0</v>
      </c>
      <c r="AF13" s="153">
        <f t="shared" si="10"/>
        <v>0</v>
      </c>
      <c r="AG13" s="153">
        <f t="shared" si="11"/>
        <v>0</v>
      </c>
      <c r="AH13" s="153">
        <f t="shared" si="12"/>
        <v>0</v>
      </c>
      <c r="AI13" s="31"/>
    </row>
    <row r="14" spans="1:35" x14ac:dyDescent="0.2">
      <c r="C14" s="13"/>
      <c r="D14" s="19">
        <f>D13+1</f>
        <v>4</v>
      </c>
      <c r="E14" s="188" t="str">
        <f>IF(OR('Services - NHC'!E13="",'Services - NHC'!E13="[Enter service]"),"",'Services - NHC'!E13)</f>
        <v>Planning</v>
      </c>
      <c r="F14" s="189" t="str">
        <f>IF(OR('Services - NHC'!F13="",'Services - NHC'!F13="[Select]"),"",'Services - NHC'!F13)</f>
        <v>External</v>
      </c>
      <c r="G14" s="199">
        <f>IF('Revenue - NHC'!S15="","",'Revenue - NHC'!S15)</f>
        <v>22000</v>
      </c>
      <c r="H14" s="199">
        <f>IF('Revenue - WHC'!S15="","",'Revenue - WHC'!S15)</f>
        <v>22000</v>
      </c>
      <c r="I14" s="199">
        <f>IF('Expenditure- NHC'!L14="","",'Expenditure- NHC'!L14)</f>
        <v>228891</v>
      </c>
      <c r="J14" s="200">
        <f>IF('Expenditure - WHC'!L14="","",'Expenditure - WHC'!L14)</f>
        <v>228891</v>
      </c>
      <c r="K14" s="217">
        <f t="shared" si="13"/>
        <v>0</v>
      </c>
      <c r="L14" s="218">
        <f t="shared" si="14"/>
        <v>0</v>
      </c>
      <c r="M14" s="215"/>
      <c r="N14" s="216"/>
      <c r="P14" s="13"/>
      <c r="Q14" s="194" t="str">
        <f>'Assets - NHC'!E123</f>
        <v>Buildings</v>
      </c>
      <c r="R14" s="153">
        <f>'Assets - NHC'!N123</f>
        <v>0</v>
      </c>
      <c r="S14" s="153">
        <f>'Assets - NHC'!O123</f>
        <v>254000</v>
      </c>
      <c r="T14" s="153">
        <f>'Assets - NHC'!P123</f>
        <v>0</v>
      </c>
      <c r="U14" s="153">
        <f>'Assets - NHC'!Q123</f>
        <v>341000</v>
      </c>
      <c r="V14" s="153">
        <f>'Assets - NHC'!R123</f>
        <v>595000</v>
      </c>
      <c r="W14" s="153">
        <f t="shared" si="15"/>
        <v>0</v>
      </c>
      <c r="X14" s="153">
        <f t="shared" si="16"/>
        <v>254000</v>
      </c>
      <c r="Y14" s="153">
        <f t="shared" si="17"/>
        <v>0</v>
      </c>
      <c r="Z14" s="153">
        <f t="shared" si="18"/>
        <v>341000</v>
      </c>
      <c r="AA14" s="153">
        <f t="shared" si="18"/>
        <v>595000</v>
      </c>
      <c r="AB14" s="195"/>
      <c r="AC14" s="194" t="str">
        <f t="shared" si="8"/>
        <v>Buildings</v>
      </c>
      <c r="AD14" s="153">
        <f t="shared" si="19"/>
        <v>0</v>
      </c>
      <c r="AE14" s="153">
        <f>X14-S14</f>
        <v>0</v>
      </c>
      <c r="AF14" s="153">
        <f t="shared" si="10"/>
        <v>0</v>
      </c>
      <c r="AG14" s="153">
        <f t="shared" si="11"/>
        <v>0</v>
      </c>
      <c r="AH14" s="153">
        <f t="shared" si="12"/>
        <v>0</v>
      </c>
      <c r="AI14" s="31"/>
    </row>
    <row r="15" spans="1:35" x14ac:dyDescent="0.2">
      <c r="C15" s="13"/>
      <c r="D15" s="19">
        <f>D14+1</f>
        <v>5</v>
      </c>
      <c r="E15" s="188" t="str">
        <f>IF(OR('Services - NHC'!E14="",'Services - NHC'!E14="[Enter service]"),"",'Services - NHC'!E14)</f>
        <v>Procurement</v>
      </c>
      <c r="F15" s="189" t="str">
        <f>IF(OR('Services - NHC'!F14="",'Services - NHC'!F14="[Select]"),"",'Services - NHC'!F14)</f>
        <v>Internal</v>
      </c>
      <c r="G15" s="199">
        <f>IF('Revenue - NHC'!S16="","",'Revenue - NHC'!S16)</f>
        <v>0</v>
      </c>
      <c r="H15" s="199">
        <f>IF('Revenue - WHC'!S16="","",'Revenue - WHC'!S16)</f>
        <v>0</v>
      </c>
      <c r="I15" s="199">
        <f>IF('Expenditure- NHC'!L15="","",'Expenditure- NHC'!L15)</f>
        <v>0</v>
      </c>
      <c r="J15" s="200">
        <f>IF('Expenditure - WHC'!L15="","",'Expenditure - WHC'!L15)</f>
        <v>0</v>
      </c>
      <c r="K15" s="217">
        <f t="shared" si="13"/>
        <v>0</v>
      </c>
      <c r="L15" s="218">
        <f t="shared" si="14"/>
        <v>0</v>
      </c>
      <c r="M15" s="215"/>
      <c r="N15" s="216"/>
      <c r="P15" s="13"/>
      <c r="Q15" s="194" t="str">
        <f>'Assets - NHC'!E124</f>
        <v>Heritage buildings</v>
      </c>
      <c r="R15" s="153">
        <f>'Assets - NHC'!N124</f>
        <v>0</v>
      </c>
      <c r="S15" s="153">
        <f>'Assets - NHC'!O124</f>
        <v>0</v>
      </c>
      <c r="T15" s="153">
        <f>'Assets - NHC'!P124</f>
        <v>0</v>
      </c>
      <c r="U15" s="153">
        <f>'Assets - NHC'!Q124</f>
        <v>0</v>
      </c>
      <c r="V15" s="153">
        <f>'Assets - NHC'!R124</f>
        <v>0</v>
      </c>
      <c r="W15" s="153">
        <f t="shared" si="15"/>
        <v>0</v>
      </c>
      <c r="X15" s="153">
        <f t="shared" si="16"/>
        <v>0</v>
      </c>
      <c r="Y15" s="153">
        <f t="shared" si="17"/>
        <v>0</v>
      </c>
      <c r="Z15" s="153">
        <f t="shared" si="18"/>
        <v>0</v>
      </c>
      <c r="AA15" s="153">
        <f t="shared" si="18"/>
        <v>0</v>
      </c>
      <c r="AB15" s="195"/>
      <c r="AC15" s="194" t="str">
        <f t="shared" si="8"/>
        <v>Heritage buildings</v>
      </c>
      <c r="AD15" s="153">
        <f t="shared" si="19"/>
        <v>0</v>
      </c>
      <c r="AE15" s="153">
        <f t="shared" si="9"/>
        <v>0</v>
      </c>
      <c r="AF15" s="153">
        <f t="shared" si="10"/>
        <v>0</v>
      </c>
      <c r="AG15" s="153">
        <f t="shared" si="11"/>
        <v>0</v>
      </c>
      <c r="AH15" s="153">
        <f t="shared" si="12"/>
        <v>0</v>
      </c>
      <c r="AI15" s="31"/>
    </row>
    <row r="16" spans="1:35" x14ac:dyDescent="0.2">
      <c r="C16" s="13"/>
      <c r="D16" s="90">
        <f t="shared" ref="D16:D79" si="20">D15+1</f>
        <v>6</v>
      </c>
      <c r="E16" s="188" t="str">
        <f>IF(OR('Services - NHC'!E15="",'Services - NHC'!E15="[Enter service]"),"",'Services - NHC'!E15)</f>
        <v>Community Development</v>
      </c>
      <c r="F16" s="189" t="str">
        <f>IF(OR('Services - NHC'!F15="",'Services - NHC'!F15="[Select]"),"",'Services - NHC'!F15)</f>
        <v>External</v>
      </c>
      <c r="G16" s="199">
        <f>IF('Revenue - NHC'!S17="","",'Revenue - NHC'!S17)</f>
        <v>5000</v>
      </c>
      <c r="H16" s="199">
        <f>IF('Revenue - WHC'!S17="","",'Revenue - WHC'!S17)</f>
        <v>5000</v>
      </c>
      <c r="I16" s="199">
        <f>IF('Expenditure- NHC'!L16="","",'Expenditure- NHC'!L16)</f>
        <v>135905</v>
      </c>
      <c r="J16" s="200">
        <f>IF('Expenditure - WHC'!L16="","",'Expenditure - WHC'!L16)</f>
        <v>135905</v>
      </c>
      <c r="K16" s="217">
        <f t="shared" si="13"/>
        <v>0</v>
      </c>
      <c r="L16" s="218">
        <f t="shared" si="14"/>
        <v>0</v>
      </c>
      <c r="M16" s="215"/>
      <c r="N16" s="216"/>
      <c r="P16" s="13"/>
      <c r="Q16" s="194" t="str">
        <f>'Assets - NHC'!E125</f>
        <v>Building improvements</v>
      </c>
      <c r="R16" s="153">
        <f>'Assets - NHC'!N125</f>
        <v>0</v>
      </c>
      <c r="S16" s="153">
        <f>'Assets - NHC'!O125</f>
        <v>0</v>
      </c>
      <c r="T16" s="153">
        <f>'Assets - NHC'!P125</f>
        <v>0</v>
      </c>
      <c r="U16" s="153">
        <f>'Assets - NHC'!Q125</f>
        <v>0</v>
      </c>
      <c r="V16" s="153">
        <f>'Assets - NHC'!R125</f>
        <v>0</v>
      </c>
      <c r="W16" s="153">
        <f t="shared" si="15"/>
        <v>0</v>
      </c>
      <c r="X16" s="153">
        <f t="shared" si="16"/>
        <v>0</v>
      </c>
      <c r="Y16" s="153">
        <f t="shared" si="17"/>
        <v>0</v>
      </c>
      <c r="Z16" s="153">
        <f t="shared" si="18"/>
        <v>0</v>
      </c>
      <c r="AA16" s="153">
        <f t="shared" si="18"/>
        <v>0</v>
      </c>
      <c r="AB16" s="195"/>
      <c r="AC16" s="194" t="str">
        <f t="shared" si="8"/>
        <v>Building improvements</v>
      </c>
      <c r="AD16" s="153">
        <f t="shared" si="19"/>
        <v>0</v>
      </c>
      <c r="AE16" s="153">
        <f t="shared" si="9"/>
        <v>0</v>
      </c>
      <c r="AF16" s="153">
        <f t="shared" si="10"/>
        <v>0</v>
      </c>
      <c r="AG16" s="153">
        <f t="shared" si="11"/>
        <v>0</v>
      </c>
      <c r="AH16" s="153">
        <f t="shared" si="12"/>
        <v>0</v>
      </c>
      <c r="AI16" s="31"/>
    </row>
    <row r="17" spans="3:35" x14ac:dyDescent="0.2">
      <c r="C17" s="13"/>
      <c r="D17" s="19">
        <f t="shared" si="20"/>
        <v>7</v>
      </c>
      <c r="E17" s="188" t="str">
        <f>IF(OR('Services - NHC'!E16="",'Services - NHC'!E16="[Enter service]"),"",'Services - NHC'!E16)</f>
        <v>LC Drought Response Program</v>
      </c>
      <c r="F17" s="189" t="str">
        <f>IF(OR('Services - NHC'!F16="",'Services - NHC'!F16="[Select]"),"",'Services - NHC'!F16)</f>
        <v>External</v>
      </c>
      <c r="G17" s="199">
        <f>IF('Revenue - NHC'!S18="","",'Revenue - NHC'!S18)</f>
        <v>0</v>
      </c>
      <c r="H17" s="199">
        <f>IF('Revenue - WHC'!S18="","",'Revenue - WHC'!S18)</f>
        <v>0</v>
      </c>
      <c r="I17" s="199">
        <f>IF('Expenditure- NHC'!L17="","",'Expenditure- NHC'!L17)</f>
        <v>0</v>
      </c>
      <c r="J17" s="200">
        <f>IF('Expenditure - WHC'!L17="","",'Expenditure - WHC'!L17)</f>
        <v>0</v>
      </c>
      <c r="K17" s="217">
        <f t="shared" si="13"/>
        <v>0</v>
      </c>
      <c r="L17" s="218">
        <f t="shared" si="14"/>
        <v>0</v>
      </c>
      <c r="M17" s="215"/>
      <c r="N17" s="216"/>
      <c r="P17" s="13"/>
      <c r="Q17" s="194" t="str">
        <f>'Assets - NHC'!E126</f>
        <v>Leasthold improvements</v>
      </c>
      <c r="R17" s="153">
        <f>'Assets - NHC'!N126</f>
        <v>0</v>
      </c>
      <c r="S17" s="153">
        <f>'Assets - NHC'!O126</f>
        <v>0</v>
      </c>
      <c r="T17" s="153">
        <f>'Assets - NHC'!P126</f>
        <v>0</v>
      </c>
      <c r="U17" s="153">
        <f>'Assets - NHC'!Q126</f>
        <v>0</v>
      </c>
      <c r="V17" s="153">
        <f>'Assets - NHC'!R126</f>
        <v>0</v>
      </c>
      <c r="W17" s="153">
        <f t="shared" si="15"/>
        <v>0</v>
      </c>
      <c r="X17" s="153">
        <f t="shared" si="16"/>
        <v>0</v>
      </c>
      <c r="Y17" s="153">
        <f t="shared" si="17"/>
        <v>0</v>
      </c>
      <c r="Z17" s="153">
        <f t="shared" si="18"/>
        <v>0</v>
      </c>
      <c r="AA17" s="153">
        <f t="shared" si="18"/>
        <v>0</v>
      </c>
      <c r="AB17" s="195"/>
      <c r="AC17" s="194" t="str">
        <f t="shared" si="8"/>
        <v>Leasthold improvements</v>
      </c>
      <c r="AD17" s="153">
        <f t="shared" si="19"/>
        <v>0</v>
      </c>
      <c r="AE17" s="153">
        <f t="shared" si="9"/>
        <v>0</v>
      </c>
      <c r="AF17" s="153">
        <f t="shared" si="10"/>
        <v>0</v>
      </c>
      <c r="AG17" s="153">
        <f t="shared" si="11"/>
        <v>0</v>
      </c>
      <c r="AH17" s="153">
        <f t="shared" si="12"/>
        <v>0</v>
      </c>
      <c r="AI17" s="31"/>
    </row>
    <row r="18" spans="3:35" ht="25.2" x14ac:dyDescent="0.2">
      <c r="C18" s="13"/>
      <c r="D18" s="19">
        <f t="shared" si="20"/>
        <v>8</v>
      </c>
      <c r="E18" s="188" t="str">
        <f>IF(OR('Services - NHC'!E17="",'Services - NHC'!E17="[Enter service]"),"",'Services - NHC'!E17)</f>
        <v>Stronger Regional Communities Plan (SRCP)</v>
      </c>
      <c r="F18" s="189" t="str">
        <f>IF(OR('Services - NHC'!F17="",'Services - NHC'!F17="[Select]"),"",'Services - NHC'!F17)</f>
        <v>External</v>
      </c>
      <c r="G18" s="199">
        <f>IF('Revenue - NHC'!S19="","",'Revenue - NHC'!S19)</f>
        <v>0</v>
      </c>
      <c r="H18" s="199">
        <f>IF('Revenue - WHC'!S19="","",'Revenue - WHC'!S19)</f>
        <v>0</v>
      </c>
      <c r="I18" s="199">
        <f>IF('Expenditure- NHC'!L18="","",'Expenditure- NHC'!L18)</f>
        <v>0</v>
      </c>
      <c r="J18" s="200">
        <f>IF('Expenditure - WHC'!L18="","",'Expenditure - WHC'!L18)</f>
        <v>0</v>
      </c>
      <c r="K18" s="217">
        <f t="shared" si="13"/>
        <v>0</v>
      </c>
      <c r="L18" s="218">
        <f t="shared" si="14"/>
        <v>0</v>
      </c>
      <c r="M18" s="215"/>
      <c r="N18" s="216"/>
      <c r="P18" s="13"/>
      <c r="Q18" s="208" t="str">
        <f>'Assets - NHC'!E127</f>
        <v>Plant and equipment</v>
      </c>
      <c r="R18" s="193">
        <f>SUM(R19:R23)</f>
        <v>0</v>
      </c>
      <c r="S18" s="193">
        <f t="shared" ref="S18:V18" si="21">SUM(S19:S23)</f>
        <v>842000</v>
      </c>
      <c r="T18" s="193">
        <f t="shared" si="21"/>
        <v>0</v>
      </c>
      <c r="U18" s="193">
        <f t="shared" si="21"/>
        <v>0</v>
      </c>
      <c r="V18" s="193">
        <f t="shared" si="21"/>
        <v>842000</v>
      </c>
      <c r="W18" s="193">
        <f>SUM(W19:W23)</f>
        <v>0</v>
      </c>
      <c r="X18" s="193">
        <f t="shared" ref="X18" si="22">SUM(X19:X23)</f>
        <v>842000</v>
      </c>
      <c r="Y18" s="193">
        <f t="shared" ref="Y18" si="23">SUM(Y19:Y23)</f>
        <v>0</v>
      </c>
      <c r="Z18" s="193">
        <f t="shared" ref="Z18" si="24">SUM(Z19:Z23)</f>
        <v>0</v>
      </c>
      <c r="AA18" s="193">
        <f t="shared" ref="AA18" si="25">SUM(AA19:AA23)</f>
        <v>842000</v>
      </c>
      <c r="AB18" s="195"/>
      <c r="AC18" s="208" t="str">
        <f t="shared" si="8"/>
        <v>Plant and equipment</v>
      </c>
      <c r="AD18" s="193">
        <f t="shared" ref="AD18" si="26">SUM(AD19:AD23)</f>
        <v>0</v>
      </c>
      <c r="AE18" s="193">
        <f t="shared" ref="AE18" si="27">SUM(AE19:AE23)</f>
        <v>0</v>
      </c>
      <c r="AF18" s="193">
        <f t="shared" ref="AF18" si="28">SUM(AF19:AF23)</f>
        <v>0</v>
      </c>
      <c r="AG18" s="193">
        <f t="shared" ref="AG18" si="29">SUM(AG19:AG23)</f>
        <v>0</v>
      </c>
      <c r="AH18" s="193">
        <f t="shared" ref="AH18" si="30">SUM(AH19:AH23)</f>
        <v>0</v>
      </c>
      <c r="AI18" s="31"/>
    </row>
    <row r="19" spans="3:35" x14ac:dyDescent="0.2">
      <c r="C19" s="13"/>
      <c r="D19" s="19">
        <f t="shared" si="20"/>
        <v>9</v>
      </c>
      <c r="E19" s="188" t="str">
        <f>IF(OR('Services - NHC'!E18="",'Services - NHC'!E18="[Enter service]"),"",'Services - NHC'!E18)</f>
        <v>Economic Development</v>
      </c>
      <c r="F19" s="189" t="str">
        <f>IF(OR('Services - NHC'!F18="",'Services - NHC'!F18="[Select]"),"",'Services - NHC'!F18)</f>
        <v>External</v>
      </c>
      <c r="G19" s="199">
        <f>IF('Revenue - NHC'!S20="","",'Revenue - NHC'!S20)</f>
        <v>21360</v>
      </c>
      <c r="H19" s="199">
        <f>IF('Revenue - WHC'!S20="","",'Revenue - WHC'!S20)</f>
        <v>21360</v>
      </c>
      <c r="I19" s="199">
        <f>IF('Expenditure- NHC'!L19="","",'Expenditure- NHC'!L19)</f>
        <v>153390</v>
      </c>
      <c r="J19" s="200">
        <f>IF('Expenditure - WHC'!L19="","",'Expenditure - WHC'!L19)</f>
        <v>153390</v>
      </c>
      <c r="K19" s="217">
        <f t="shared" si="13"/>
        <v>0</v>
      </c>
      <c r="L19" s="218">
        <f t="shared" si="14"/>
        <v>0</v>
      </c>
      <c r="M19" s="215"/>
      <c r="N19" s="216"/>
      <c r="P19" s="13"/>
      <c r="Q19" s="194" t="str">
        <f>'Assets - NHC'!E128</f>
        <v>Heritage plant and equipment</v>
      </c>
      <c r="R19" s="153">
        <f>'Assets - NHC'!N128</f>
        <v>0</v>
      </c>
      <c r="S19" s="153">
        <f>'Assets - NHC'!O128</f>
        <v>0</v>
      </c>
      <c r="T19" s="153">
        <f>'Assets - NHC'!P128</f>
        <v>0</v>
      </c>
      <c r="U19" s="153">
        <f>'Assets - NHC'!Q128</f>
        <v>0</v>
      </c>
      <c r="V19" s="153">
        <f>'Assets - NHC'!R128</f>
        <v>0</v>
      </c>
      <c r="W19" s="153">
        <f t="shared" ref="W19:W23" si="31">R19</f>
        <v>0</v>
      </c>
      <c r="X19" s="153">
        <f t="shared" ref="X19:X23" si="32">S19</f>
        <v>0</v>
      </c>
      <c r="Y19" s="153">
        <f t="shared" ref="Y19:Y23" si="33">T19</f>
        <v>0</v>
      </c>
      <c r="Z19" s="153">
        <f t="shared" ref="Z19:Z23" si="34">U19</f>
        <v>0</v>
      </c>
      <c r="AA19" s="153">
        <f t="shared" ref="AA19:AA23" si="35">V19</f>
        <v>0</v>
      </c>
      <c r="AB19" s="195"/>
      <c r="AC19" s="194" t="str">
        <f t="shared" si="8"/>
        <v>Heritage plant and equipment</v>
      </c>
      <c r="AD19" s="153">
        <f t="shared" ref="AD19:AD23" si="36">W19-R19</f>
        <v>0</v>
      </c>
      <c r="AE19" s="153">
        <f t="shared" ref="AE19:AE23" si="37">X19-S19</f>
        <v>0</v>
      </c>
      <c r="AF19" s="153">
        <f t="shared" ref="AF19:AF23" si="38">Y19-T19</f>
        <v>0</v>
      </c>
      <c r="AG19" s="153">
        <f t="shared" ref="AG19:AG23" si="39">Z19-U19</f>
        <v>0</v>
      </c>
      <c r="AH19" s="153">
        <f t="shared" ref="AH19:AH23" si="40">AA19-V19</f>
        <v>0</v>
      </c>
      <c r="AI19" s="31"/>
    </row>
    <row r="20" spans="3:35" x14ac:dyDescent="0.2">
      <c r="C20" s="13"/>
      <c r="D20" s="90">
        <f t="shared" si="20"/>
        <v>10</v>
      </c>
      <c r="E20" s="188" t="str">
        <f>IF(OR('Services - NHC'!E19="",'Services - NHC'!E19="[Enter service]"),"",'Services - NHC'!E19)</f>
        <v>Industrial Estates</v>
      </c>
      <c r="F20" s="189" t="str">
        <f>IF(OR('Services - NHC'!F19="",'Services - NHC'!F19="[Select]"),"",'Services - NHC'!F19)</f>
        <v>External</v>
      </c>
      <c r="G20" s="199">
        <f>IF('Revenue - NHC'!S21="","",'Revenue - NHC'!S21)</f>
        <v>0</v>
      </c>
      <c r="H20" s="199">
        <f>IF('Revenue - WHC'!S21="","",'Revenue - WHC'!S21)</f>
        <v>0</v>
      </c>
      <c r="I20" s="199">
        <f>IF('Expenditure- NHC'!L20="","",'Expenditure- NHC'!L20)</f>
        <v>4680</v>
      </c>
      <c r="J20" s="200">
        <f>IF('Expenditure - WHC'!L20="","",'Expenditure - WHC'!L20)</f>
        <v>4680</v>
      </c>
      <c r="K20" s="217">
        <f t="shared" si="13"/>
        <v>0</v>
      </c>
      <c r="L20" s="218">
        <f t="shared" si="14"/>
        <v>0</v>
      </c>
      <c r="M20" s="215"/>
      <c r="N20" s="216"/>
      <c r="P20" s="13"/>
      <c r="Q20" s="194" t="str">
        <f>'Assets - NHC'!E129</f>
        <v>Plant, machinery and equipment</v>
      </c>
      <c r="R20" s="153">
        <f>'Assets - NHC'!N129</f>
        <v>0</v>
      </c>
      <c r="S20" s="153">
        <f>'Assets - NHC'!O129</f>
        <v>690000</v>
      </c>
      <c r="T20" s="153">
        <f>'Assets - NHC'!P129</f>
        <v>0</v>
      </c>
      <c r="U20" s="153">
        <f>'Assets - NHC'!Q129</f>
        <v>0</v>
      </c>
      <c r="V20" s="153">
        <f>'Assets - NHC'!R129</f>
        <v>690000</v>
      </c>
      <c r="W20" s="153">
        <f t="shared" si="31"/>
        <v>0</v>
      </c>
      <c r="X20" s="153">
        <f t="shared" si="32"/>
        <v>690000</v>
      </c>
      <c r="Y20" s="153">
        <f t="shared" si="33"/>
        <v>0</v>
      </c>
      <c r="Z20" s="153">
        <f t="shared" si="34"/>
        <v>0</v>
      </c>
      <c r="AA20" s="153">
        <f t="shared" si="35"/>
        <v>690000</v>
      </c>
      <c r="AB20" s="195"/>
      <c r="AC20" s="194" t="str">
        <f t="shared" si="8"/>
        <v>Plant, machinery and equipment</v>
      </c>
      <c r="AD20" s="153">
        <f t="shared" si="36"/>
        <v>0</v>
      </c>
      <c r="AE20" s="153">
        <f t="shared" si="37"/>
        <v>0</v>
      </c>
      <c r="AF20" s="153">
        <f t="shared" si="38"/>
        <v>0</v>
      </c>
      <c r="AG20" s="153">
        <f t="shared" si="39"/>
        <v>0</v>
      </c>
      <c r="AH20" s="153">
        <f t="shared" si="40"/>
        <v>0</v>
      </c>
      <c r="AI20" s="31"/>
    </row>
    <row r="21" spans="3:35" ht="25.2" x14ac:dyDescent="0.2">
      <c r="C21" s="13"/>
      <c r="D21" s="19">
        <f t="shared" si="20"/>
        <v>11</v>
      </c>
      <c r="E21" s="188" t="str">
        <f>IF(OR('Services - NHC'!E20="",'Services - NHC'!E20="[Enter service]"),"",'Services - NHC'!E20)</f>
        <v>Rural Economic Development Opportunities</v>
      </c>
      <c r="F21" s="189" t="str">
        <f>IF(OR('Services - NHC'!F20="",'Services - NHC'!F20="[Select]"),"",'Services - NHC'!F20)</f>
        <v>External</v>
      </c>
      <c r="G21" s="199">
        <f>IF('Revenue - NHC'!S22="","",'Revenue - NHC'!S22)</f>
        <v>0</v>
      </c>
      <c r="H21" s="199">
        <f>IF('Revenue - WHC'!S22="","",'Revenue - WHC'!S22)</f>
        <v>0</v>
      </c>
      <c r="I21" s="199">
        <f>IF('Expenditure- NHC'!L21="","",'Expenditure- NHC'!L21)</f>
        <v>1000</v>
      </c>
      <c r="J21" s="200">
        <f>IF('Expenditure - WHC'!L21="","",'Expenditure - WHC'!L21)</f>
        <v>1000</v>
      </c>
      <c r="K21" s="217">
        <f t="shared" si="13"/>
        <v>0</v>
      </c>
      <c r="L21" s="218">
        <f t="shared" si="14"/>
        <v>0</v>
      </c>
      <c r="M21" s="215"/>
      <c r="N21" s="216"/>
      <c r="P21" s="13"/>
      <c r="Q21" s="194" t="str">
        <f>'Assets - NHC'!E130</f>
        <v>Fixtures, fittings and furniture</v>
      </c>
      <c r="R21" s="153">
        <f>'Assets - NHC'!N130</f>
        <v>0</v>
      </c>
      <c r="S21" s="153">
        <f>'Assets - NHC'!O130</f>
        <v>0</v>
      </c>
      <c r="T21" s="153">
        <f>'Assets - NHC'!P130</f>
        <v>0</v>
      </c>
      <c r="U21" s="153">
        <f>'Assets - NHC'!Q130</f>
        <v>0</v>
      </c>
      <c r="V21" s="153">
        <f>'Assets - NHC'!R130</f>
        <v>0</v>
      </c>
      <c r="W21" s="153">
        <f t="shared" si="31"/>
        <v>0</v>
      </c>
      <c r="X21" s="153">
        <f t="shared" si="32"/>
        <v>0</v>
      </c>
      <c r="Y21" s="153">
        <f t="shared" si="33"/>
        <v>0</v>
      </c>
      <c r="Z21" s="153">
        <f t="shared" si="34"/>
        <v>0</v>
      </c>
      <c r="AA21" s="153">
        <f t="shared" si="35"/>
        <v>0</v>
      </c>
      <c r="AB21" s="195"/>
      <c r="AC21" s="194" t="str">
        <f t="shared" si="8"/>
        <v>Fixtures, fittings and furniture</v>
      </c>
      <c r="AD21" s="153">
        <f t="shared" si="36"/>
        <v>0</v>
      </c>
      <c r="AE21" s="153">
        <f t="shared" si="37"/>
        <v>0</v>
      </c>
      <c r="AF21" s="153">
        <f t="shared" si="38"/>
        <v>0</v>
      </c>
      <c r="AG21" s="153">
        <f t="shared" si="39"/>
        <v>0</v>
      </c>
      <c r="AH21" s="153">
        <f t="shared" si="40"/>
        <v>0</v>
      </c>
      <c r="AI21" s="31"/>
    </row>
    <row r="22" spans="3:35" x14ac:dyDescent="0.2">
      <c r="C22" s="13"/>
      <c r="D22" s="19">
        <f t="shared" si="20"/>
        <v>12</v>
      </c>
      <c r="E22" s="188" t="str">
        <f>IF(OR('Services - NHC'!E21="",'Services - NHC'!E21="[Enter service]"),"",'Services - NHC'!E21)</f>
        <v>Finance and Procurement</v>
      </c>
      <c r="F22" s="189" t="str">
        <f>IF(OR('Services - NHC'!F21="",'Services - NHC'!F21="[Select]"),"",'Services - NHC'!F21)</f>
        <v>Internal</v>
      </c>
      <c r="G22" s="199">
        <f>IF('Revenue - NHC'!S23="","",'Revenue - NHC'!S23)</f>
        <v>3350333</v>
      </c>
      <c r="H22" s="199">
        <f>IF('Revenue - WHC'!S23="","",'Revenue - WHC'!S23)</f>
        <v>3350333</v>
      </c>
      <c r="I22" s="199">
        <f>IF('Expenditure- NHC'!L22="","",'Expenditure- NHC'!L22)</f>
        <v>958534</v>
      </c>
      <c r="J22" s="200">
        <f>IF('Expenditure - WHC'!L22="","",'Expenditure - WHC'!L22)</f>
        <v>958534</v>
      </c>
      <c r="K22" s="217">
        <f t="shared" si="13"/>
        <v>0</v>
      </c>
      <c r="L22" s="218">
        <f t="shared" si="14"/>
        <v>0</v>
      </c>
      <c r="M22" s="215"/>
      <c r="N22" s="216"/>
      <c r="P22" s="13"/>
      <c r="Q22" s="194" t="str">
        <f>'Assets - NHC'!E131</f>
        <v>Computers and telecommunications</v>
      </c>
      <c r="R22" s="153">
        <f>'Assets - NHC'!N131</f>
        <v>0</v>
      </c>
      <c r="S22" s="153">
        <f>'Assets - NHC'!O131</f>
        <v>152000</v>
      </c>
      <c r="T22" s="153">
        <f>'Assets - NHC'!P131</f>
        <v>0</v>
      </c>
      <c r="U22" s="153">
        <f>'Assets - NHC'!Q131</f>
        <v>0</v>
      </c>
      <c r="V22" s="153">
        <f>'Assets - NHC'!R131</f>
        <v>152000</v>
      </c>
      <c r="W22" s="153">
        <f t="shared" si="31"/>
        <v>0</v>
      </c>
      <c r="X22" s="153">
        <f t="shared" si="32"/>
        <v>152000</v>
      </c>
      <c r="Y22" s="153">
        <f t="shared" si="33"/>
        <v>0</v>
      </c>
      <c r="Z22" s="153">
        <f t="shared" si="34"/>
        <v>0</v>
      </c>
      <c r="AA22" s="153">
        <f t="shared" si="35"/>
        <v>152000</v>
      </c>
      <c r="AB22" s="195"/>
      <c r="AC22" s="194" t="str">
        <f t="shared" si="8"/>
        <v>Computers and telecommunications</v>
      </c>
      <c r="AD22" s="153">
        <f t="shared" si="36"/>
        <v>0</v>
      </c>
      <c r="AE22" s="153">
        <f t="shared" si="37"/>
        <v>0</v>
      </c>
      <c r="AF22" s="153">
        <f t="shared" si="38"/>
        <v>0</v>
      </c>
      <c r="AG22" s="153">
        <f t="shared" si="39"/>
        <v>0</v>
      </c>
      <c r="AH22" s="153">
        <f t="shared" si="40"/>
        <v>0</v>
      </c>
      <c r="AI22" s="31"/>
    </row>
    <row r="23" spans="3:35" x14ac:dyDescent="0.2">
      <c r="C23" s="13"/>
      <c r="D23" s="90">
        <f t="shared" si="20"/>
        <v>13</v>
      </c>
      <c r="E23" s="188" t="str">
        <f>IF(OR('Services - NHC'!E22="",'Services - NHC'!E22="[Enter service]"),"",'Services - NHC'!E22)</f>
        <v>Revenue Collection</v>
      </c>
      <c r="F23" s="189" t="str">
        <f>IF(OR('Services - NHC'!F22="",'Services - NHC'!F22="[Select]"),"",'Services - NHC'!F22)</f>
        <v>Mixed</v>
      </c>
      <c r="G23" s="199">
        <f>IF('Revenue - NHC'!S24="","",'Revenue - NHC'!S24)</f>
        <v>161000</v>
      </c>
      <c r="H23" s="199">
        <f>IF('Revenue - WHC'!S24="","",'Revenue - WHC'!S24)</f>
        <v>161000</v>
      </c>
      <c r="I23" s="199">
        <f>IF('Expenditure- NHC'!L23="","",'Expenditure- NHC'!L23)</f>
        <v>124997</v>
      </c>
      <c r="J23" s="200">
        <f>IF('Expenditure - WHC'!L23="","",'Expenditure - WHC'!L23)</f>
        <v>124997</v>
      </c>
      <c r="K23" s="217">
        <f t="shared" si="13"/>
        <v>0</v>
      </c>
      <c r="L23" s="218">
        <f t="shared" si="14"/>
        <v>0</v>
      </c>
      <c r="M23" s="215"/>
      <c r="N23" s="216"/>
      <c r="P23" s="13"/>
      <c r="Q23" s="194" t="str">
        <f>'Assets - NHC'!E132</f>
        <v>Library books</v>
      </c>
      <c r="R23" s="153">
        <f>'Assets - NHC'!N132</f>
        <v>0</v>
      </c>
      <c r="S23" s="153">
        <f>'Assets - NHC'!O132</f>
        <v>0</v>
      </c>
      <c r="T23" s="153">
        <f>'Assets - NHC'!P132</f>
        <v>0</v>
      </c>
      <c r="U23" s="153">
        <f>'Assets - NHC'!Q132</f>
        <v>0</v>
      </c>
      <c r="V23" s="153">
        <f>'Assets - NHC'!R132</f>
        <v>0</v>
      </c>
      <c r="W23" s="153">
        <f t="shared" si="31"/>
        <v>0</v>
      </c>
      <c r="X23" s="153">
        <f t="shared" si="32"/>
        <v>0</v>
      </c>
      <c r="Y23" s="153">
        <f t="shared" si="33"/>
        <v>0</v>
      </c>
      <c r="Z23" s="153">
        <f t="shared" si="34"/>
        <v>0</v>
      </c>
      <c r="AA23" s="153">
        <f t="shared" si="35"/>
        <v>0</v>
      </c>
      <c r="AB23" s="195"/>
      <c r="AC23" s="194" t="str">
        <f t="shared" si="8"/>
        <v>Library books</v>
      </c>
      <c r="AD23" s="153">
        <f t="shared" si="36"/>
        <v>0</v>
      </c>
      <c r="AE23" s="153">
        <f t="shared" si="37"/>
        <v>0</v>
      </c>
      <c r="AF23" s="153">
        <f t="shared" si="38"/>
        <v>0</v>
      </c>
      <c r="AG23" s="153">
        <f t="shared" si="39"/>
        <v>0</v>
      </c>
      <c r="AH23" s="153">
        <f t="shared" si="40"/>
        <v>0</v>
      </c>
      <c r="AI23" s="31"/>
    </row>
    <row r="24" spans="3:35" x14ac:dyDescent="0.2">
      <c r="C24" s="13"/>
      <c r="D24" s="19">
        <f t="shared" si="20"/>
        <v>14</v>
      </c>
      <c r="E24" s="188" t="str">
        <f>IF(OR('Services - NHC'!E23="",'Services - NHC'!E23="[Enter service]"),"",'Services - NHC'!E23)</f>
        <v>Fire Services Levy</v>
      </c>
      <c r="F24" s="189" t="str">
        <f>IF(OR('Services - NHC'!F23="",'Services - NHC'!F23="[Select]"),"",'Services - NHC'!F23)</f>
        <v>Internal</v>
      </c>
      <c r="G24" s="199">
        <f>IF('Revenue - NHC'!S25="","",'Revenue - NHC'!S25)</f>
        <v>38300</v>
      </c>
      <c r="H24" s="199">
        <f>IF('Revenue - WHC'!S25="","",'Revenue - WHC'!S25)</f>
        <v>38300</v>
      </c>
      <c r="I24" s="199">
        <f>IF('Expenditure- NHC'!L24="","",'Expenditure- NHC'!L24)</f>
        <v>0</v>
      </c>
      <c r="J24" s="200">
        <f>IF('Expenditure - WHC'!L24="","",'Expenditure - WHC'!L24)</f>
        <v>0</v>
      </c>
      <c r="K24" s="217">
        <f t="shared" si="13"/>
        <v>0</v>
      </c>
      <c r="L24" s="218">
        <f t="shared" si="14"/>
        <v>0</v>
      </c>
      <c r="M24" s="215"/>
      <c r="N24" s="216"/>
      <c r="P24" s="13"/>
      <c r="Q24" s="208" t="str">
        <f>'Assets - NHC'!E133</f>
        <v>Infrastructure</v>
      </c>
      <c r="R24" s="193">
        <f>SUM(R25:R34)</f>
        <v>828800</v>
      </c>
      <c r="S24" s="193">
        <f t="shared" ref="S24:V24" si="41">SUM(S25:S34)</f>
        <v>4719425</v>
      </c>
      <c r="T24" s="193">
        <f t="shared" si="41"/>
        <v>0</v>
      </c>
      <c r="U24" s="193">
        <f t="shared" si="41"/>
        <v>552000</v>
      </c>
      <c r="V24" s="193">
        <f t="shared" si="41"/>
        <v>6100225</v>
      </c>
      <c r="W24" s="193">
        <f>SUM(W25:W34)</f>
        <v>828800</v>
      </c>
      <c r="X24" s="193">
        <f t="shared" ref="X24" si="42">SUM(X25:X34)</f>
        <v>4719425</v>
      </c>
      <c r="Y24" s="193">
        <f t="shared" ref="Y24" si="43">SUM(Y25:Y34)</f>
        <v>0</v>
      </c>
      <c r="Z24" s="193">
        <f t="shared" ref="Z24" si="44">SUM(Z25:Z34)</f>
        <v>552000</v>
      </c>
      <c r="AA24" s="193">
        <f t="shared" ref="AA24" si="45">SUM(AA25:AA34)</f>
        <v>6100225</v>
      </c>
      <c r="AB24" s="195"/>
      <c r="AC24" s="208" t="str">
        <f t="shared" si="8"/>
        <v>Infrastructure</v>
      </c>
      <c r="AD24" s="193">
        <f t="shared" ref="AD24" si="46">SUM(AD25:AD34)</f>
        <v>0</v>
      </c>
      <c r="AE24" s="193">
        <f t="shared" ref="AE24" si="47">SUM(AE25:AE34)</f>
        <v>0</v>
      </c>
      <c r="AF24" s="193">
        <f t="shared" ref="AF24" si="48">SUM(AF25:AF34)</f>
        <v>0</v>
      </c>
      <c r="AG24" s="193">
        <f t="shared" ref="AG24" si="49">SUM(AG25:AG34)</f>
        <v>0</v>
      </c>
      <c r="AH24" s="193">
        <f t="shared" ref="AH24" si="50">SUM(AH25:AH34)</f>
        <v>0</v>
      </c>
      <c r="AI24" s="31"/>
    </row>
    <row r="25" spans="3:35" x14ac:dyDescent="0.2">
      <c r="C25" s="13"/>
      <c r="D25" s="19">
        <f t="shared" si="20"/>
        <v>15</v>
      </c>
      <c r="E25" s="188" t="str">
        <f>IF(OR('Services - NHC'!E24="",'Services - NHC'!E24="[Enter service]"),"",'Services - NHC'!E24)</f>
        <v>Corporate Services</v>
      </c>
      <c r="F25" s="189" t="str">
        <f>IF(OR('Services - NHC'!F24="",'Services - NHC'!F24="[Select]"),"",'Services - NHC'!F24)</f>
        <v>Internal</v>
      </c>
      <c r="G25" s="199">
        <f>IF('Revenue - NHC'!S26="","",'Revenue - NHC'!S26)</f>
        <v>0</v>
      </c>
      <c r="H25" s="199">
        <f>IF('Revenue - WHC'!S26="","",'Revenue - WHC'!S26)</f>
        <v>0</v>
      </c>
      <c r="I25" s="199">
        <f>IF('Expenditure- NHC'!L25="","",'Expenditure- NHC'!L25)</f>
        <v>247158</v>
      </c>
      <c r="J25" s="200">
        <f>IF('Expenditure - WHC'!L25="","",'Expenditure - WHC'!L25)</f>
        <v>247158</v>
      </c>
      <c r="K25" s="217">
        <f t="shared" si="13"/>
        <v>0</v>
      </c>
      <c r="L25" s="218">
        <f t="shared" si="14"/>
        <v>0</v>
      </c>
      <c r="M25" s="215"/>
      <c r="N25" s="216"/>
      <c r="P25" s="13"/>
      <c r="Q25" s="194" t="str">
        <f>'Assets - NHC'!E134</f>
        <v>Roads</v>
      </c>
      <c r="R25" s="153">
        <f>'Assets - NHC'!N134</f>
        <v>0</v>
      </c>
      <c r="S25" s="153">
        <f>'Assets - NHC'!O134</f>
        <v>3726750</v>
      </c>
      <c r="T25" s="153">
        <f>'Assets - NHC'!P134</f>
        <v>0</v>
      </c>
      <c r="U25" s="153">
        <f>'Assets - NHC'!Q134</f>
        <v>0</v>
      </c>
      <c r="V25" s="153">
        <f>'Assets - NHC'!R134</f>
        <v>3726750</v>
      </c>
      <c r="W25" s="153">
        <f t="shared" ref="W25:W34" si="51">R25</f>
        <v>0</v>
      </c>
      <c r="X25" s="153">
        <f t="shared" ref="X25:X34" si="52">S25</f>
        <v>3726750</v>
      </c>
      <c r="Y25" s="153">
        <f t="shared" ref="Y25:Y34" si="53">T25</f>
        <v>0</v>
      </c>
      <c r="Z25" s="153">
        <f t="shared" ref="Z25:Z34" si="54">U25</f>
        <v>0</v>
      </c>
      <c r="AA25" s="153">
        <f t="shared" ref="AA25:AA34" si="55">V25</f>
        <v>3726750</v>
      </c>
      <c r="AB25" s="195"/>
      <c r="AC25" s="194" t="str">
        <f t="shared" si="8"/>
        <v>Roads</v>
      </c>
      <c r="AD25" s="153">
        <f t="shared" ref="AD25:AD34" si="56">W25-R25</f>
        <v>0</v>
      </c>
      <c r="AE25" s="153">
        <f t="shared" ref="AE25:AE34" si="57">X25-S25</f>
        <v>0</v>
      </c>
      <c r="AF25" s="153">
        <f t="shared" ref="AF25:AF34" si="58">Y25-T25</f>
        <v>0</v>
      </c>
      <c r="AG25" s="153">
        <f t="shared" ref="AG25:AG34" si="59">Z25-U25</f>
        <v>0</v>
      </c>
      <c r="AH25" s="153">
        <f t="shared" ref="AH25:AH34" si="60">AA25-V25</f>
        <v>0</v>
      </c>
      <c r="AI25" s="31"/>
    </row>
    <row r="26" spans="3:35" x14ac:dyDescent="0.2">
      <c r="C26" s="13"/>
      <c r="D26" s="19">
        <f t="shared" si="20"/>
        <v>16</v>
      </c>
      <c r="E26" s="188" t="str">
        <f>IF(OR('Services - NHC'!E25="",'Services - NHC'!E25="[Enter service]"),"",'Services - NHC'!E25)</f>
        <v>Media and Communication</v>
      </c>
      <c r="F26" s="189" t="str">
        <f>IF(OR('Services - NHC'!F25="",'Services - NHC'!F25="[Select]"),"",'Services - NHC'!F25)</f>
        <v>Mixed</v>
      </c>
      <c r="G26" s="199">
        <f>IF('Revenue - NHC'!S27="","",'Revenue - NHC'!S27)</f>
        <v>4000</v>
      </c>
      <c r="H26" s="199">
        <f>IF('Revenue - WHC'!S27="","",'Revenue - WHC'!S27)</f>
        <v>4000</v>
      </c>
      <c r="I26" s="199">
        <f>IF('Expenditure- NHC'!L26="","",'Expenditure- NHC'!L26)</f>
        <v>126243</v>
      </c>
      <c r="J26" s="200">
        <f>IF('Expenditure - WHC'!L26="","",'Expenditure - WHC'!L26)</f>
        <v>126243</v>
      </c>
      <c r="K26" s="217">
        <f t="shared" si="13"/>
        <v>0</v>
      </c>
      <c r="L26" s="218">
        <f t="shared" si="14"/>
        <v>0</v>
      </c>
      <c r="M26" s="215"/>
      <c r="N26" s="216"/>
      <c r="P26" s="13"/>
      <c r="Q26" s="194" t="str">
        <f>'Assets - NHC'!E135</f>
        <v>Bridges</v>
      </c>
      <c r="R26" s="153">
        <f>'Assets - NHC'!N135</f>
        <v>0</v>
      </c>
      <c r="S26" s="153">
        <f>'Assets - NHC'!O135</f>
        <v>70000</v>
      </c>
      <c r="T26" s="153">
        <f>'Assets - NHC'!P135</f>
        <v>0</v>
      </c>
      <c r="U26" s="153">
        <f>'Assets - NHC'!Q135</f>
        <v>0</v>
      </c>
      <c r="V26" s="153">
        <f>'Assets - NHC'!R135</f>
        <v>70000</v>
      </c>
      <c r="W26" s="153">
        <f t="shared" si="51"/>
        <v>0</v>
      </c>
      <c r="X26" s="153">
        <f t="shared" si="52"/>
        <v>70000</v>
      </c>
      <c r="Y26" s="153">
        <f t="shared" si="53"/>
        <v>0</v>
      </c>
      <c r="Z26" s="153">
        <f t="shared" si="54"/>
        <v>0</v>
      </c>
      <c r="AA26" s="153">
        <f t="shared" si="55"/>
        <v>70000</v>
      </c>
      <c r="AB26" s="195"/>
      <c r="AC26" s="194" t="str">
        <f t="shared" si="8"/>
        <v>Bridges</v>
      </c>
      <c r="AD26" s="153">
        <f t="shared" si="56"/>
        <v>0</v>
      </c>
      <c r="AE26" s="153">
        <f t="shared" si="57"/>
        <v>0</v>
      </c>
      <c r="AF26" s="153">
        <f t="shared" si="58"/>
        <v>0</v>
      </c>
      <c r="AG26" s="153">
        <f t="shared" si="59"/>
        <v>0</v>
      </c>
      <c r="AH26" s="153">
        <f t="shared" si="60"/>
        <v>0</v>
      </c>
      <c r="AI26" s="31"/>
    </row>
    <row r="27" spans="3:35" x14ac:dyDescent="0.2">
      <c r="C27" s="13"/>
      <c r="D27" s="90">
        <f t="shared" si="20"/>
        <v>17</v>
      </c>
      <c r="E27" s="188" t="str">
        <f>IF(OR('Services - NHC'!E26="",'Services - NHC'!E26="[Enter service]"),"",'Services - NHC'!E26)</f>
        <v>Risk Management</v>
      </c>
      <c r="F27" s="189" t="str">
        <f>IF(OR('Services - NHC'!F26="",'Services - NHC'!F26="[Select]"),"",'Services - NHC'!F26)</f>
        <v>Mixed</v>
      </c>
      <c r="G27" s="199">
        <f>IF('Revenue - NHC'!S28="","",'Revenue - NHC'!S28)</f>
        <v>0</v>
      </c>
      <c r="H27" s="199">
        <f>IF('Revenue - WHC'!S28="","",'Revenue - WHC'!S28)</f>
        <v>0</v>
      </c>
      <c r="I27" s="199">
        <f>IF('Expenditure- NHC'!L27="","",'Expenditure- NHC'!L27)</f>
        <v>220987</v>
      </c>
      <c r="J27" s="200">
        <f>IF('Expenditure - WHC'!L27="","",'Expenditure - WHC'!L27)</f>
        <v>220987</v>
      </c>
      <c r="K27" s="217">
        <f t="shared" si="13"/>
        <v>0</v>
      </c>
      <c r="L27" s="218">
        <f t="shared" si="14"/>
        <v>0</v>
      </c>
      <c r="M27" s="215"/>
      <c r="N27" s="216"/>
      <c r="P27" s="13"/>
      <c r="Q27" s="194" t="str">
        <f>'Assets - NHC'!E136</f>
        <v>Footpaths and cycleways</v>
      </c>
      <c r="R27" s="153">
        <f>'Assets - NHC'!N136</f>
        <v>0</v>
      </c>
      <c r="S27" s="153">
        <f>'Assets - NHC'!O136</f>
        <v>89400</v>
      </c>
      <c r="T27" s="153">
        <f>'Assets - NHC'!P136</f>
        <v>0</v>
      </c>
      <c r="U27" s="153">
        <f>'Assets - NHC'!Q136</f>
        <v>0</v>
      </c>
      <c r="V27" s="153">
        <f>'Assets - NHC'!R136</f>
        <v>89400</v>
      </c>
      <c r="W27" s="153">
        <f t="shared" si="51"/>
        <v>0</v>
      </c>
      <c r="X27" s="153">
        <f t="shared" si="52"/>
        <v>89400</v>
      </c>
      <c r="Y27" s="153">
        <f t="shared" si="53"/>
        <v>0</v>
      </c>
      <c r="Z27" s="153">
        <f t="shared" si="54"/>
        <v>0</v>
      </c>
      <c r="AA27" s="153">
        <f t="shared" si="55"/>
        <v>89400</v>
      </c>
      <c r="AB27" s="195"/>
      <c r="AC27" s="194" t="str">
        <f t="shared" si="8"/>
        <v>Footpaths and cycleways</v>
      </c>
      <c r="AD27" s="153">
        <f t="shared" si="56"/>
        <v>0</v>
      </c>
      <c r="AE27" s="153">
        <f t="shared" si="57"/>
        <v>0</v>
      </c>
      <c r="AF27" s="153">
        <f t="shared" si="58"/>
        <v>0</v>
      </c>
      <c r="AG27" s="153">
        <f t="shared" si="59"/>
        <v>0</v>
      </c>
      <c r="AH27" s="153">
        <f t="shared" si="60"/>
        <v>0</v>
      </c>
      <c r="AI27" s="31"/>
    </row>
    <row r="28" spans="3:35" x14ac:dyDescent="0.2">
      <c r="C28" s="13"/>
      <c r="D28" s="19">
        <f t="shared" si="20"/>
        <v>18</v>
      </c>
      <c r="E28" s="188" t="str">
        <f>IF(OR('Services - NHC'!E27="",'Services - NHC'!E27="[Enter service]"),"",'Services - NHC'!E27)</f>
        <v>Records Management</v>
      </c>
      <c r="F28" s="189" t="str">
        <f>IF(OR('Services - NHC'!F27="",'Services - NHC'!F27="[Select]"),"",'Services - NHC'!F27)</f>
        <v>Internal</v>
      </c>
      <c r="G28" s="199">
        <f>IF('Revenue - NHC'!S29="","",'Revenue - NHC'!S29)</f>
        <v>0</v>
      </c>
      <c r="H28" s="199">
        <f>IF('Revenue - WHC'!S29="","",'Revenue - WHC'!S29)</f>
        <v>0</v>
      </c>
      <c r="I28" s="199">
        <f>IF('Expenditure- NHC'!L28="","",'Expenditure- NHC'!L28)</f>
        <v>172695</v>
      </c>
      <c r="J28" s="200">
        <f>IF('Expenditure - WHC'!L28="","",'Expenditure - WHC'!L28)</f>
        <v>172695</v>
      </c>
      <c r="K28" s="217">
        <f t="shared" si="13"/>
        <v>0</v>
      </c>
      <c r="L28" s="218">
        <f t="shared" si="14"/>
        <v>0</v>
      </c>
      <c r="M28" s="215"/>
      <c r="N28" s="216"/>
      <c r="P28" s="13"/>
      <c r="Q28" s="194" t="str">
        <f>'Assets - NHC'!E137</f>
        <v>Drainage</v>
      </c>
      <c r="R28" s="153">
        <f>'Assets - NHC'!N137</f>
        <v>453750</v>
      </c>
      <c r="S28" s="153">
        <f>'Assets - NHC'!O137</f>
        <v>0</v>
      </c>
      <c r="T28" s="153">
        <f>'Assets - NHC'!P137</f>
        <v>0</v>
      </c>
      <c r="U28" s="153">
        <f>'Assets - NHC'!Q137</f>
        <v>0</v>
      </c>
      <c r="V28" s="153">
        <f>'Assets - NHC'!R137</f>
        <v>453750</v>
      </c>
      <c r="W28" s="153">
        <f t="shared" si="51"/>
        <v>453750</v>
      </c>
      <c r="X28" s="153">
        <f t="shared" si="52"/>
        <v>0</v>
      </c>
      <c r="Y28" s="153">
        <f t="shared" si="53"/>
        <v>0</v>
      </c>
      <c r="Z28" s="153">
        <f t="shared" si="54"/>
        <v>0</v>
      </c>
      <c r="AA28" s="153">
        <f t="shared" si="55"/>
        <v>453750</v>
      </c>
      <c r="AB28" s="195"/>
      <c r="AC28" s="194" t="str">
        <f t="shared" si="8"/>
        <v>Drainage</v>
      </c>
      <c r="AD28" s="153">
        <f t="shared" si="56"/>
        <v>0</v>
      </c>
      <c r="AE28" s="153">
        <f t="shared" si="57"/>
        <v>0</v>
      </c>
      <c r="AF28" s="153">
        <f t="shared" si="58"/>
        <v>0</v>
      </c>
      <c r="AG28" s="153">
        <f t="shared" si="59"/>
        <v>0</v>
      </c>
      <c r="AH28" s="153">
        <f t="shared" si="60"/>
        <v>0</v>
      </c>
      <c r="AI28" s="31"/>
    </row>
    <row r="29" spans="3:35" x14ac:dyDescent="0.2">
      <c r="C29" s="13"/>
      <c r="D29" s="19">
        <f t="shared" si="20"/>
        <v>19</v>
      </c>
      <c r="E29" s="188" t="str">
        <f>IF(OR('Services - NHC'!E28="",'Services - NHC'!E28="[Enter service]"),"",'Services - NHC'!E28)</f>
        <v>Human Resources</v>
      </c>
      <c r="F29" s="189" t="str">
        <f>IF(OR('Services - NHC'!F28="",'Services - NHC'!F28="[Select]"),"",'Services - NHC'!F28)</f>
        <v>Internal</v>
      </c>
      <c r="G29" s="199">
        <f>IF('Revenue - NHC'!S30="","",'Revenue - NHC'!S30)</f>
        <v>0</v>
      </c>
      <c r="H29" s="199">
        <f>IF('Revenue - WHC'!S30="","",'Revenue - WHC'!S30)</f>
        <v>0</v>
      </c>
      <c r="I29" s="199">
        <f>IF('Expenditure- NHC'!L29="","",'Expenditure- NHC'!L29)</f>
        <v>459170</v>
      </c>
      <c r="J29" s="200">
        <f>IF('Expenditure - WHC'!L29="","",'Expenditure - WHC'!L29)</f>
        <v>459170</v>
      </c>
      <c r="K29" s="217">
        <f t="shared" si="13"/>
        <v>0</v>
      </c>
      <c r="L29" s="218">
        <f t="shared" si="14"/>
        <v>0</v>
      </c>
      <c r="M29" s="215"/>
      <c r="N29" s="216"/>
      <c r="P29" s="13"/>
      <c r="Q29" s="194" t="str">
        <f>'Assets - NHC'!E138</f>
        <v>Recreastional, leisure and community facilities</v>
      </c>
      <c r="R29" s="153">
        <f>'Assets - NHC'!N138</f>
        <v>315000</v>
      </c>
      <c r="S29" s="153">
        <f>'Assets - NHC'!O138</f>
        <v>70000</v>
      </c>
      <c r="T29" s="153">
        <f>'Assets - NHC'!P138</f>
        <v>0</v>
      </c>
      <c r="U29" s="153">
        <f>'Assets - NHC'!Q138</f>
        <v>22000</v>
      </c>
      <c r="V29" s="153">
        <f>'Assets - NHC'!R138</f>
        <v>407000</v>
      </c>
      <c r="W29" s="153">
        <f t="shared" si="51"/>
        <v>315000</v>
      </c>
      <c r="X29" s="153">
        <f t="shared" si="52"/>
        <v>70000</v>
      </c>
      <c r="Y29" s="153">
        <f t="shared" si="53"/>
        <v>0</v>
      </c>
      <c r="Z29" s="153">
        <f t="shared" si="54"/>
        <v>22000</v>
      </c>
      <c r="AA29" s="153">
        <f t="shared" si="55"/>
        <v>407000</v>
      </c>
      <c r="AB29" s="195"/>
      <c r="AC29" s="194" t="str">
        <f t="shared" si="8"/>
        <v>Recreastional, leisure and community facilities</v>
      </c>
      <c r="AD29" s="153">
        <f t="shared" si="56"/>
        <v>0</v>
      </c>
      <c r="AE29" s="153">
        <f t="shared" si="57"/>
        <v>0</v>
      </c>
      <c r="AF29" s="153">
        <f t="shared" si="58"/>
        <v>0</v>
      </c>
      <c r="AG29" s="153">
        <f t="shared" si="59"/>
        <v>0</v>
      </c>
      <c r="AH29" s="153">
        <f t="shared" si="60"/>
        <v>0</v>
      </c>
      <c r="AI29" s="31"/>
    </row>
    <row r="30" spans="3:35" x14ac:dyDescent="0.2">
      <c r="C30" s="13"/>
      <c r="D30" s="19">
        <f t="shared" si="20"/>
        <v>20</v>
      </c>
      <c r="E30" s="188" t="str">
        <f>IF(OR('Services - NHC'!E29="",'Services - NHC'!E29="[Enter service]"),"",'Services - NHC'!E29)</f>
        <v>Information Technology</v>
      </c>
      <c r="F30" s="189" t="str">
        <f>IF(OR('Services - NHC'!F29="",'Services - NHC'!F29="[Select]"),"",'Services - NHC'!F29)</f>
        <v>Internal</v>
      </c>
      <c r="G30" s="199">
        <f>IF('Revenue - NHC'!S31="","",'Revenue - NHC'!S31)</f>
        <v>0</v>
      </c>
      <c r="H30" s="199">
        <f>IF('Revenue - WHC'!S31="","",'Revenue - WHC'!S31)</f>
        <v>0</v>
      </c>
      <c r="I30" s="199">
        <f>IF('Expenditure- NHC'!L30="","",'Expenditure- NHC'!L30)</f>
        <v>907110</v>
      </c>
      <c r="J30" s="200">
        <f>IF('Expenditure - WHC'!L30="","",'Expenditure - WHC'!L30)</f>
        <v>907110</v>
      </c>
      <c r="K30" s="217">
        <f t="shared" si="13"/>
        <v>0</v>
      </c>
      <c r="L30" s="218">
        <f t="shared" si="14"/>
        <v>0</v>
      </c>
      <c r="M30" s="215"/>
      <c r="N30" s="216"/>
      <c r="P30" s="13"/>
      <c r="Q30" s="194" t="str">
        <f>'Assets - NHC'!E139</f>
        <v>Waste management</v>
      </c>
      <c r="R30" s="153">
        <f>'Assets - NHC'!N139</f>
        <v>40000</v>
      </c>
      <c r="S30" s="153">
        <f>'Assets - NHC'!O139</f>
        <v>0</v>
      </c>
      <c r="T30" s="153">
        <f>'Assets - NHC'!P139</f>
        <v>0</v>
      </c>
      <c r="U30" s="153">
        <f>'Assets - NHC'!Q139</f>
        <v>355000</v>
      </c>
      <c r="V30" s="153">
        <f>'Assets - NHC'!R139</f>
        <v>395000</v>
      </c>
      <c r="W30" s="153">
        <f t="shared" si="51"/>
        <v>40000</v>
      </c>
      <c r="X30" s="153">
        <f t="shared" si="52"/>
        <v>0</v>
      </c>
      <c r="Y30" s="153">
        <f t="shared" si="53"/>
        <v>0</v>
      </c>
      <c r="Z30" s="153">
        <f t="shared" si="54"/>
        <v>355000</v>
      </c>
      <c r="AA30" s="153">
        <f t="shared" si="55"/>
        <v>395000</v>
      </c>
      <c r="AB30" s="195"/>
      <c r="AC30" s="194" t="str">
        <f t="shared" si="8"/>
        <v>Waste management</v>
      </c>
      <c r="AD30" s="153">
        <f t="shared" si="56"/>
        <v>0</v>
      </c>
      <c r="AE30" s="153">
        <f t="shared" si="57"/>
        <v>0</v>
      </c>
      <c r="AF30" s="153">
        <f t="shared" si="58"/>
        <v>0</v>
      </c>
      <c r="AG30" s="153">
        <f t="shared" si="59"/>
        <v>0</v>
      </c>
      <c r="AH30" s="153">
        <f t="shared" si="60"/>
        <v>0</v>
      </c>
      <c r="AI30" s="31"/>
    </row>
    <row r="31" spans="3:35" x14ac:dyDescent="0.2">
      <c r="C31" s="13"/>
      <c r="D31" s="90">
        <f t="shared" si="20"/>
        <v>21</v>
      </c>
      <c r="E31" s="188" t="str">
        <f>IF(OR('Services - NHC'!E30="",'Services - NHC'!E30="[Enter service]"),"",'Services - NHC'!E30)</f>
        <v>Customer Service</v>
      </c>
      <c r="F31" s="189" t="str">
        <f>IF(OR('Services - NHC'!F30="",'Services - NHC'!F30="[Select]"),"",'Services - NHC'!F30)</f>
        <v>Mixed</v>
      </c>
      <c r="G31" s="199">
        <f>IF('Revenue - NHC'!S32="","",'Revenue - NHC'!S32)</f>
        <v>0</v>
      </c>
      <c r="H31" s="199">
        <f>IF('Revenue - WHC'!S32="","",'Revenue - WHC'!S32)</f>
        <v>0</v>
      </c>
      <c r="I31" s="199">
        <f>IF('Expenditure- NHC'!L31="","",'Expenditure- NHC'!L31)</f>
        <v>183650</v>
      </c>
      <c r="J31" s="200">
        <f>IF('Expenditure - WHC'!L31="","",'Expenditure - WHC'!L31)</f>
        <v>183650</v>
      </c>
      <c r="K31" s="217">
        <f t="shared" si="13"/>
        <v>0</v>
      </c>
      <c r="L31" s="218">
        <f t="shared" si="14"/>
        <v>0</v>
      </c>
      <c r="M31" s="215"/>
      <c r="N31" s="216"/>
      <c r="P31" s="13"/>
      <c r="Q31" s="194" t="str">
        <f>'Assets - NHC'!E140</f>
        <v>Parks, open space and streetscapes</v>
      </c>
      <c r="R31" s="153">
        <f>'Assets - NHC'!N140</f>
        <v>20050</v>
      </c>
      <c r="S31" s="153">
        <f>'Assets - NHC'!O140</f>
        <v>203275</v>
      </c>
      <c r="T31" s="153">
        <f>'Assets - NHC'!P140</f>
        <v>0</v>
      </c>
      <c r="U31" s="153">
        <f>'Assets - NHC'!Q140</f>
        <v>175000</v>
      </c>
      <c r="V31" s="153">
        <f>'Assets - NHC'!R140</f>
        <v>398325</v>
      </c>
      <c r="W31" s="153">
        <f t="shared" si="51"/>
        <v>20050</v>
      </c>
      <c r="X31" s="153">
        <f t="shared" si="52"/>
        <v>203275</v>
      </c>
      <c r="Y31" s="153">
        <f t="shared" si="53"/>
        <v>0</v>
      </c>
      <c r="Z31" s="153">
        <f t="shared" si="54"/>
        <v>175000</v>
      </c>
      <c r="AA31" s="153">
        <f t="shared" si="55"/>
        <v>398325</v>
      </c>
      <c r="AB31" s="195"/>
      <c r="AC31" s="194" t="str">
        <f t="shared" si="8"/>
        <v>Parks, open space and streetscapes</v>
      </c>
      <c r="AD31" s="153">
        <f t="shared" si="56"/>
        <v>0</v>
      </c>
      <c r="AE31" s="153">
        <f t="shared" si="57"/>
        <v>0</v>
      </c>
      <c r="AF31" s="153">
        <f t="shared" si="58"/>
        <v>0</v>
      </c>
      <c r="AG31" s="153">
        <f t="shared" si="59"/>
        <v>0</v>
      </c>
      <c r="AH31" s="153">
        <f t="shared" si="60"/>
        <v>0</v>
      </c>
      <c r="AI31" s="31"/>
    </row>
    <row r="32" spans="3:35" x14ac:dyDescent="0.2">
      <c r="C32" s="13"/>
      <c r="D32" s="19">
        <f t="shared" si="20"/>
        <v>22</v>
      </c>
      <c r="E32" s="188" t="str">
        <f>IF(OR('Services - NHC'!E31="",'Services - NHC'!E31="[Enter service]"),"",'Services - NHC'!E31)</f>
        <v>School Crossings</v>
      </c>
      <c r="F32" s="189" t="str">
        <f>IF(OR('Services - NHC'!F31="",'Services - NHC'!F31="[Select]"),"",'Services - NHC'!F31)</f>
        <v>External</v>
      </c>
      <c r="G32" s="199">
        <f>IF('Revenue - NHC'!S33="","",'Revenue - NHC'!S33)</f>
        <v>9400</v>
      </c>
      <c r="H32" s="199">
        <f>IF('Revenue - WHC'!S33="","",'Revenue - WHC'!S33)</f>
        <v>9400</v>
      </c>
      <c r="I32" s="199">
        <f>IF('Expenditure- NHC'!L32="","",'Expenditure- NHC'!L32)</f>
        <v>28775</v>
      </c>
      <c r="J32" s="200">
        <f>IF('Expenditure - WHC'!L32="","",'Expenditure - WHC'!L32)</f>
        <v>28775</v>
      </c>
      <c r="K32" s="217">
        <f t="shared" si="13"/>
        <v>0</v>
      </c>
      <c r="L32" s="218">
        <f t="shared" si="14"/>
        <v>0</v>
      </c>
      <c r="M32" s="215"/>
      <c r="N32" s="216"/>
      <c r="P32" s="13"/>
      <c r="Q32" s="194" t="str">
        <f>'Assets - NHC'!E141</f>
        <v>Aerodromes</v>
      </c>
      <c r="R32" s="158">
        <f>'Assets - NHC'!N141</f>
        <v>0</v>
      </c>
      <c r="S32" s="158">
        <f>'Assets - NHC'!O141</f>
        <v>0</v>
      </c>
      <c r="T32" s="158">
        <f>'Assets - NHC'!P141</f>
        <v>0</v>
      </c>
      <c r="U32" s="158">
        <f>'Assets - NHC'!Q141</f>
        <v>0</v>
      </c>
      <c r="V32" s="158">
        <f>'Assets - NHC'!R141</f>
        <v>0</v>
      </c>
      <c r="W32" s="153">
        <f t="shared" si="51"/>
        <v>0</v>
      </c>
      <c r="X32" s="153">
        <f t="shared" si="52"/>
        <v>0</v>
      </c>
      <c r="Y32" s="153">
        <f t="shared" si="53"/>
        <v>0</v>
      </c>
      <c r="Z32" s="153">
        <f t="shared" si="54"/>
        <v>0</v>
      </c>
      <c r="AA32" s="153">
        <f t="shared" si="55"/>
        <v>0</v>
      </c>
      <c r="AB32" s="195"/>
      <c r="AC32" s="194" t="str">
        <f t="shared" si="8"/>
        <v>Aerodromes</v>
      </c>
      <c r="AD32" s="153">
        <f t="shared" si="56"/>
        <v>0</v>
      </c>
      <c r="AE32" s="153">
        <f t="shared" si="57"/>
        <v>0</v>
      </c>
      <c r="AF32" s="153">
        <f t="shared" si="58"/>
        <v>0</v>
      </c>
      <c r="AG32" s="153">
        <f t="shared" si="59"/>
        <v>0</v>
      </c>
      <c r="AH32" s="153">
        <f t="shared" si="60"/>
        <v>0</v>
      </c>
      <c r="AI32" s="31"/>
    </row>
    <row r="33" spans="3:35" x14ac:dyDescent="0.2">
      <c r="C33" s="13"/>
      <c r="D33" s="19">
        <f t="shared" si="20"/>
        <v>23</v>
      </c>
      <c r="E33" s="188" t="str">
        <f>IF(OR('Services - NHC'!E32="",'Services - NHC'!E32="[Enter service]"),"",'Services - NHC'!E32)</f>
        <v>Compliance</v>
      </c>
      <c r="F33" s="189" t="str">
        <f>IF(OR('Services - NHC'!F32="",'Services - NHC'!F32="[Select]"),"",'Services - NHC'!F32)</f>
        <v>External</v>
      </c>
      <c r="G33" s="199">
        <f>IF('Revenue - NHC'!S34="","",'Revenue - NHC'!S34)</f>
        <v>148000</v>
      </c>
      <c r="H33" s="199">
        <f>IF('Revenue - WHC'!S34="","",'Revenue - WHC'!S34)</f>
        <v>148000</v>
      </c>
      <c r="I33" s="199">
        <f>IF('Expenditure- NHC'!L33="","",'Expenditure- NHC'!L33)</f>
        <v>212830</v>
      </c>
      <c r="J33" s="200">
        <f>IF('Expenditure - WHC'!L33="","",'Expenditure - WHC'!L33)</f>
        <v>212830</v>
      </c>
      <c r="K33" s="217">
        <f t="shared" si="13"/>
        <v>0</v>
      </c>
      <c r="L33" s="218">
        <f t="shared" si="14"/>
        <v>0</v>
      </c>
      <c r="M33" s="215"/>
      <c r="N33" s="216"/>
      <c r="P33" s="13"/>
      <c r="Q33" s="194" t="str">
        <f>'Assets - NHC'!E142</f>
        <v>Off street car parks</v>
      </c>
      <c r="R33" s="153">
        <f>'Assets - NHC'!N142</f>
        <v>0</v>
      </c>
      <c r="S33" s="153">
        <f>'Assets - NHC'!O142</f>
        <v>0</v>
      </c>
      <c r="T33" s="153">
        <f>'Assets - NHC'!P142</f>
        <v>0</v>
      </c>
      <c r="U33" s="153">
        <f>'Assets - NHC'!Q142</f>
        <v>0</v>
      </c>
      <c r="V33" s="153">
        <f>'Assets - NHC'!R142</f>
        <v>0</v>
      </c>
      <c r="W33" s="153">
        <f t="shared" si="51"/>
        <v>0</v>
      </c>
      <c r="X33" s="153">
        <f t="shared" si="52"/>
        <v>0</v>
      </c>
      <c r="Y33" s="153">
        <f t="shared" si="53"/>
        <v>0</v>
      </c>
      <c r="Z33" s="153">
        <f t="shared" si="54"/>
        <v>0</v>
      </c>
      <c r="AA33" s="153">
        <f t="shared" si="55"/>
        <v>0</v>
      </c>
      <c r="AB33" s="195"/>
      <c r="AC33" s="194" t="str">
        <f t="shared" si="8"/>
        <v>Off street car parks</v>
      </c>
      <c r="AD33" s="153">
        <f t="shared" si="56"/>
        <v>0</v>
      </c>
      <c r="AE33" s="153">
        <f t="shared" si="57"/>
        <v>0</v>
      </c>
      <c r="AF33" s="153">
        <f t="shared" si="58"/>
        <v>0</v>
      </c>
      <c r="AG33" s="153">
        <f t="shared" si="59"/>
        <v>0</v>
      </c>
      <c r="AH33" s="153">
        <f t="shared" si="60"/>
        <v>0</v>
      </c>
      <c r="AI33" s="31"/>
    </row>
    <row r="34" spans="3:35" ht="12.75" customHeight="1" x14ac:dyDescent="0.2">
      <c r="C34" s="13"/>
      <c r="D34" s="90">
        <f t="shared" si="20"/>
        <v>24</v>
      </c>
      <c r="E34" s="188" t="str">
        <f>IF(OR('Services - NHC'!E33="",'Services - NHC'!E33="[Enter service]"),"",'Services - NHC'!E33)</f>
        <v>Community Services Administration</v>
      </c>
      <c r="F34" s="189" t="str">
        <f>IF(OR('Services - NHC'!F33="",'Services - NHC'!F33="[Select]"),"",'Services - NHC'!F33)</f>
        <v>Internal</v>
      </c>
      <c r="G34" s="199">
        <f>IF('Revenue - NHC'!S35="","",'Revenue - NHC'!S35)</f>
        <v>38000</v>
      </c>
      <c r="H34" s="199">
        <f>IF('Revenue - WHC'!S35="","",'Revenue - WHC'!S35)</f>
        <v>38000</v>
      </c>
      <c r="I34" s="199">
        <f>IF('Expenditure- NHC'!L34="","",'Expenditure- NHC'!L34)</f>
        <v>321919</v>
      </c>
      <c r="J34" s="200">
        <f>IF('Expenditure - WHC'!L34="","",'Expenditure - WHC'!L34)</f>
        <v>321919</v>
      </c>
      <c r="K34" s="217">
        <f t="shared" si="13"/>
        <v>0</v>
      </c>
      <c r="L34" s="218">
        <f t="shared" si="14"/>
        <v>0</v>
      </c>
      <c r="M34" s="215"/>
      <c r="N34" s="216"/>
      <c r="P34" s="13"/>
      <c r="Q34" s="194" t="str">
        <f>'Assets - NHC'!E143</f>
        <v>Other infrastructure</v>
      </c>
      <c r="R34" s="153">
        <f>'Assets - NHC'!N143</f>
        <v>0</v>
      </c>
      <c r="S34" s="153">
        <f>'Assets - NHC'!O143</f>
        <v>560000</v>
      </c>
      <c r="T34" s="153">
        <f>'Assets - NHC'!P143</f>
        <v>0</v>
      </c>
      <c r="U34" s="153">
        <f>'Assets - NHC'!Q143</f>
        <v>0</v>
      </c>
      <c r="V34" s="153">
        <f>'Assets - NHC'!R143</f>
        <v>560000</v>
      </c>
      <c r="W34" s="153">
        <f t="shared" si="51"/>
        <v>0</v>
      </c>
      <c r="X34" s="153">
        <f t="shared" si="52"/>
        <v>560000</v>
      </c>
      <c r="Y34" s="153">
        <f t="shared" si="53"/>
        <v>0</v>
      </c>
      <c r="Z34" s="153">
        <f t="shared" si="54"/>
        <v>0</v>
      </c>
      <c r="AA34" s="153">
        <f t="shared" si="55"/>
        <v>560000</v>
      </c>
      <c r="AB34" s="195"/>
      <c r="AC34" s="194" t="str">
        <f t="shared" si="8"/>
        <v>Other infrastructure</v>
      </c>
      <c r="AD34" s="153">
        <f t="shared" si="56"/>
        <v>0</v>
      </c>
      <c r="AE34" s="153">
        <f t="shared" si="57"/>
        <v>0</v>
      </c>
      <c r="AF34" s="153">
        <f t="shared" si="58"/>
        <v>0</v>
      </c>
      <c r="AG34" s="153">
        <f t="shared" si="59"/>
        <v>0</v>
      </c>
      <c r="AH34" s="153">
        <f t="shared" si="60"/>
        <v>0</v>
      </c>
      <c r="AI34" s="31"/>
    </row>
    <row r="35" spans="3:35" x14ac:dyDescent="0.2">
      <c r="C35" s="13"/>
      <c r="D35" s="19">
        <f t="shared" si="20"/>
        <v>25</v>
      </c>
      <c r="E35" s="188" t="str">
        <f>IF(OR('Services - NHC'!E34="",'Services - NHC'!E34="[Enter service]"),"",'Services - NHC'!E34)</f>
        <v>Maternal &amp; Child Health</v>
      </c>
      <c r="F35" s="189" t="str">
        <f>IF(OR('Services - NHC'!F34="",'Services - NHC'!F34="[Select]"),"",'Services - NHC'!F34)</f>
        <v>External</v>
      </c>
      <c r="G35" s="199">
        <f>IF('Revenue - NHC'!S36="","",'Revenue - NHC'!S36)</f>
        <v>206000</v>
      </c>
      <c r="H35" s="199">
        <f>IF('Revenue - WHC'!S36="","",'Revenue - WHC'!S36)</f>
        <v>206000</v>
      </c>
      <c r="I35" s="199">
        <f>IF('Expenditure- NHC'!L35="","",'Expenditure- NHC'!L35)</f>
        <v>280692</v>
      </c>
      <c r="J35" s="200">
        <f>IF('Expenditure - WHC'!L35="","",'Expenditure - WHC'!L35)</f>
        <v>280692</v>
      </c>
      <c r="K35" s="217">
        <f t="shared" si="13"/>
        <v>0</v>
      </c>
      <c r="L35" s="218">
        <f t="shared" si="14"/>
        <v>0</v>
      </c>
      <c r="M35" s="215"/>
      <c r="N35" s="216"/>
      <c r="P35" s="13"/>
      <c r="Q35" s="209" t="s">
        <v>91</v>
      </c>
      <c r="R35" s="195">
        <f>R24+R18+R11</f>
        <v>828800</v>
      </c>
      <c r="S35" s="195">
        <f t="shared" ref="S35:AA35" si="61">S24+S18+S11</f>
        <v>5815425</v>
      </c>
      <c r="T35" s="195">
        <f t="shared" si="61"/>
        <v>0</v>
      </c>
      <c r="U35" s="195">
        <f t="shared" si="61"/>
        <v>893000</v>
      </c>
      <c r="V35" s="195">
        <f t="shared" si="61"/>
        <v>7537225</v>
      </c>
      <c r="W35" s="195">
        <f t="shared" si="61"/>
        <v>828800</v>
      </c>
      <c r="X35" s="195">
        <f t="shared" si="61"/>
        <v>5815425</v>
      </c>
      <c r="Y35" s="195">
        <f t="shared" si="61"/>
        <v>0</v>
      </c>
      <c r="Z35" s="195">
        <f t="shared" si="61"/>
        <v>893000</v>
      </c>
      <c r="AA35" s="195">
        <f t="shared" si="61"/>
        <v>7537225</v>
      </c>
      <c r="AB35" s="195"/>
      <c r="AC35" s="209" t="s">
        <v>91</v>
      </c>
      <c r="AD35" s="195">
        <f t="shared" ref="AD35:AH35" si="62">AD24+AD18+AD11</f>
        <v>0</v>
      </c>
      <c r="AE35" s="195">
        <f t="shared" si="62"/>
        <v>0</v>
      </c>
      <c r="AF35" s="195">
        <f t="shared" si="62"/>
        <v>0</v>
      </c>
      <c r="AG35" s="195">
        <f t="shared" si="62"/>
        <v>0</v>
      </c>
      <c r="AH35" s="195">
        <f t="shared" si="62"/>
        <v>0</v>
      </c>
      <c r="AI35" s="31"/>
    </row>
    <row r="36" spans="3:35" x14ac:dyDescent="0.2">
      <c r="C36" s="13"/>
      <c r="D36" s="19">
        <f t="shared" si="20"/>
        <v>26</v>
      </c>
      <c r="E36" s="188" t="str">
        <f>IF(OR('Services - NHC'!E35="",'Services - NHC'!E35="[Enter service]"),"",'Services - NHC'!E35)</f>
        <v>Pre School Subsidised</v>
      </c>
      <c r="F36" s="189" t="str">
        <f>IF(OR('Services - NHC'!F35="",'Services - NHC'!F35="[Select]"),"",'Services - NHC'!F35)</f>
        <v>External</v>
      </c>
      <c r="G36" s="199">
        <f>IF('Revenue - NHC'!S37="","",'Revenue - NHC'!S37)</f>
        <v>0</v>
      </c>
      <c r="H36" s="199">
        <f>IF('Revenue - WHC'!S37="","",'Revenue - WHC'!S37)</f>
        <v>0</v>
      </c>
      <c r="I36" s="199">
        <f>IF('Expenditure- NHC'!L36="","",'Expenditure- NHC'!L36)</f>
        <v>72554</v>
      </c>
      <c r="J36" s="200">
        <f>IF('Expenditure - WHC'!L36="","",'Expenditure - WHC'!L36)</f>
        <v>72554</v>
      </c>
      <c r="K36" s="217">
        <f t="shared" si="13"/>
        <v>0</v>
      </c>
      <c r="L36" s="218">
        <f t="shared" si="14"/>
        <v>0</v>
      </c>
      <c r="M36" s="215"/>
      <c r="N36" s="216"/>
      <c r="P36" s="13"/>
      <c r="Q36" s="195"/>
      <c r="R36" s="195"/>
      <c r="S36" s="195"/>
      <c r="T36" s="195"/>
      <c r="U36" s="195"/>
      <c r="V36" s="195"/>
      <c r="W36" s="195"/>
      <c r="X36" s="195"/>
      <c r="Y36" s="195"/>
      <c r="Z36" s="195"/>
      <c r="AA36" s="195"/>
      <c r="AB36" s="195"/>
      <c r="AC36" s="195"/>
      <c r="AD36" s="195"/>
      <c r="AE36" s="195"/>
      <c r="AF36" s="195"/>
      <c r="AG36" s="195"/>
      <c r="AH36" s="195"/>
      <c r="AI36" s="31"/>
    </row>
    <row r="37" spans="3:35" ht="13.2" thickBot="1" x14ac:dyDescent="0.25">
      <c r="C37" s="13"/>
      <c r="D37" s="19">
        <f t="shared" si="20"/>
        <v>27</v>
      </c>
      <c r="E37" s="188" t="str">
        <f>IF(OR('Services - NHC'!E36="",'Services - NHC'!E36="[Enter service]"),"",'Services - NHC'!E36)</f>
        <v>Senior Citizens Centre</v>
      </c>
      <c r="F37" s="189" t="str">
        <f>IF(OR('Services - NHC'!F36="",'Services - NHC'!F36="[Select]"),"",'Services - NHC'!F36)</f>
        <v>External</v>
      </c>
      <c r="G37" s="199">
        <f>IF('Revenue - NHC'!S38="","",'Revenue - NHC'!S38)</f>
        <v>55494</v>
      </c>
      <c r="H37" s="199">
        <f>IF('Revenue - WHC'!S38="","",'Revenue - WHC'!S38)</f>
        <v>55494</v>
      </c>
      <c r="I37" s="199">
        <f>IF('Expenditure- NHC'!L37="","",'Expenditure- NHC'!L37)</f>
        <v>76151</v>
      </c>
      <c r="J37" s="200">
        <f>IF('Expenditure - WHC'!L37="","",'Expenditure - WHC'!L37)</f>
        <v>76151</v>
      </c>
      <c r="K37" s="217">
        <f t="shared" si="13"/>
        <v>0</v>
      </c>
      <c r="L37" s="218">
        <f t="shared" si="14"/>
        <v>0</v>
      </c>
      <c r="M37" s="215"/>
      <c r="N37" s="216"/>
      <c r="P37" s="32"/>
      <c r="Q37" s="33"/>
      <c r="R37" s="205"/>
      <c r="S37" s="58"/>
      <c r="T37" s="95"/>
      <c r="U37" s="183"/>
      <c r="V37" s="183"/>
      <c r="W37" s="98"/>
      <c r="X37" s="185"/>
      <c r="Y37" s="185"/>
      <c r="Z37" s="185"/>
      <c r="AA37" s="185"/>
      <c r="AB37" s="185"/>
      <c r="AC37" s="185"/>
      <c r="AD37" s="185"/>
      <c r="AE37" s="185"/>
      <c r="AF37" s="185"/>
      <c r="AG37" s="185"/>
      <c r="AH37" s="185"/>
      <c r="AI37" s="48"/>
    </row>
    <row r="38" spans="3:35" x14ac:dyDescent="0.2">
      <c r="C38" s="13"/>
      <c r="D38" s="90">
        <f t="shared" si="20"/>
        <v>28</v>
      </c>
      <c r="E38" s="188" t="str">
        <f>IF(OR('Services - NHC'!E37="",'Services - NHC'!E37="[Enter service]"),"",'Services - NHC'!E37)</f>
        <v>Aged Accommodation</v>
      </c>
      <c r="F38" s="189" t="str">
        <f>IF(OR('Services - NHC'!F37="",'Services - NHC'!F37="[Select]"),"",'Services - NHC'!F37)</f>
        <v>External</v>
      </c>
      <c r="G38" s="199">
        <f>IF('Revenue - NHC'!S39="","",'Revenue - NHC'!S39)</f>
        <v>0</v>
      </c>
      <c r="H38" s="199">
        <f>IF('Revenue - WHC'!S39="","",'Revenue - WHC'!S39)</f>
        <v>0</v>
      </c>
      <c r="I38" s="199">
        <f>IF('Expenditure- NHC'!L38="","",'Expenditure- NHC'!L38)</f>
        <v>6000</v>
      </c>
      <c r="J38" s="200">
        <f>IF('Expenditure - WHC'!L38="","",'Expenditure - WHC'!L38)</f>
        <v>6000</v>
      </c>
      <c r="K38" s="217">
        <f t="shared" si="13"/>
        <v>0</v>
      </c>
      <c r="L38" s="218">
        <f t="shared" si="14"/>
        <v>0</v>
      </c>
      <c r="M38" s="215"/>
      <c r="N38" s="216"/>
    </row>
    <row r="39" spans="3:35" ht="16.2" x14ac:dyDescent="0.3">
      <c r="C39" s="13"/>
      <c r="D39" s="19">
        <f t="shared" si="20"/>
        <v>29</v>
      </c>
      <c r="E39" s="188" t="str">
        <f>IF(OR('Services - NHC'!E38="",'Services - NHC'!E38="[Enter service]"),"",'Services - NHC'!E38)</f>
        <v>Assessment &amp; Care Management</v>
      </c>
      <c r="F39" s="189" t="str">
        <f>IF(OR('Services - NHC'!F38="",'Services - NHC'!F38="[Select]"),"",'Services - NHC'!F38)</f>
        <v>External</v>
      </c>
      <c r="G39" s="199">
        <f>IF('Revenue - NHC'!S40="","",'Revenue - NHC'!S40)</f>
        <v>114491</v>
      </c>
      <c r="H39" s="199">
        <f>IF('Revenue - WHC'!S40="","",'Revenue - WHC'!S40)</f>
        <v>114491</v>
      </c>
      <c r="I39" s="199">
        <f>IF('Expenditure- NHC'!L39="","",'Expenditure- NHC'!L39)</f>
        <v>206521</v>
      </c>
      <c r="J39" s="200">
        <f>IF('Expenditure - WHC'!L39="","",'Expenditure - WHC'!L39)</f>
        <v>206521</v>
      </c>
      <c r="K39" s="217">
        <f t="shared" si="13"/>
        <v>0</v>
      </c>
      <c r="L39" s="218">
        <f t="shared" si="14"/>
        <v>0</v>
      </c>
      <c r="M39" s="215"/>
      <c r="N39" s="216"/>
      <c r="AC39" s="536" t="s">
        <v>491</v>
      </c>
      <c r="AD39" s="537"/>
      <c r="AE39" s="537"/>
      <c r="AF39" s="537"/>
      <c r="AG39" s="537"/>
      <c r="AH39" s="537"/>
      <c r="AI39" s="537"/>
    </row>
    <row r="40" spans="3:35" x14ac:dyDescent="0.2">
      <c r="C40" s="13"/>
      <c r="D40" s="19">
        <f t="shared" si="20"/>
        <v>30</v>
      </c>
      <c r="E40" s="188" t="str">
        <f>IF(OR('Services - NHC'!E39="",'Services - NHC'!E39="[Enter service]"),"",'Services - NHC'!E39)</f>
        <v>Hospital to Home</v>
      </c>
      <c r="F40" s="189" t="str">
        <f>IF(OR('Services - NHC'!F39="",'Services - NHC'!F39="[Select]"),"",'Services - NHC'!F39)</f>
        <v>External</v>
      </c>
      <c r="G40" s="199">
        <f>IF('Revenue - NHC'!S41="","",'Revenue - NHC'!S41)</f>
        <v>0</v>
      </c>
      <c r="H40" s="199">
        <f>IF('Revenue - WHC'!S41="","",'Revenue - WHC'!S41)</f>
        <v>0</v>
      </c>
      <c r="I40" s="199">
        <f>IF('Expenditure- NHC'!L40="","",'Expenditure- NHC'!L40)</f>
        <v>0</v>
      </c>
      <c r="J40" s="200">
        <f>IF('Expenditure - WHC'!L40="","",'Expenditure - WHC'!L40)</f>
        <v>0</v>
      </c>
      <c r="K40" s="217">
        <f t="shared" si="13"/>
        <v>0</v>
      </c>
      <c r="L40" s="218">
        <f t="shared" si="14"/>
        <v>0</v>
      </c>
      <c r="M40" s="215"/>
      <c r="N40" s="216"/>
    </row>
    <row r="41" spans="3:35" x14ac:dyDescent="0.2">
      <c r="C41" s="13"/>
      <c r="D41" s="19">
        <f t="shared" si="20"/>
        <v>31</v>
      </c>
      <c r="E41" s="188" t="str">
        <f>IF(OR('Services - NHC'!E40="",'Services - NHC'!E40="[Enter service]"),"",'Services - NHC'!E40)</f>
        <v>Home Help General</v>
      </c>
      <c r="F41" s="189" t="str">
        <f>IF(OR('Services - NHC'!F40="",'Services - NHC'!F40="[Select]"),"",'Services - NHC'!F40)</f>
        <v>External</v>
      </c>
      <c r="G41" s="199">
        <f>IF('Revenue - NHC'!S42="","",'Revenue - NHC'!S42)</f>
        <v>382249</v>
      </c>
      <c r="H41" s="199">
        <f>IF('Revenue - WHC'!S42="","",'Revenue - WHC'!S42)</f>
        <v>382249</v>
      </c>
      <c r="I41" s="199">
        <f>IF('Expenditure- NHC'!L41="","",'Expenditure- NHC'!L41)</f>
        <v>357060</v>
      </c>
      <c r="J41" s="200">
        <f>IF('Expenditure - WHC'!L41="","",'Expenditure - WHC'!L41)</f>
        <v>357060</v>
      </c>
      <c r="K41" s="217">
        <f t="shared" si="13"/>
        <v>0</v>
      </c>
      <c r="L41" s="218">
        <f t="shared" si="14"/>
        <v>0</v>
      </c>
      <c r="M41" s="215"/>
      <c r="N41" s="216"/>
    </row>
    <row r="42" spans="3:35" x14ac:dyDescent="0.2">
      <c r="C42" s="13"/>
      <c r="D42" s="90">
        <f t="shared" si="20"/>
        <v>32</v>
      </c>
      <c r="E42" s="188" t="str">
        <f>IF(OR('Services - NHC'!E41="",'Services - NHC'!E41="[Enter service]"),"",'Services - NHC'!E41)</f>
        <v>Home Help Personal</v>
      </c>
      <c r="F42" s="189" t="str">
        <f>IF(OR('Services - NHC'!F41="",'Services - NHC'!F41="[Select]"),"",'Services - NHC'!F41)</f>
        <v>External</v>
      </c>
      <c r="G42" s="199">
        <f>IF('Revenue - NHC'!S43="","",'Revenue - NHC'!S43)</f>
        <v>84419</v>
      </c>
      <c r="H42" s="199">
        <f>IF('Revenue - WHC'!S43="","",'Revenue - WHC'!S43)</f>
        <v>84419</v>
      </c>
      <c r="I42" s="199">
        <f>IF('Expenditure- NHC'!L42="","",'Expenditure- NHC'!L42)</f>
        <v>82480</v>
      </c>
      <c r="J42" s="200">
        <f>IF('Expenditure - WHC'!L42="","",'Expenditure - WHC'!L42)</f>
        <v>82480</v>
      </c>
      <c r="K42" s="217">
        <f t="shared" si="13"/>
        <v>0</v>
      </c>
      <c r="L42" s="218">
        <f t="shared" si="14"/>
        <v>0</v>
      </c>
      <c r="M42" s="215"/>
      <c r="N42" s="216"/>
    </row>
    <row r="43" spans="3:35" x14ac:dyDescent="0.2">
      <c r="C43" s="13"/>
      <c r="D43" s="19">
        <f t="shared" si="20"/>
        <v>33</v>
      </c>
      <c r="E43" s="188" t="str">
        <f>IF(OR('Services - NHC'!E42="",'Services - NHC'!E42="[Enter service]"),"",'Services - NHC'!E42)</f>
        <v>Home Help Respite</v>
      </c>
      <c r="F43" s="189" t="str">
        <f>IF(OR('Services - NHC'!F42="",'Services - NHC'!F42="[Select]"),"",'Services - NHC'!F42)</f>
        <v>External</v>
      </c>
      <c r="G43" s="199">
        <f>IF('Revenue - NHC'!S44="","",'Revenue - NHC'!S44)</f>
        <v>45801</v>
      </c>
      <c r="H43" s="199">
        <f>IF('Revenue - WHC'!S44="","",'Revenue - WHC'!S44)</f>
        <v>45801</v>
      </c>
      <c r="I43" s="199">
        <f>IF('Expenditure- NHC'!L43="","",'Expenditure- NHC'!L43)</f>
        <v>34740</v>
      </c>
      <c r="J43" s="200">
        <f>IF('Expenditure - WHC'!L43="","",'Expenditure - WHC'!L43)</f>
        <v>34740</v>
      </c>
      <c r="K43" s="217">
        <f t="shared" si="13"/>
        <v>0</v>
      </c>
      <c r="L43" s="218">
        <f t="shared" si="14"/>
        <v>0</v>
      </c>
      <c r="M43" s="215"/>
      <c r="N43" s="216"/>
    </row>
    <row r="44" spans="3:35" x14ac:dyDescent="0.2">
      <c r="C44" s="13"/>
      <c r="D44" s="19">
        <f t="shared" si="20"/>
        <v>34</v>
      </c>
      <c r="E44" s="188" t="str">
        <f>IF(OR('Services - NHC'!E43="",'Services - NHC'!E43="[Enter service]"),"",'Services - NHC'!E43)</f>
        <v>Home Maintenance</v>
      </c>
      <c r="F44" s="189" t="str">
        <f>IF(OR('Services - NHC'!F43="",'Services - NHC'!F43="[Select]"),"",'Services - NHC'!F43)</f>
        <v>External</v>
      </c>
      <c r="G44" s="199">
        <f>IF('Revenue - NHC'!S45="","",'Revenue - NHC'!S45)</f>
        <v>72298</v>
      </c>
      <c r="H44" s="199">
        <f>IF('Revenue - WHC'!S45="","",'Revenue - WHC'!S45)</f>
        <v>72298</v>
      </c>
      <c r="I44" s="199">
        <f>IF('Expenditure- NHC'!L44="","",'Expenditure- NHC'!L44)</f>
        <v>53900</v>
      </c>
      <c r="J44" s="200">
        <f>IF('Expenditure - WHC'!L44="","",'Expenditure - WHC'!L44)</f>
        <v>53900</v>
      </c>
      <c r="K44" s="217">
        <f t="shared" si="13"/>
        <v>0</v>
      </c>
      <c r="L44" s="218">
        <f t="shared" si="14"/>
        <v>0</v>
      </c>
      <c r="M44" s="215"/>
      <c r="N44" s="216"/>
    </row>
    <row r="45" spans="3:35" x14ac:dyDescent="0.2">
      <c r="C45" s="13"/>
      <c r="D45" s="90">
        <f t="shared" si="20"/>
        <v>35</v>
      </c>
      <c r="E45" s="188" t="str">
        <f>IF(OR('Services - NHC'!E44="",'Services - NHC'!E44="[Enter service]"),"",'Services - NHC'!E44)</f>
        <v>Meals on Wheels</v>
      </c>
      <c r="F45" s="189" t="str">
        <f>IF(OR('Services - NHC'!F44="",'Services - NHC'!F44="[Select]"),"",'Services - NHC'!F44)</f>
        <v>External</v>
      </c>
      <c r="G45" s="199">
        <f>IF('Revenue - NHC'!S46="","",'Revenue - NHC'!S46)</f>
        <v>153941</v>
      </c>
      <c r="H45" s="199">
        <f>IF('Revenue - WHC'!S46="","",'Revenue - WHC'!S46)</f>
        <v>153941</v>
      </c>
      <c r="I45" s="199">
        <f>IF('Expenditure- NHC'!L45="","",'Expenditure- NHC'!L45)</f>
        <v>150480</v>
      </c>
      <c r="J45" s="200">
        <f>IF('Expenditure - WHC'!L45="","",'Expenditure - WHC'!L45)</f>
        <v>150480</v>
      </c>
      <c r="K45" s="217">
        <f t="shared" si="13"/>
        <v>0</v>
      </c>
      <c r="L45" s="218">
        <f t="shared" si="14"/>
        <v>0</v>
      </c>
      <c r="M45" s="215"/>
      <c r="N45" s="216"/>
    </row>
    <row r="46" spans="3:35" x14ac:dyDescent="0.2">
      <c r="C46" s="13"/>
      <c r="D46" s="19">
        <f t="shared" si="20"/>
        <v>36</v>
      </c>
      <c r="E46" s="188" t="str">
        <f>IF(OR('Services - NHC'!E45="",'Services - NHC'!E45="[Enter service]"),"",'Services - NHC'!E45)</f>
        <v>Volunteer Co Ordination</v>
      </c>
      <c r="F46" s="189" t="str">
        <f>IF(OR('Services - NHC'!F45="",'Services - NHC'!F45="[Select]"),"",'Services - NHC'!F45)</f>
        <v>External</v>
      </c>
      <c r="G46" s="199">
        <f>IF('Revenue - NHC'!S47="","",'Revenue - NHC'!S47)</f>
        <v>39324</v>
      </c>
      <c r="H46" s="199">
        <f>IF('Revenue - WHC'!S47="","",'Revenue - WHC'!S47)</f>
        <v>39324</v>
      </c>
      <c r="I46" s="199">
        <f>IF('Expenditure- NHC'!L46="","",'Expenditure- NHC'!L46)</f>
        <v>39799</v>
      </c>
      <c r="J46" s="200">
        <f>IF('Expenditure - WHC'!L46="","",'Expenditure - WHC'!L46)</f>
        <v>39799</v>
      </c>
      <c r="K46" s="217">
        <f t="shared" si="13"/>
        <v>0</v>
      </c>
      <c r="L46" s="218">
        <f t="shared" si="14"/>
        <v>0</v>
      </c>
      <c r="M46" s="215"/>
      <c r="N46" s="216"/>
    </row>
    <row r="47" spans="3:35" x14ac:dyDescent="0.2">
      <c r="C47" s="13"/>
      <c r="D47" s="19">
        <f t="shared" si="20"/>
        <v>37</v>
      </c>
      <c r="E47" s="188" t="str">
        <f>IF(OR('Services - NHC'!E46="",'Services - NHC'!E46="[Enter service]"),"",'Services - NHC'!E46)</f>
        <v>HACC - BROKERED PROGRAMS</v>
      </c>
      <c r="F47" s="189" t="str">
        <f>IF(OR('Services - NHC'!F46="",'Services - NHC'!F46="[Select]"),"",'Services - NHC'!F46)</f>
        <v>External</v>
      </c>
      <c r="G47" s="199">
        <f>IF('Revenue - NHC'!S48="","",'Revenue - NHC'!S48)</f>
        <v>164835</v>
      </c>
      <c r="H47" s="199">
        <f>IF('Revenue - WHC'!S48="","",'Revenue - WHC'!S48)</f>
        <v>164835</v>
      </c>
      <c r="I47" s="199">
        <f>IF('Expenditure- NHC'!L47="","",'Expenditure- NHC'!L47)</f>
        <v>132910</v>
      </c>
      <c r="J47" s="200">
        <f>IF('Expenditure - WHC'!L47="","",'Expenditure - WHC'!L47)</f>
        <v>132910</v>
      </c>
      <c r="K47" s="217">
        <f t="shared" si="13"/>
        <v>0</v>
      </c>
      <c r="L47" s="218">
        <f t="shared" si="14"/>
        <v>0</v>
      </c>
      <c r="M47" s="215"/>
      <c r="N47" s="216"/>
    </row>
    <row r="48" spans="3:35" x14ac:dyDescent="0.2">
      <c r="C48" s="13"/>
      <c r="D48" s="19">
        <f t="shared" si="20"/>
        <v>38</v>
      </c>
      <c r="E48" s="188" t="str">
        <f>IF(OR('Services - NHC'!E47="",'Services - NHC'!E47="[Enter service]"),"",'Services - NHC'!E47)</f>
        <v>Youth Development</v>
      </c>
      <c r="F48" s="189" t="str">
        <f>IF(OR('Services - NHC'!F47="",'Services - NHC'!F47="[Select]"),"",'Services - NHC'!F47)</f>
        <v>External</v>
      </c>
      <c r="G48" s="199">
        <f>IF('Revenue - NHC'!S49="","",'Revenue - NHC'!S49)</f>
        <v>30000</v>
      </c>
      <c r="H48" s="199">
        <f>IF('Revenue - WHC'!S49="","",'Revenue - WHC'!S49)</f>
        <v>30000</v>
      </c>
      <c r="I48" s="199">
        <f>IF('Expenditure- NHC'!L48="","",'Expenditure- NHC'!L48)</f>
        <v>30000</v>
      </c>
      <c r="J48" s="200">
        <f>IF('Expenditure - WHC'!L48="","",'Expenditure - WHC'!L48)</f>
        <v>30000</v>
      </c>
      <c r="K48" s="217">
        <f t="shared" si="13"/>
        <v>0</v>
      </c>
      <c r="L48" s="218">
        <f t="shared" si="14"/>
        <v>0</v>
      </c>
      <c r="M48" s="215"/>
      <c r="N48" s="216"/>
    </row>
    <row r="49" spans="3:14" x14ac:dyDescent="0.2">
      <c r="C49" s="13"/>
      <c r="D49" s="90">
        <f t="shared" si="20"/>
        <v>39</v>
      </c>
      <c r="E49" s="188" t="str">
        <f>IF(OR('Services - NHC'!E48="",'Services - NHC'!E48="[Enter service]"),"",'Services - NHC'!E48)</f>
        <v>Youth Development Freeza</v>
      </c>
      <c r="F49" s="189" t="str">
        <f>IF(OR('Services - NHC'!F48="",'Services - NHC'!F48="[Select]"),"",'Services - NHC'!F48)</f>
        <v>External</v>
      </c>
      <c r="G49" s="199">
        <f>IF('Revenue - NHC'!S50="","",'Revenue - NHC'!S50)</f>
        <v>0</v>
      </c>
      <c r="H49" s="199">
        <f>IF('Revenue - WHC'!S50="","",'Revenue - WHC'!S50)</f>
        <v>0</v>
      </c>
      <c r="I49" s="199">
        <f>IF('Expenditure- NHC'!L49="","",'Expenditure- NHC'!L49)</f>
        <v>0</v>
      </c>
      <c r="J49" s="200">
        <f>IF('Expenditure - WHC'!L49="","",'Expenditure - WHC'!L49)</f>
        <v>0</v>
      </c>
      <c r="K49" s="217">
        <f t="shared" si="13"/>
        <v>0</v>
      </c>
      <c r="L49" s="218">
        <f t="shared" si="14"/>
        <v>0</v>
      </c>
      <c r="M49" s="215"/>
      <c r="N49" s="216"/>
    </row>
    <row r="50" spans="3:14" x14ac:dyDescent="0.2">
      <c r="C50" s="13"/>
      <c r="D50" s="19">
        <f t="shared" si="20"/>
        <v>40</v>
      </c>
      <c r="E50" s="188" t="str">
        <f>IF(OR('Services - NHC'!E49="",'Services - NHC'!E49="[Enter service]"),"",'Services - NHC'!E49)</f>
        <v>Library Services</v>
      </c>
      <c r="F50" s="189" t="str">
        <f>IF(OR('Services - NHC'!F49="",'Services - NHC'!F49="[Select]"),"",'Services - NHC'!F49)</f>
        <v>External</v>
      </c>
      <c r="G50" s="199">
        <f>IF('Revenue - NHC'!S51="","",'Revenue - NHC'!S51)</f>
        <v>115964</v>
      </c>
      <c r="H50" s="199">
        <f>IF('Revenue - WHC'!S51="","",'Revenue - WHC'!S51)</f>
        <v>115964</v>
      </c>
      <c r="I50" s="199">
        <f>IF('Expenditure- NHC'!L50="","",'Expenditure- NHC'!L50)</f>
        <v>271635</v>
      </c>
      <c r="J50" s="200">
        <f>IF('Expenditure - WHC'!L50="","",'Expenditure - WHC'!L50)</f>
        <v>271635</v>
      </c>
      <c r="K50" s="217">
        <f t="shared" si="13"/>
        <v>0</v>
      </c>
      <c r="L50" s="218">
        <f t="shared" si="14"/>
        <v>0</v>
      </c>
      <c r="M50" s="215"/>
      <c r="N50" s="216"/>
    </row>
    <row r="51" spans="3:14" ht="25.2" x14ac:dyDescent="0.2">
      <c r="C51" s="13"/>
      <c r="D51" s="19">
        <f t="shared" si="20"/>
        <v>41</v>
      </c>
      <c r="E51" s="188" t="str">
        <f>IF(OR('Services - NHC'!E50="",'Services - NHC'!E50="[Enter service]"),"",'Services - NHC'!E50)</f>
        <v>L To P Learner Driver Mentor Program</v>
      </c>
      <c r="F51" s="189" t="str">
        <f>IF(OR('Services - NHC'!F50="",'Services - NHC'!F50="[Select]"),"",'Services - NHC'!F50)</f>
        <v>External</v>
      </c>
      <c r="G51" s="199">
        <f>IF('Revenue - NHC'!S52="","",'Revenue - NHC'!S52)</f>
        <v>28500</v>
      </c>
      <c r="H51" s="199">
        <f>IF('Revenue - WHC'!S52="","",'Revenue - WHC'!S52)</f>
        <v>28500</v>
      </c>
      <c r="I51" s="199">
        <f>IF('Expenditure- NHC'!L51="","",'Expenditure- NHC'!L51)</f>
        <v>28500</v>
      </c>
      <c r="J51" s="200">
        <f>IF('Expenditure - WHC'!L51="","",'Expenditure - WHC'!L51)</f>
        <v>28500</v>
      </c>
      <c r="K51" s="217">
        <f t="shared" si="13"/>
        <v>0</v>
      </c>
      <c r="L51" s="218">
        <f t="shared" si="14"/>
        <v>0</v>
      </c>
      <c r="M51" s="215"/>
      <c r="N51" s="216"/>
    </row>
    <row r="52" spans="3:14" x14ac:dyDescent="0.2">
      <c r="C52" s="13"/>
      <c r="D52" s="19">
        <f t="shared" si="20"/>
        <v>42</v>
      </c>
      <c r="E52" s="188" t="str">
        <f>IF(OR('Services - NHC'!E51="",'Services - NHC'!E51="[Enter service]"),"",'Services - NHC'!E51)</f>
        <v>Vulnerable Persons Register</v>
      </c>
      <c r="F52" s="189" t="str">
        <f>IF(OR('Services - NHC'!F51="",'Services - NHC'!F51="[Select]"),"",'Services - NHC'!F51)</f>
        <v>External</v>
      </c>
      <c r="G52" s="199">
        <f>IF('Revenue - NHC'!S53="","",'Revenue - NHC'!S53)</f>
        <v>16876</v>
      </c>
      <c r="H52" s="199">
        <f>IF('Revenue - WHC'!S53="","",'Revenue - WHC'!S53)</f>
        <v>16876</v>
      </c>
      <c r="I52" s="199">
        <f>IF('Expenditure- NHC'!L52="","",'Expenditure- NHC'!L52)</f>
        <v>0</v>
      </c>
      <c r="J52" s="200">
        <f>IF('Expenditure - WHC'!L52="","",'Expenditure - WHC'!L52)</f>
        <v>0</v>
      </c>
      <c r="K52" s="217">
        <f t="shared" si="13"/>
        <v>0</v>
      </c>
      <c r="L52" s="218">
        <f t="shared" si="14"/>
        <v>0</v>
      </c>
      <c r="M52" s="215"/>
      <c r="N52" s="216"/>
    </row>
    <row r="53" spans="3:14" x14ac:dyDescent="0.2">
      <c r="C53" s="13"/>
      <c r="D53" s="90">
        <f t="shared" si="20"/>
        <v>43</v>
      </c>
      <c r="E53" s="188" t="str">
        <f>IF(OR('Services - NHC'!E52="",'Services - NHC'!E52="[Enter service]"),"",'Services - NHC'!E52)</f>
        <v>Walk To School Program</v>
      </c>
      <c r="F53" s="189" t="str">
        <f>IF(OR('Services - NHC'!F52="",'Services - NHC'!F52="[Select]"),"",'Services - NHC'!F52)</f>
        <v>External</v>
      </c>
      <c r="G53" s="199">
        <f>IF('Revenue - NHC'!S54="","",'Revenue - NHC'!S54)</f>
        <v>10000</v>
      </c>
      <c r="H53" s="199">
        <f>IF('Revenue - WHC'!S54="","",'Revenue - WHC'!S54)</f>
        <v>10000</v>
      </c>
      <c r="I53" s="199">
        <f>IF('Expenditure- NHC'!L53="","",'Expenditure- NHC'!L53)</f>
        <v>10000</v>
      </c>
      <c r="J53" s="200">
        <f>IF('Expenditure - WHC'!L53="","",'Expenditure - WHC'!L53)</f>
        <v>10000</v>
      </c>
      <c r="K53" s="217">
        <f t="shared" si="13"/>
        <v>0</v>
      </c>
      <c r="L53" s="218">
        <f t="shared" si="14"/>
        <v>0</v>
      </c>
      <c r="M53" s="215"/>
      <c r="N53" s="216"/>
    </row>
    <row r="54" spans="3:14" ht="25.2" x14ac:dyDescent="0.2">
      <c r="C54" s="13"/>
      <c r="D54" s="19">
        <f t="shared" si="20"/>
        <v>44</v>
      </c>
      <c r="E54" s="188" t="str">
        <f>IF(OR('Services - NHC'!E53="",'Services - NHC'!E53="[Enter service]"),"",'Services - NHC'!E53)</f>
        <v>Assets &amp; Infrastructure   Admin and Design</v>
      </c>
      <c r="F54" s="189" t="str">
        <f>IF(OR('Services - NHC'!F53="",'Services - NHC'!F53="[Select]"),"",'Services - NHC'!F53)</f>
        <v>Mixed</v>
      </c>
      <c r="G54" s="199">
        <f>IF('Revenue - NHC'!S55="","",'Revenue - NHC'!S55)</f>
        <v>0</v>
      </c>
      <c r="H54" s="199">
        <f>IF('Revenue - WHC'!S55="","",'Revenue - WHC'!S55)</f>
        <v>0</v>
      </c>
      <c r="I54" s="199">
        <f>IF('Expenditure- NHC'!L54="","",'Expenditure- NHC'!L54)</f>
        <v>570987</v>
      </c>
      <c r="J54" s="200">
        <f>IF('Expenditure - WHC'!L54="","",'Expenditure - WHC'!L54)</f>
        <v>570987</v>
      </c>
      <c r="K54" s="217">
        <f t="shared" si="13"/>
        <v>0</v>
      </c>
      <c r="L54" s="218">
        <f t="shared" si="14"/>
        <v>0</v>
      </c>
      <c r="M54" s="215"/>
      <c r="N54" s="216"/>
    </row>
    <row r="55" spans="3:14" x14ac:dyDescent="0.2">
      <c r="C55" s="13"/>
      <c r="D55" s="19">
        <f t="shared" si="20"/>
        <v>45</v>
      </c>
      <c r="E55" s="188" t="str">
        <f>IF(OR('Services - NHC'!E54="",'Services - NHC'!E54="[Enter service]"),"",'Services - NHC'!E54)</f>
        <v>Environmental Planning</v>
      </c>
      <c r="F55" s="189" t="str">
        <f>IF(OR('Services - NHC'!F54="",'Services - NHC'!F54="[Select]"),"",'Services - NHC'!F54)</f>
        <v>Mixed</v>
      </c>
      <c r="G55" s="199">
        <f>IF('Revenue - NHC'!S56="","",'Revenue - NHC'!S56)</f>
        <v>0</v>
      </c>
      <c r="H55" s="199">
        <f>IF('Revenue - WHC'!S56="","",'Revenue - WHC'!S56)</f>
        <v>0</v>
      </c>
      <c r="I55" s="199">
        <f>IF('Expenditure- NHC'!L55="","",'Expenditure- NHC'!L55)</f>
        <v>97871</v>
      </c>
      <c r="J55" s="200">
        <f>IF('Expenditure - WHC'!L55="","",'Expenditure - WHC'!L55)</f>
        <v>97871</v>
      </c>
      <c r="K55" s="217">
        <f t="shared" si="13"/>
        <v>0</v>
      </c>
      <c r="L55" s="218">
        <f t="shared" si="14"/>
        <v>0</v>
      </c>
      <c r="M55" s="215"/>
      <c r="N55" s="216"/>
    </row>
    <row r="56" spans="3:14" x14ac:dyDescent="0.2">
      <c r="C56" s="13"/>
      <c r="D56" s="90">
        <f t="shared" si="20"/>
        <v>46</v>
      </c>
      <c r="E56" s="188" t="str">
        <f>IF(OR('Services - NHC'!E55="",'Services - NHC'!E55="[Enter service]"),"",'Services - NHC'!E55)</f>
        <v>Street Light Sustainability Upgrade</v>
      </c>
      <c r="F56" s="189" t="str">
        <f>IF(OR('Services - NHC'!F55="",'Services - NHC'!F55="[Select]"),"",'Services - NHC'!F55)</f>
        <v>External</v>
      </c>
      <c r="G56" s="199">
        <f>IF('Revenue - NHC'!S57="","",'Revenue - NHC'!S57)</f>
        <v>0</v>
      </c>
      <c r="H56" s="199">
        <f>IF('Revenue - WHC'!S57="","",'Revenue - WHC'!S57)</f>
        <v>0</v>
      </c>
      <c r="I56" s="199">
        <f>IF('Expenditure- NHC'!L56="","",'Expenditure- NHC'!L56)</f>
        <v>0</v>
      </c>
      <c r="J56" s="200">
        <f>IF('Expenditure - WHC'!L56="","",'Expenditure - WHC'!L56)</f>
        <v>0</v>
      </c>
      <c r="K56" s="217">
        <f t="shared" si="13"/>
        <v>0</v>
      </c>
      <c r="L56" s="218">
        <f t="shared" si="14"/>
        <v>0</v>
      </c>
      <c r="M56" s="215"/>
      <c r="N56" s="216"/>
    </row>
    <row r="57" spans="3:14" x14ac:dyDescent="0.2">
      <c r="C57" s="13"/>
      <c r="D57" s="19">
        <f t="shared" si="20"/>
        <v>47</v>
      </c>
      <c r="E57" s="188" t="str">
        <f>IF(OR('Services - NHC'!E56="",'Services - NHC'!E56="[Enter service]"),"",'Services - NHC'!E56)</f>
        <v>Recreation Services</v>
      </c>
      <c r="F57" s="189" t="str">
        <f>IF(OR('Services - NHC'!F56="",'Services - NHC'!F56="[Select]"),"",'Services - NHC'!F56)</f>
        <v>External</v>
      </c>
      <c r="G57" s="199">
        <f>IF('Revenue - NHC'!S58="","",'Revenue - NHC'!S58)</f>
        <v>0</v>
      </c>
      <c r="H57" s="199">
        <f>IF('Revenue - WHC'!S58="","",'Revenue - WHC'!S58)</f>
        <v>0</v>
      </c>
      <c r="I57" s="199">
        <f>IF('Expenditure- NHC'!L57="","",'Expenditure- NHC'!L57)</f>
        <v>120441</v>
      </c>
      <c r="J57" s="200">
        <f>IF('Expenditure - WHC'!L57="","",'Expenditure - WHC'!L57)</f>
        <v>120441</v>
      </c>
      <c r="K57" s="217">
        <f t="shared" si="13"/>
        <v>0</v>
      </c>
      <c r="L57" s="218">
        <f t="shared" si="14"/>
        <v>0</v>
      </c>
      <c r="M57" s="215"/>
      <c r="N57" s="216"/>
    </row>
    <row r="58" spans="3:14" x14ac:dyDescent="0.2">
      <c r="C58" s="13"/>
      <c r="D58" s="19">
        <f t="shared" si="20"/>
        <v>48</v>
      </c>
      <c r="E58" s="188" t="str">
        <f>IF(OR('Services - NHC'!E57="",'Services - NHC'!E57="[Enter service]"),"",'Services - NHC'!E57)</f>
        <v>Public Health and Wellbeing</v>
      </c>
      <c r="F58" s="189" t="str">
        <f>IF(OR('Services - NHC'!F57="",'Services - NHC'!F57="[Select]"),"",'Services - NHC'!F57)</f>
        <v>External</v>
      </c>
      <c r="G58" s="199">
        <f>IF('Revenue - NHC'!S59="","",'Revenue - NHC'!S59)</f>
        <v>43350</v>
      </c>
      <c r="H58" s="199">
        <f>IF('Revenue - WHC'!S59="","",'Revenue - WHC'!S59)</f>
        <v>43350</v>
      </c>
      <c r="I58" s="199">
        <f>IF('Expenditure- NHC'!L58="","",'Expenditure- NHC'!L58)</f>
        <v>115540</v>
      </c>
      <c r="J58" s="200">
        <f>IF('Expenditure - WHC'!L58="","",'Expenditure - WHC'!L58)</f>
        <v>115540</v>
      </c>
      <c r="K58" s="217">
        <f t="shared" si="13"/>
        <v>0</v>
      </c>
      <c r="L58" s="218">
        <f t="shared" si="14"/>
        <v>0</v>
      </c>
      <c r="M58" s="215"/>
      <c r="N58" s="216"/>
    </row>
    <row r="59" spans="3:14" x14ac:dyDescent="0.2">
      <c r="C59" s="13"/>
      <c r="D59" s="19">
        <f t="shared" si="20"/>
        <v>49</v>
      </c>
      <c r="E59" s="188" t="str">
        <f>IF(OR('Services - NHC'!E58="",'Services - NHC'!E58="[Enter service]"),"",'Services - NHC'!E58)</f>
        <v>Immunization Services</v>
      </c>
      <c r="F59" s="189" t="str">
        <f>IF(OR('Services - NHC'!F58="",'Services - NHC'!F58="[Select]"),"",'Services - NHC'!F58)</f>
        <v>External</v>
      </c>
      <c r="G59" s="199">
        <f>IF('Revenue - NHC'!S60="","",'Revenue - NHC'!S60)</f>
        <v>5700</v>
      </c>
      <c r="H59" s="199">
        <f>IF('Revenue - WHC'!S60="","",'Revenue - WHC'!S60)</f>
        <v>5700</v>
      </c>
      <c r="I59" s="199">
        <f>IF('Expenditure- NHC'!L59="","",'Expenditure- NHC'!L59)</f>
        <v>53134</v>
      </c>
      <c r="J59" s="200">
        <f>IF('Expenditure - WHC'!L59="","",'Expenditure - WHC'!L59)</f>
        <v>53134</v>
      </c>
      <c r="K59" s="217">
        <f t="shared" si="13"/>
        <v>0</v>
      </c>
      <c r="L59" s="218">
        <f t="shared" si="14"/>
        <v>0</v>
      </c>
      <c r="M59" s="215"/>
      <c r="N59" s="216"/>
    </row>
    <row r="60" spans="3:14" x14ac:dyDescent="0.2">
      <c r="C60" s="13"/>
      <c r="D60" s="90">
        <f t="shared" si="20"/>
        <v>50</v>
      </c>
      <c r="E60" s="188" t="str">
        <f>IF(OR('Services - NHC'!E59="",'Services - NHC'!E59="[Enter service]"),"",'Services - NHC'!E59)</f>
        <v>STAFF HEALTH &amp; WELLBEING</v>
      </c>
      <c r="F60" s="189" t="str">
        <f>IF(OR('Services - NHC'!F59="",'Services - NHC'!F59="[Select]"),"",'Services - NHC'!F59)</f>
        <v>Internal</v>
      </c>
      <c r="G60" s="199">
        <f>IF('Revenue - NHC'!S61="","",'Revenue - NHC'!S61)</f>
        <v>0</v>
      </c>
      <c r="H60" s="199">
        <f>IF('Revenue - WHC'!S61="","",'Revenue - WHC'!S61)</f>
        <v>0</v>
      </c>
      <c r="I60" s="199">
        <f>IF('Expenditure- NHC'!L60="","",'Expenditure- NHC'!L60)</f>
        <v>0</v>
      </c>
      <c r="J60" s="200">
        <f>IF('Expenditure - WHC'!L60="","",'Expenditure - WHC'!L60)</f>
        <v>0</v>
      </c>
      <c r="K60" s="217">
        <f t="shared" si="13"/>
        <v>0</v>
      </c>
      <c r="L60" s="218">
        <f t="shared" si="14"/>
        <v>0</v>
      </c>
      <c r="M60" s="215"/>
      <c r="N60" s="216"/>
    </row>
    <row r="61" spans="3:14" ht="25.2" x14ac:dyDescent="0.2">
      <c r="C61" s="13"/>
      <c r="D61" s="19">
        <f t="shared" si="20"/>
        <v>51</v>
      </c>
      <c r="E61" s="188" t="str">
        <f>IF(OR('Services - NHC'!E60="",'Services - NHC'!E60="[Enter service]"),"",'Services - NHC'!E60)</f>
        <v>Building Regulations and Inspections</v>
      </c>
      <c r="F61" s="189" t="str">
        <f>IF(OR('Services - NHC'!F60="",'Services - NHC'!F60="[Select]"),"",'Services - NHC'!F60)</f>
        <v>External</v>
      </c>
      <c r="G61" s="199">
        <f>IF('Revenue - NHC'!S62="","",'Revenue - NHC'!S62)</f>
        <v>83000</v>
      </c>
      <c r="H61" s="199">
        <f>IF('Revenue - WHC'!S62="","",'Revenue - WHC'!S62)</f>
        <v>83000</v>
      </c>
      <c r="I61" s="199">
        <f>IF('Expenditure- NHC'!L61="","",'Expenditure- NHC'!L61)</f>
        <v>145000</v>
      </c>
      <c r="J61" s="200">
        <f>IF('Expenditure - WHC'!L61="","",'Expenditure - WHC'!L61)</f>
        <v>145000</v>
      </c>
      <c r="K61" s="217">
        <f t="shared" si="13"/>
        <v>0</v>
      </c>
      <c r="L61" s="218">
        <f t="shared" si="14"/>
        <v>0</v>
      </c>
      <c r="M61" s="215"/>
      <c r="N61" s="216"/>
    </row>
    <row r="62" spans="3:14" ht="12.75" customHeight="1" x14ac:dyDescent="0.2">
      <c r="C62" s="13"/>
      <c r="D62" s="19">
        <f t="shared" si="20"/>
        <v>52</v>
      </c>
      <c r="E62" s="188" t="str">
        <f>IF(OR('Services - NHC'!E61="",'Services - NHC'!E61="[Enter service]"),"",'Services - NHC'!E61)</f>
        <v>Plant Management</v>
      </c>
      <c r="F62" s="189" t="str">
        <f>IF(OR('Services - NHC'!F61="",'Services - NHC'!F61="[Select]"),"",'Services - NHC'!F61)</f>
        <v>Internal</v>
      </c>
      <c r="G62" s="199">
        <f>IF('Revenue - NHC'!S63="","",'Revenue - NHC'!S63)</f>
        <v>0</v>
      </c>
      <c r="H62" s="199">
        <f>IF('Revenue - WHC'!S63="","",'Revenue - WHC'!S63)</f>
        <v>0</v>
      </c>
      <c r="I62" s="199">
        <f>IF('Expenditure- NHC'!L62="","",'Expenditure- NHC'!L62)</f>
        <v>140859</v>
      </c>
      <c r="J62" s="200">
        <f>IF('Expenditure - WHC'!L62="","",'Expenditure - WHC'!L62)</f>
        <v>140859</v>
      </c>
      <c r="K62" s="217">
        <f t="shared" si="13"/>
        <v>0</v>
      </c>
      <c r="L62" s="218">
        <f t="shared" si="14"/>
        <v>0</v>
      </c>
      <c r="M62" s="215"/>
      <c r="N62" s="216"/>
    </row>
    <row r="63" spans="3:14" x14ac:dyDescent="0.2">
      <c r="C63" s="13"/>
      <c r="D63" s="19">
        <f t="shared" si="20"/>
        <v>53</v>
      </c>
      <c r="E63" s="188" t="str">
        <f>IF(OR('Services - NHC'!E62="",'Services - NHC'!E62="[Enter service]"),"",'Services - NHC'!E62)</f>
        <v>Property Maintenance</v>
      </c>
      <c r="F63" s="189" t="str">
        <f>IF(OR('Services - NHC'!F62="",'Services - NHC'!F62="[Select]"),"",'Services - NHC'!F62)</f>
        <v>Mixed</v>
      </c>
      <c r="G63" s="199">
        <f>IF('Revenue - NHC'!S64="","",'Revenue - NHC'!S64)</f>
        <v>0</v>
      </c>
      <c r="H63" s="199">
        <f>IF('Revenue - WHC'!S64="","",'Revenue - WHC'!S64)</f>
        <v>0</v>
      </c>
      <c r="I63" s="199">
        <f>IF('Expenditure- NHC'!L63="","",'Expenditure- NHC'!L63)</f>
        <v>633808</v>
      </c>
      <c r="J63" s="200">
        <f>IF('Expenditure - WHC'!L63="","",'Expenditure - WHC'!L63)</f>
        <v>633808</v>
      </c>
      <c r="K63" s="217">
        <f t="shared" si="13"/>
        <v>0</v>
      </c>
      <c r="L63" s="218">
        <f t="shared" si="14"/>
        <v>0</v>
      </c>
      <c r="M63" s="215"/>
      <c r="N63" s="216"/>
    </row>
    <row r="64" spans="3:14" x14ac:dyDescent="0.2">
      <c r="C64" s="13"/>
      <c r="D64" s="90">
        <f t="shared" si="20"/>
        <v>54</v>
      </c>
      <c r="E64" s="188" t="str">
        <f>IF(OR('Services - NHC'!E63="",'Services - NHC'!E63="[Enter service]"),"",'Services - NHC'!E63)</f>
        <v>Sale of Council Properties</v>
      </c>
      <c r="F64" s="189" t="str">
        <f>IF(OR('Services - NHC'!F63="",'Services - NHC'!F63="[Select]"),"",'Services - NHC'!F63)</f>
        <v>Internal</v>
      </c>
      <c r="G64" s="199">
        <f>IF('Revenue - NHC'!S65="","",'Revenue - NHC'!S65)</f>
        <v>-15000</v>
      </c>
      <c r="H64" s="199">
        <f>IF('Revenue - WHC'!S65="","",'Revenue - WHC'!S65)</f>
        <v>-15000</v>
      </c>
      <c r="I64" s="199">
        <f>IF('Expenditure- NHC'!L64="","",'Expenditure- NHC'!L64)</f>
        <v>5000</v>
      </c>
      <c r="J64" s="200">
        <f>IF('Expenditure - WHC'!L64="","",'Expenditure - WHC'!L64)</f>
        <v>5000</v>
      </c>
      <c r="K64" s="217">
        <f t="shared" si="13"/>
        <v>0</v>
      </c>
      <c r="L64" s="218">
        <f t="shared" si="14"/>
        <v>0</v>
      </c>
      <c r="M64" s="215"/>
      <c r="N64" s="216"/>
    </row>
    <row r="65" spans="3:14" x14ac:dyDescent="0.2">
      <c r="C65" s="13"/>
      <c r="D65" s="19">
        <f t="shared" si="20"/>
        <v>55</v>
      </c>
      <c r="E65" s="188" t="str">
        <f>IF(OR('Services - NHC'!E64="",'Services - NHC'!E64="[Enter service]"),"",'Services - NHC'!E64)</f>
        <v>Council Residences</v>
      </c>
      <c r="F65" s="189" t="str">
        <f>IF(OR('Services - NHC'!F64="",'Services - NHC'!F64="[Select]"),"",'Services - NHC'!F64)</f>
        <v>Internal</v>
      </c>
      <c r="G65" s="199">
        <f>IF('Revenue - NHC'!S66="","",'Revenue - NHC'!S66)</f>
        <v>5200</v>
      </c>
      <c r="H65" s="199">
        <f>IF('Revenue - WHC'!S66="","",'Revenue - WHC'!S66)</f>
        <v>5200</v>
      </c>
      <c r="I65" s="199">
        <f>IF('Expenditure- NHC'!L65="","",'Expenditure- NHC'!L65)</f>
        <v>5520</v>
      </c>
      <c r="J65" s="200">
        <f>IF('Expenditure - WHC'!L65="","",'Expenditure - WHC'!L65)</f>
        <v>5520</v>
      </c>
      <c r="K65" s="217">
        <f t="shared" si="13"/>
        <v>0</v>
      </c>
      <c r="L65" s="218">
        <f t="shared" si="14"/>
        <v>0</v>
      </c>
      <c r="M65" s="215"/>
      <c r="N65" s="216"/>
    </row>
    <row r="66" spans="3:14" x14ac:dyDescent="0.2">
      <c r="C66" s="13"/>
      <c r="D66" s="19">
        <f t="shared" si="20"/>
        <v>56</v>
      </c>
      <c r="E66" s="188" t="str">
        <f>IF(OR('Services - NHC'!E65="",'Services - NHC'!E65="[Enter service]"),"",'Services - NHC'!E65)</f>
        <v>Council Offices</v>
      </c>
      <c r="F66" s="189" t="str">
        <f>IF(OR('Services - NHC'!F65="",'Services - NHC'!F65="[Select]"),"",'Services - NHC'!F65)</f>
        <v>Internal</v>
      </c>
      <c r="G66" s="199">
        <f>IF('Revenue - NHC'!S67="","",'Revenue - NHC'!S67)</f>
        <v>0</v>
      </c>
      <c r="H66" s="199">
        <f>IF('Revenue - WHC'!S67="","",'Revenue - WHC'!S67)</f>
        <v>0</v>
      </c>
      <c r="I66" s="199">
        <f>IF('Expenditure- NHC'!L66="","",'Expenditure- NHC'!L66)</f>
        <v>133508</v>
      </c>
      <c r="J66" s="200">
        <f>IF('Expenditure - WHC'!L66="","",'Expenditure - WHC'!L66)</f>
        <v>133508</v>
      </c>
      <c r="K66" s="217">
        <f t="shared" si="13"/>
        <v>0</v>
      </c>
      <c r="L66" s="218">
        <f t="shared" si="14"/>
        <v>0</v>
      </c>
      <c r="M66" s="215"/>
      <c r="N66" s="216"/>
    </row>
    <row r="67" spans="3:14" x14ac:dyDescent="0.2">
      <c r="C67" s="13"/>
      <c r="D67" s="90">
        <f t="shared" si="20"/>
        <v>57</v>
      </c>
      <c r="E67" s="188" t="str">
        <f>IF(OR('Services - NHC'!E66="",'Services - NHC'!E66="[Enter service]"),"",'Services - NHC'!E66)</f>
        <v>Swimming Pools</v>
      </c>
      <c r="F67" s="189" t="str">
        <f>IF(OR('Services - NHC'!F66="",'Services - NHC'!F66="[Select]"),"",'Services - NHC'!F66)</f>
        <v>External</v>
      </c>
      <c r="G67" s="199">
        <f>IF('Revenue - NHC'!S68="","",'Revenue - NHC'!S68)</f>
        <v>0</v>
      </c>
      <c r="H67" s="199">
        <f>IF('Revenue - WHC'!S68="","",'Revenue - WHC'!S68)</f>
        <v>0</v>
      </c>
      <c r="I67" s="199">
        <f>IF('Expenditure- NHC'!L67="","",'Expenditure- NHC'!L67)</f>
        <v>541373</v>
      </c>
      <c r="J67" s="200">
        <f>IF('Expenditure - WHC'!L67="","",'Expenditure - WHC'!L67)</f>
        <v>541373</v>
      </c>
      <c r="K67" s="217">
        <f t="shared" si="13"/>
        <v>0</v>
      </c>
      <c r="L67" s="218">
        <f t="shared" si="14"/>
        <v>0</v>
      </c>
      <c r="M67" s="215"/>
      <c r="N67" s="216"/>
    </row>
    <row r="68" spans="3:14" x14ac:dyDescent="0.2">
      <c r="C68" s="13"/>
      <c r="D68" s="19">
        <f t="shared" si="20"/>
        <v>58</v>
      </c>
      <c r="E68" s="188" t="str">
        <f>IF(OR('Services - NHC'!E67="",'Services - NHC'!E67="[Enter service]"),"",'Services - NHC'!E67)</f>
        <v>Recreation Reserves</v>
      </c>
      <c r="F68" s="189" t="str">
        <f>IF(OR('Services - NHC'!F67="",'Services - NHC'!F67="[Select]"),"",'Services - NHC'!F67)</f>
        <v>External</v>
      </c>
      <c r="G68" s="199">
        <f>IF('Revenue - NHC'!S69="","",'Revenue - NHC'!S69)</f>
        <v>0</v>
      </c>
      <c r="H68" s="199">
        <f>IF('Revenue - WHC'!S69="","",'Revenue - WHC'!S69)</f>
        <v>0</v>
      </c>
      <c r="I68" s="199">
        <f>IF('Expenditure- NHC'!L68="","",'Expenditure- NHC'!L68)</f>
        <v>242080</v>
      </c>
      <c r="J68" s="200">
        <f>IF('Expenditure - WHC'!L68="","",'Expenditure - WHC'!L68)</f>
        <v>242080</v>
      </c>
      <c r="K68" s="217">
        <f t="shared" si="13"/>
        <v>0</v>
      </c>
      <c r="L68" s="218">
        <f t="shared" si="14"/>
        <v>0</v>
      </c>
      <c r="M68" s="215"/>
      <c r="N68" s="216"/>
    </row>
    <row r="69" spans="3:14" x14ac:dyDescent="0.2">
      <c r="C69" s="13"/>
      <c r="D69" s="19">
        <f t="shared" si="20"/>
        <v>59</v>
      </c>
      <c r="E69" s="188" t="str">
        <f>IF(OR('Services - NHC'!E68="",'Services - NHC'!E68="[Enter service]"),"",'Services - NHC'!E68)</f>
        <v>Caravan Parks</v>
      </c>
      <c r="F69" s="189" t="str">
        <f>IF(OR('Services - NHC'!F68="",'Services - NHC'!F68="[Select]"),"",'Services - NHC'!F68)</f>
        <v>External</v>
      </c>
      <c r="G69" s="199">
        <f>IF('Revenue - NHC'!S70="","",'Revenue - NHC'!S70)</f>
        <v>30000</v>
      </c>
      <c r="H69" s="199">
        <f>IF('Revenue - WHC'!S70="","",'Revenue - WHC'!S70)</f>
        <v>30000</v>
      </c>
      <c r="I69" s="199">
        <f>IF('Expenditure- NHC'!L69="","",'Expenditure- NHC'!L69)</f>
        <v>82753</v>
      </c>
      <c r="J69" s="200">
        <f>IF('Expenditure - WHC'!L69="","",'Expenditure - WHC'!L69)</f>
        <v>82753</v>
      </c>
      <c r="K69" s="217">
        <f t="shared" si="13"/>
        <v>0</v>
      </c>
      <c r="L69" s="218">
        <f t="shared" si="14"/>
        <v>0</v>
      </c>
      <c r="M69" s="215"/>
      <c r="N69" s="216"/>
    </row>
    <row r="70" spans="3:14" x14ac:dyDescent="0.2">
      <c r="C70" s="13"/>
      <c r="D70" s="19">
        <f t="shared" si="20"/>
        <v>60</v>
      </c>
      <c r="E70" s="188" t="str">
        <f>IF(OR('Services - NHC'!E69="",'Services - NHC'!E69="[Enter service]"),"",'Services - NHC'!E69)</f>
        <v>Halls</v>
      </c>
      <c r="F70" s="189" t="str">
        <f>IF(OR('Services - NHC'!F69="",'Services - NHC'!F69="[Select]"),"",'Services - NHC'!F69)</f>
        <v>External</v>
      </c>
      <c r="G70" s="199">
        <f>IF('Revenue - NHC'!S71="","",'Revenue - NHC'!S71)</f>
        <v>4200</v>
      </c>
      <c r="H70" s="199">
        <f>IF('Revenue - WHC'!S71="","",'Revenue - WHC'!S71)</f>
        <v>4200</v>
      </c>
      <c r="I70" s="199">
        <f>IF('Expenditure- NHC'!L70="","",'Expenditure- NHC'!L70)</f>
        <v>138648</v>
      </c>
      <c r="J70" s="200">
        <f>IF('Expenditure - WHC'!L70="","",'Expenditure - WHC'!L70)</f>
        <v>138648</v>
      </c>
      <c r="K70" s="217">
        <f t="shared" si="13"/>
        <v>0</v>
      </c>
      <c r="L70" s="218">
        <f t="shared" si="14"/>
        <v>0</v>
      </c>
      <c r="M70" s="215"/>
      <c r="N70" s="216"/>
    </row>
    <row r="71" spans="3:14" x14ac:dyDescent="0.2">
      <c r="C71" s="13"/>
      <c r="D71" s="90">
        <f t="shared" si="20"/>
        <v>61</v>
      </c>
      <c r="E71" s="188" t="str">
        <f>IF(OR('Services - NHC'!E70="",'Services - NHC'!E70="[Enter service]"),"",'Services - NHC'!E70)</f>
        <v>Museums</v>
      </c>
      <c r="F71" s="189" t="str">
        <f>IF(OR('Services - NHC'!F70="",'Services - NHC'!F70="[Select]"),"",'Services - NHC'!F70)</f>
        <v>External</v>
      </c>
      <c r="G71" s="199">
        <f>IF('Revenue - NHC'!S72="","",'Revenue - NHC'!S72)</f>
        <v>0</v>
      </c>
      <c r="H71" s="199">
        <f>IF('Revenue - WHC'!S72="","",'Revenue - WHC'!S72)</f>
        <v>0</v>
      </c>
      <c r="I71" s="199">
        <f>IF('Expenditure- NHC'!L71="","",'Expenditure- NHC'!L71)</f>
        <v>20540</v>
      </c>
      <c r="J71" s="200">
        <f>IF('Expenditure - WHC'!L71="","",'Expenditure - WHC'!L71)</f>
        <v>20540</v>
      </c>
      <c r="K71" s="217">
        <f t="shared" si="13"/>
        <v>0</v>
      </c>
      <c r="L71" s="218">
        <f t="shared" si="14"/>
        <v>0</v>
      </c>
      <c r="M71" s="215"/>
      <c r="N71" s="216"/>
    </row>
    <row r="72" spans="3:14" x14ac:dyDescent="0.2">
      <c r="C72" s="13"/>
      <c r="D72" s="19">
        <f t="shared" si="20"/>
        <v>62</v>
      </c>
      <c r="E72" s="188" t="str">
        <f>IF(OR('Services - NHC'!E71="",'Services - NHC'!E71="[Enter service]"),"",'Services - NHC'!E71)</f>
        <v>Court Houses</v>
      </c>
      <c r="F72" s="189" t="str">
        <f>IF(OR('Services - NHC'!F71="",'Services - NHC'!F71="[Select]"),"",'Services - NHC'!F71)</f>
        <v>External</v>
      </c>
      <c r="G72" s="199">
        <f>IF('Revenue - NHC'!S73="","",'Revenue - NHC'!S73)</f>
        <v>0</v>
      </c>
      <c r="H72" s="199">
        <f>IF('Revenue - WHC'!S73="","",'Revenue - WHC'!S73)</f>
        <v>0</v>
      </c>
      <c r="I72" s="199">
        <f>IF('Expenditure- NHC'!L72="","",'Expenditure- NHC'!L72)</f>
        <v>7900</v>
      </c>
      <c r="J72" s="200">
        <f>IF('Expenditure - WHC'!L72="","",'Expenditure - WHC'!L72)</f>
        <v>7900</v>
      </c>
      <c r="K72" s="217">
        <f t="shared" si="13"/>
        <v>0</v>
      </c>
      <c r="L72" s="218">
        <f t="shared" si="14"/>
        <v>0</v>
      </c>
      <c r="M72" s="215"/>
      <c r="N72" s="216"/>
    </row>
    <row r="73" spans="3:14" x14ac:dyDescent="0.2">
      <c r="C73" s="13"/>
      <c r="D73" s="19">
        <f t="shared" si="20"/>
        <v>63</v>
      </c>
      <c r="E73" s="188" t="str">
        <f>IF(OR('Services - NHC'!E72="",'Services - NHC'!E72="[Enter service]"),"",'Services - NHC'!E72)</f>
        <v>Stadiums &amp; Community Centres</v>
      </c>
      <c r="F73" s="189" t="str">
        <f>IF(OR('Services - NHC'!F72="",'Services - NHC'!F72="[Select]"),"",'Services - NHC'!F72)</f>
        <v>External</v>
      </c>
      <c r="G73" s="199">
        <f>IF('Revenue - NHC'!S74="","",'Revenue - NHC'!S74)</f>
        <v>0</v>
      </c>
      <c r="H73" s="199">
        <f>IF('Revenue - WHC'!S74="","",'Revenue - WHC'!S74)</f>
        <v>0</v>
      </c>
      <c r="I73" s="199">
        <f>IF('Expenditure- NHC'!L73="","",'Expenditure- NHC'!L73)</f>
        <v>401814</v>
      </c>
      <c r="J73" s="200">
        <f>IF('Expenditure - WHC'!L73="","",'Expenditure - WHC'!L73)</f>
        <v>401814</v>
      </c>
      <c r="K73" s="217">
        <f t="shared" si="13"/>
        <v>0</v>
      </c>
      <c r="L73" s="218">
        <f t="shared" si="14"/>
        <v>0</v>
      </c>
      <c r="M73" s="215"/>
      <c r="N73" s="216"/>
    </row>
    <row r="74" spans="3:14" x14ac:dyDescent="0.2">
      <c r="C74" s="13"/>
      <c r="D74" s="19">
        <f t="shared" si="20"/>
        <v>64</v>
      </c>
      <c r="E74" s="188" t="str">
        <f>IF(OR('Services - NHC'!E73="",'Services - NHC'!E73="[Enter service]"),"",'Services - NHC'!E73)</f>
        <v>Depots</v>
      </c>
      <c r="F74" s="189" t="str">
        <f>IF(OR('Services - NHC'!F73="",'Services - NHC'!F73="[Select]"),"",'Services - NHC'!F73)</f>
        <v>Internal</v>
      </c>
      <c r="G74" s="199">
        <f>IF('Revenue - NHC'!S75="","",'Revenue - NHC'!S75)</f>
        <v>0</v>
      </c>
      <c r="H74" s="199">
        <f>IF('Revenue - WHC'!S75="","",'Revenue - WHC'!S75)</f>
        <v>0</v>
      </c>
      <c r="I74" s="199">
        <f>IF('Expenditure- NHC'!L74="","",'Expenditure- NHC'!L74)</f>
        <v>63940</v>
      </c>
      <c r="J74" s="200">
        <f>IF('Expenditure - WHC'!L74="","",'Expenditure - WHC'!L74)</f>
        <v>63940</v>
      </c>
      <c r="K74" s="217">
        <f t="shared" si="13"/>
        <v>0</v>
      </c>
      <c r="L74" s="218">
        <f t="shared" si="14"/>
        <v>0</v>
      </c>
      <c r="M74" s="215"/>
      <c r="N74" s="216"/>
    </row>
    <row r="75" spans="3:14" x14ac:dyDescent="0.2">
      <c r="C75" s="13"/>
      <c r="D75" s="90">
        <f t="shared" si="20"/>
        <v>65</v>
      </c>
      <c r="E75" s="188" t="str">
        <f>IF(OR('Services - NHC'!E74="",'Services - NHC'!E74="[Enter service]"),"",'Services - NHC'!E74)</f>
        <v>Lakes</v>
      </c>
      <c r="F75" s="189" t="str">
        <f>IF(OR('Services - NHC'!F74="",'Services - NHC'!F74="[Select]"),"",'Services - NHC'!F74)</f>
        <v>External</v>
      </c>
      <c r="G75" s="199">
        <f>IF('Revenue - NHC'!S76="","",'Revenue - NHC'!S76)</f>
        <v>0</v>
      </c>
      <c r="H75" s="199">
        <f>IF('Revenue - WHC'!S76="","",'Revenue - WHC'!S76)</f>
        <v>0</v>
      </c>
      <c r="I75" s="199">
        <f>IF('Expenditure- NHC'!L75="","",'Expenditure- NHC'!L75)</f>
        <v>23292</v>
      </c>
      <c r="J75" s="200">
        <f>IF('Expenditure - WHC'!L75="","",'Expenditure - WHC'!L75)</f>
        <v>23292</v>
      </c>
      <c r="K75" s="217">
        <f t="shared" si="13"/>
        <v>0</v>
      </c>
      <c r="L75" s="218">
        <f t="shared" si="14"/>
        <v>0</v>
      </c>
      <c r="M75" s="215"/>
      <c r="N75" s="216"/>
    </row>
    <row r="76" spans="3:14" x14ac:dyDescent="0.2">
      <c r="C76" s="13"/>
      <c r="D76" s="19">
        <f t="shared" si="20"/>
        <v>66</v>
      </c>
      <c r="E76" s="188" t="str">
        <f>IF(OR('Services - NHC'!E75="",'Services - NHC'!E75="[Enter service]"),"",'Services - NHC'!E75)</f>
        <v>Other Council Assets</v>
      </c>
      <c r="F76" s="189" t="str">
        <f>IF(OR('Services - NHC'!F75="",'Services - NHC'!F75="[Select]"),"",'Services - NHC'!F75)</f>
        <v>Mixed</v>
      </c>
      <c r="G76" s="199">
        <f>IF('Revenue - NHC'!S77="","",'Revenue - NHC'!S77)</f>
        <v>0</v>
      </c>
      <c r="H76" s="199">
        <f>IF('Revenue - WHC'!S77="","",'Revenue - WHC'!S77)</f>
        <v>0</v>
      </c>
      <c r="I76" s="199">
        <f>IF('Expenditure- NHC'!L76="","",'Expenditure- NHC'!L76)</f>
        <v>55490</v>
      </c>
      <c r="J76" s="200">
        <f>IF('Expenditure - WHC'!L76="","",'Expenditure - WHC'!L76)</f>
        <v>55490</v>
      </c>
      <c r="K76" s="217">
        <f t="shared" si="13"/>
        <v>0</v>
      </c>
      <c r="L76" s="218">
        <f t="shared" si="14"/>
        <v>0</v>
      </c>
      <c r="M76" s="215"/>
      <c r="N76" s="216"/>
    </row>
    <row r="77" spans="3:14" ht="25.2" x14ac:dyDescent="0.2">
      <c r="C77" s="13"/>
      <c r="D77" s="19">
        <f t="shared" si="20"/>
        <v>67</v>
      </c>
      <c r="E77" s="188" t="str">
        <f>IF(OR('Services - NHC'!E76="",'Services - NHC'!E76="[Enter service]"),"",'Services - NHC'!E76)</f>
        <v>Sunraysia Highway Improvement Committee</v>
      </c>
      <c r="F77" s="189" t="str">
        <f>IF(OR('Services - NHC'!F76="",'Services - NHC'!F76="[Select]"),"",'Services - NHC'!F76)</f>
        <v>External</v>
      </c>
      <c r="G77" s="199">
        <f>IF('Revenue - NHC'!S78="","",'Revenue - NHC'!S78)</f>
        <v>6000</v>
      </c>
      <c r="H77" s="199">
        <f>IF('Revenue - WHC'!S78="","",'Revenue - WHC'!S78)</f>
        <v>6000</v>
      </c>
      <c r="I77" s="199">
        <f>IF('Expenditure- NHC'!L77="","",'Expenditure- NHC'!L77)</f>
        <v>7000</v>
      </c>
      <c r="J77" s="200">
        <f>IF('Expenditure - WHC'!L77="","",'Expenditure - WHC'!L77)</f>
        <v>7000</v>
      </c>
      <c r="K77" s="217">
        <f t="shared" ref="K77:K109" si="63">IFERROR(H77-G77,"")</f>
        <v>0</v>
      </c>
      <c r="L77" s="218">
        <f t="shared" ref="L77:L109" si="64">IFERROR(J77-I77,"")</f>
        <v>0</v>
      </c>
      <c r="M77" s="215"/>
      <c r="N77" s="216"/>
    </row>
    <row r="78" spans="3:14" x14ac:dyDescent="0.2">
      <c r="C78" s="13"/>
      <c r="D78" s="90">
        <f t="shared" si="20"/>
        <v>68</v>
      </c>
      <c r="E78" s="188" t="str">
        <f>IF(OR('Services - NHC'!E77="",'Services - NHC'!E77="[Enter service]"),"",'Services - NHC'!E77)</f>
        <v>Roadside Weed and Rabbit Control</v>
      </c>
      <c r="F78" s="189" t="str">
        <f>IF(OR('Services - NHC'!F77="",'Services - NHC'!F77="[Select]"),"",'Services - NHC'!F77)</f>
        <v>External</v>
      </c>
      <c r="G78" s="199">
        <f>IF('Revenue - NHC'!S79="","",'Revenue - NHC'!S79)</f>
        <v>75000</v>
      </c>
      <c r="H78" s="199">
        <f>IF('Revenue - WHC'!S79="","",'Revenue - WHC'!S79)</f>
        <v>75000</v>
      </c>
      <c r="I78" s="199">
        <f>IF('Expenditure- NHC'!L78="","",'Expenditure- NHC'!L78)</f>
        <v>75000</v>
      </c>
      <c r="J78" s="200">
        <f>IF('Expenditure - WHC'!L78="","",'Expenditure - WHC'!L78)</f>
        <v>75000</v>
      </c>
      <c r="K78" s="217">
        <f t="shared" si="63"/>
        <v>0</v>
      </c>
      <c r="L78" s="218">
        <f t="shared" si="64"/>
        <v>0</v>
      </c>
      <c r="M78" s="215"/>
      <c r="N78" s="216"/>
    </row>
    <row r="79" spans="3:14" ht="25.2" x14ac:dyDescent="0.2">
      <c r="C79" s="13"/>
      <c r="D79" s="19">
        <f t="shared" si="20"/>
        <v>69</v>
      </c>
      <c r="E79" s="188" t="str">
        <f>IF(OR('Services - NHC'!E78="",'Services - NHC'!E78="[Enter service]"),"",'Services - NHC'!E78)</f>
        <v>Charlton-St Arnaud Rd Floodway Construction</v>
      </c>
      <c r="F79" s="189" t="str">
        <f>IF(OR('Services - NHC'!F78="",'Services - NHC'!F78="[Select]"),"",'Services - NHC'!F78)</f>
        <v>External</v>
      </c>
      <c r="G79" s="199">
        <f>IF('Revenue - NHC'!S80="","",'Revenue - NHC'!S80)</f>
        <v>100000</v>
      </c>
      <c r="H79" s="199">
        <f>IF('Revenue - WHC'!S80="","",'Revenue - WHC'!S80)</f>
        <v>100000</v>
      </c>
      <c r="I79" s="199">
        <f>IF('Expenditure- NHC'!L79="","",'Expenditure- NHC'!L79)</f>
        <v>0</v>
      </c>
      <c r="J79" s="200">
        <f>IF('Expenditure - WHC'!L79="","",'Expenditure - WHC'!L79)</f>
        <v>0</v>
      </c>
      <c r="K79" s="217">
        <f t="shared" si="63"/>
        <v>0</v>
      </c>
      <c r="L79" s="218">
        <f t="shared" si="64"/>
        <v>0</v>
      </c>
      <c r="M79" s="215"/>
      <c r="N79" s="216"/>
    </row>
    <row r="80" spans="3:14" x14ac:dyDescent="0.2">
      <c r="C80" s="13"/>
      <c r="D80" s="19">
        <f t="shared" ref="D80:D143" si="65">D79+1</f>
        <v>70</v>
      </c>
      <c r="E80" s="188" t="str">
        <f>IF(OR('Services - NHC'!E79="",'Services - NHC'!E79="[Enter service]"),"",'Services - NHC'!E79)</f>
        <v>Municipal Emergency Management</v>
      </c>
      <c r="F80" s="189" t="str">
        <f>IF(OR('Services - NHC'!F79="",'Services - NHC'!F79="[Select]"),"",'Services - NHC'!F79)</f>
        <v>Mixed</v>
      </c>
      <c r="G80" s="199">
        <f>IF('Revenue - NHC'!S81="","",'Revenue - NHC'!S81)</f>
        <v>73668</v>
      </c>
      <c r="H80" s="199">
        <f>IF('Revenue - WHC'!S81="","",'Revenue - WHC'!S81)</f>
        <v>73668</v>
      </c>
      <c r="I80" s="199">
        <f>IF('Expenditure- NHC'!L80="","",'Expenditure- NHC'!L80)</f>
        <v>208159</v>
      </c>
      <c r="J80" s="200">
        <f>IF('Expenditure - WHC'!L80="","",'Expenditure - WHC'!L80)</f>
        <v>208159</v>
      </c>
      <c r="K80" s="217">
        <f t="shared" si="63"/>
        <v>0</v>
      </c>
      <c r="L80" s="218">
        <f t="shared" si="64"/>
        <v>0</v>
      </c>
      <c r="M80" s="215"/>
      <c r="N80" s="216"/>
    </row>
    <row r="81" spans="3:14" x14ac:dyDescent="0.2">
      <c r="C81" s="13"/>
      <c r="D81" s="19">
        <f t="shared" si="65"/>
        <v>71</v>
      </c>
      <c r="E81" s="188" t="str">
        <f>IF(OR('Services - NHC'!E80="",'Services - NHC'!E80="[Enter service]"),"",'Services - NHC'!E80)</f>
        <v>Incident Emergency Response</v>
      </c>
      <c r="F81" s="189" t="str">
        <f>IF(OR('Services - NHC'!F80="",'Services - NHC'!F80="[Select]"),"",'Services - NHC'!F80)</f>
        <v>Mixed</v>
      </c>
      <c r="G81" s="199">
        <f>IF('Revenue - NHC'!S82="","",'Revenue - NHC'!S82)</f>
        <v>0</v>
      </c>
      <c r="H81" s="199">
        <f>IF('Revenue - WHC'!S82="","",'Revenue - WHC'!S82)</f>
        <v>0</v>
      </c>
      <c r="I81" s="199">
        <f>IF('Expenditure- NHC'!L81="","",'Expenditure- NHC'!L81)</f>
        <v>22505</v>
      </c>
      <c r="J81" s="200">
        <f>IF('Expenditure - WHC'!L81="","",'Expenditure - WHC'!L81)</f>
        <v>22505</v>
      </c>
      <c r="K81" s="217">
        <f t="shared" si="63"/>
        <v>0</v>
      </c>
      <c r="L81" s="218">
        <f t="shared" si="64"/>
        <v>0</v>
      </c>
      <c r="M81" s="215"/>
      <c r="N81" s="216"/>
    </row>
    <row r="82" spans="3:14" ht="25.2" x14ac:dyDescent="0.2">
      <c r="C82" s="13"/>
      <c r="D82" s="90">
        <f t="shared" si="65"/>
        <v>72</v>
      </c>
      <c r="E82" s="188" t="str">
        <f>IF(OR('Services - NHC'!E81="",'Services - NHC'!E81="[Enter service]"),"",'Services - NHC'!E81)</f>
        <v>Events Traffic Control &amp; Community Support</v>
      </c>
      <c r="F82" s="189" t="str">
        <f>IF(OR('Services - NHC'!F81="",'Services - NHC'!F81="[Select]"),"",'Services - NHC'!F81)</f>
        <v>External</v>
      </c>
      <c r="G82" s="199">
        <f>IF('Revenue - NHC'!S83="","",'Revenue - NHC'!S83)</f>
        <v>0</v>
      </c>
      <c r="H82" s="199">
        <f>IF('Revenue - WHC'!S83="","",'Revenue - WHC'!S83)</f>
        <v>0</v>
      </c>
      <c r="I82" s="199">
        <f>IF('Expenditure- NHC'!L82="","",'Expenditure- NHC'!L82)</f>
        <v>5500</v>
      </c>
      <c r="J82" s="200">
        <f>IF('Expenditure - WHC'!L82="","",'Expenditure - WHC'!L82)</f>
        <v>5500</v>
      </c>
      <c r="K82" s="217">
        <f t="shared" si="63"/>
        <v>0</v>
      </c>
      <c r="L82" s="218">
        <f t="shared" si="64"/>
        <v>0</v>
      </c>
      <c r="M82" s="215"/>
      <c r="N82" s="216"/>
    </row>
    <row r="83" spans="3:14" x14ac:dyDescent="0.2">
      <c r="C83" s="13"/>
      <c r="D83" s="19">
        <f t="shared" si="65"/>
        <v>73</v>
      </c>
      <c r="E83" s="188" t="str">
        <f>IF(OR('Services - NHC'!E82="",'Services - NHC'!E82="[Enter service]"),"",'Services - NHC'!E82)</f>
        <v>Road Services Administration</v>
      </c>
      <c r="F83" s="189" t="str">
        <f>IF(OR('Services - NHC'!F82="",'Services - NHC'!F82="[Select]"),"",'Services - NHC'!F82)</f>
        <v>Internal</v>
      </c>
      <c r="G83" s="199">
        <f>IF('Revenue - NHC'!S84="","",'Revenue - NHC'!S84)</f>
        <v>0</v>
      </c>
      <c r="H83" s="199">
        <f>IF('Revenue - WHC'!S84="","",'Revenue - WHC'!S84)</f>
        <v>0</v>
      </c>
      <c r="I83" s="199">
        <f>IF('Expenditure- NHC'!L83="","",'Expenditure- NHC'!L83)</f>
        <v>418746</v>
      </c>
      <c r="J83" s="200">
        <f>IF('Expenditure - WHC'!L83="","",'Expenditure - WHC'!L83)</f>
        <v>418746</v>
      </c>
      <c r="K83" s="217">
        <f t="shared" si="63"/>
        <v>0</v>
      </c>
      <c r="L83" s="218">
        <f t="shared" si="64"/>
        <v>0</v>
      </c>
      <c r="M83" s="215"/>
      <c r="N83" s="216"/>
    </row>
    <row r="84" spans="3:14" x14ac:dyDescent="0.2">
      <c r="C84" s="13"/>
      <c r="D84" s="19">
        <f t="shared" si="65"/>
        <v>74</v>
      </c>
      <c r="E84" s="188" t="str">
        <f>IF(OR('Services - NHC'!E83="",'Services - NHC'!E83="[Enter service]"),"",'Services - NHC'!E83)</f>
        <v>Roads Sealed</v>
      </c>
      <c r="F84" s="189" t="str">
        <f>IF(OR('Services - NHC'!F83="",'Services - NHC'!F83="[Select]"),"",'Services - NHC'!F83)</f>
        <v>External</v>
      </c>
      <c r="G84" s="199">
        <f>IF('Revenue - NHC'!S85="","",'Revenue - NHC'!S85)</f>
        <v>0</v>
      </c>
      <c r="H84" s="199">
        <f>IF('Revenue - WHC'!S85="","",'Revenue - WHC'!S85)</f>
        <v>0</v>
      </c>
      <c r="I84" s="199">
        <f>IF('Expenditure- NHC'!L84="","",'Expenditure- NHC'!L84)</f>
        <v>5212241</v>
      </c>
      <c r="J84" s="200">
        <f>IF('Expenditure - WHC'!L84="","",'Expenditure - WHC'!L84)</f>
        <v>5212241</v>
      </c>
      <c r="K84" s="217">
        <f t="shared" si="63"/>
        <v>0</v>
      </c>
      <c r="L84" s="218">
        <f t="shared" si="64"/>
        <v>0</v>
      </c>
      <c r="M84" s="215"/>
      <c r="N84" s="216"/>
    </row>
    <row r="85" spans="3:14" x14ac:dyDescent="0.2">
      <c r="C85" s="13"/>
      <c r="D85" s="19">
        <f t="shared" si="65"/>
        <v>75</v>
      </c>
      <c r="E85" s="188" t="str">
        <f>IF(OR('Services - NHC'!E84="",'Services - NHC'!E84="[Enter service]"),"",'Services - NHC'!E84)</f>
        <v>Roads Gravel</v>
      </c>
      <c r="F85" s="189" t="str">
        <f>IF(OR('Services - NHC'!F84="",'Services - NHC'!F84="[Select]"),"",'Services - NHC'!F84)</f>
        <v>External</v>
      </c>
      <c r="G85" s="199">
        <f>IF('Revenue - NHC'!S86="","",'Revenue - NHC'!S86)</f>
        <v>2305048</v>
      </c>
      <c r="H85" s="199">
        <f>IF('Revenue - WHC'!S86="","",'Revenue - WHC'!S86)</f>
        <v>2305048</v>
      </c>
      <c r="I85" s="199">
        <f>IF('Expenditure- NHC'!L85="","",'Expenditure- NHC'!L85)</f>
        <v>1703601</v>
      </c>
      <c r="J85" s="200">
        <f>IF('Expenditure - WHC'!L85="","",'Expenditure - WHC'!L85)</f>
        <v>1703601</v>
      </c>
      <c r="K85" s="217">
        <f t="shared" si="63"/>
        <v>0</v>
      </c>
      <c r="L85" s="218">
        <f t="shared" si="64"/>
        <v>0</v>
      </c>
      <c r="M85" s="215"/>
      <c r="N85" s="216"/>
    </row>
    <row r="86" spans="3:14" x14ac:dyDescent="0.2">
      <c r="C86" s="13"/>
      <c r="D86" s="90">
        <f t="shared" si="65"/>
        <v>76</v>
      </c>
      <c r="E86" s="188" t="str">
        <f>IF(OR('Services - NHC'!E85="",'Services - NHC'!E85="[Enter service]"),"",'Services - NHC'!E85)</f>
        <v>Roads Formed</v>
      </c>
      <c r="F86" s="189" t="str">
        <f>IF(OR('Services - NHC'!F85="",'Services - NHC'!F85="[Select]"),"",'Services - NHC'!F85)</f>
        <v>External</v>
      </c>
      <c r="G86" s="199">
        <f>IF('Revenue - NHC'!S87="","",'Revenue - NHC'!S87)</f>
        <v>0</v>
      </c>
      <c r="H86" s="199">
        <f>IF('Revenue - WHC'!S87="","",'Revenue - WHC'!S87)</f>
        <v>0</v>
      </c>
      <c r="I86" s="199">
        <f>IF('Expenditure- NHC'!L86="","",'Expenditure- NHC'!L86)</f>
        <v>566497</v>
      </c>
      <c r="J86" s="200">
        <f>IF('Expenditure - WHC'!L86="","",'Expenditure - WHC'!L86)</f>
        <v>566497</v>
      </c>
      <c r="K86" s="217">
        <f t="shared" si="63"/>
        <v>0</v>
      </c>
      <c r="L86" s="218">
        <f t="shared" si="64"/>
        <v>0</v>
      </c>
      <c r="M86" s="215"/>
      <c r="N86" s="216"/>
    </row>
    <row r="87" spans="3:14" x14ac:dyDescent="0.2">
      <c r="C87" s="13"/>
      <c r="D87" s="19">
        <f t="shared" si="65"/>
        <v>77</v>
      </c>
      <c r="E87" s="188" t="str">
        <f>IF(OR('Services - NHC'!E86="",'Services - NHC'!E86="[Enter service]"),"",'Services - NHC'!E86)</f>
        <v>Gravel Pit Rehabilitiation</v>
      </c>
      <c r="F87" s="189" t="str">
        <f>IF(OR('Services - NHC'!F86="",'Services - NHC'!F86="[Select]"),"",'Services - NHC'!F86)</f>
        <v>Internal</v>
      </c>
      <c r="G87" s="199">
        <f>IF('Revenue - NHC'!S88="","",'Revenue - NHC'!S88)</f>
        <v>0</v>
      </c>
      <c r="H87" s="199">
        <f>IF('Revenue - WHC'!S88="","",'Revenue - WHC'!S88)</f>
        <v>0</v>
      </c>
      <c r="I87" s="199">
        <f>IF('Expenditure- NHC'!L87="","",'Expenditure- NHC'!L87)</f>
        <v>0</v>
      </c>
      <c r="J87" s="200">
        <f>IF('Expenditure - WHC'!L87="","",'Expenditure - WHC'!L87)</f>
        <v>0</v>
      </c>
      <c r="K87" s="217">
        <f t="shared" si="63"/>
        <v>0</v>
      </c>
      <c r="L87" s="218">
        <f t="shared" si="64"/>
        <v>0</v>
      </c>
      <c r="M87" s="215"/>
      <c r="N87" s="216"/>
    </row>
    <row r="88" spans="3:14" ht="25.2" x14ac:dyDescent="0.2">
      <c r="C88" s="13"/>
      <c r="D88" s="19">
        <f t="shared" si="65"/>
        <v>78</v>
      </c>
      <c r="E88" s="188" t="str">
        <f>IF(OR('Services - NHC'!E87="",'Services - NHC'!E87="[Enter service]"),"",'Services - NHC'!E87)</f>
        <v>Urban Areas and Environment Administration</v>
      </c>
      <c r="F88" s="189" t="str">
        <f>IF(OR('Services - NHC'!F87="",'Services - NHC'!F87="[Select]"),"",'Services - NHC'!F87)</f>
        <v>Mixed</v>
      </c>
      <c r="G88" s="199">
        <f>IF('Revenue - NHC'!S89="","",'Revenue - NHC'!S89)</f>
        <v>0</v>
      </c>
      <c r="H88" s="199">
        <f>IF('Revenue - WHC'!S89="","",'Revenue - WHC'!S89)</f>
        <v>0</v>
      </c>
      <c r="I88" s="199">
        <f>IF('Expenditure- NHC'!L88="","",'Expenditure- NHC'!L88)</f>
        <v>233959</v>
      </c>
      <c r="J88" s="200">
        <f>IF('Expenditure - WHC'!L88="","",'Expenditure - WHC'!L88)</f>
        <v>233959</v>
      </c>
      <c r="K88" s="217">
        <f t="shared" si="63"/>
        <v>0</v>
      </c>
      <c r="L88" s="218">
        <f t="shared" si="64"/>
        <v>0</v>
      </c>
      <c r="M88" s="215"/>
      <c r="N88" s="216"/>
    </row>
    <row r="89" spans="3:14" x14ac:dyDescent="0.2">
      <c r="C89" s="13"/>
      <c r="D89" s="90">
        <f t="shared" si="65"/>
        <v>79</v>
      </c>
      <c r="E89" s="188" t="str">
        <f>IF(OR('Services - NHC'!E88="",'Services - NHC'!E88="[Enter service]"),"",'Services - NHC'!E88)</f>
        <v>Public Toilets</v>
      </c>
      <c r="F89" s="189" t="str">
        <f>IF(OR('Services - NHC'!F88="",'Services - NHC'!F88="[Select]"),"",'Services - NHC'!F88)</f>
        <v>External</v>
      </c>
      <c r="G89" s="199">
        <f>IF('Revenue - NHC'!S90="","",'Revenue - NHC'!S90)</f>
        <v>0</v>
      </c>
      <c r="H89" s="199">
        <f>IF('Revenue - WHC'!S90="","",'Revenue - WHC'!S90)</f>
        <v>0</v>
      </c>
      <c r="I89" s="199">
        <f>IF('Expenditure- NHC'!L89="","",'Expenditure- NHC'!L89)</f>
        <v>225794</v>
      </c>
      <c r="J89" s="200">
        <f>IF('Expenditure - WHC'!L89="","",'Expenditure - WHC'!L89)</f>
        <v>225794</v>
      </c>
      <c r="K89" s="217">
        <f t="shared" si="63"/>
        <v>0</v>
      </c>
      <c r="L89" s="218">
        <f t="shared" si="64"/>
        <v>0</v>
      </c>
      <c r="M89" s="215"/>
      <c r="N89" s="216"/>
    </row>
    <row r="90" spans="3:14" x14ac:dyDescent="0.2">
      <c r="C90" s="13"/>
      <c r="D90" s="19">
        <f t="shared" si="65"/>
        <v>80</v>
      </c>
      <c r="E90" s="188" t="str">
        <f>IF(OR('Services - NHC'!E89="",'Services - NHC'!E89="[Enter service]"),"",'Services - NHC'!E89)</f>
        <v>Parks</v>
      </c>
      <c r="F90" s="189" t="str">
        <f>IF(OR('Services - NHC'!F89="",'Services - NHC'!F89="[Select]"),"",'Services - NHC'!F89)</f>
        <v>External</v>
      </c>
      <c r="G90" s="199">
        <f>IF('Revenue - NHC'!S91="","",'Revenue - NHC'!S91)</f>
        <v>0</v>
      </c>
      <c r="H90" s="199">
        <f>IF('Revenue - WHC'!S91="","",'Revenue - WHC'!S91)</f>
        <v>0</v>
      </c>
      <c r="I90" s="199">
        <f>IF('Expenditure- NHC'!L90="","",'Expenditure- NHC'!L90)</f>
        <v>508923</v>
      </c>
      <c r="J90" s="200">
        <f>IF('Expenditure - WHC'!L90="","",'Expenditure - WHC'!L90)</f>
        <v>508923</v>
      </c>
      <c r="K90" s="217">
        <f t="shared" si="63"/>
        <v>0</v>
      </c>
      <c r="L90" s="218">
        <f t="shared" si="64"/>
        <v>0</v>
      </c>
      <c r="M90" s="215"/>
      <c r="N90" s="216"/>
    </row>
    <row r="91" spans="3:14" x14ac:dyDescent="0.2">
      <c r="C91" s="13"/>
      <c r="D91" s="19">
        <f t="shared" si="65"/>
        <v>81</v>
      </c>
      <c r="E91" s="188" t="str">
        <f>IF(OR('Services - NHC'!E90="",'Services - NHC'!E90="[Enter service]"),"",'Services - NHC'!E90)</f>
        <v>Drains</v>
      </c>
      <c r="F91" s="189" t="str">
        <f>IF(OR('Services - NHC'!F90="",'Services - NHC'!F90="[Select]"),"",'Services - NHC'!F90)</f>
        <v>External</v>
      </c>
      <c r="G91" s="199">
        <f>IF('Revenue - NHC'!S92="","",'Revenue - NHC'!S92)</f>
        <v>0</v>
      </c>
      <c r="H91" s="199">
        <f>IF('Revenue - WHC'!S92="","",'Revenue - WHC'!S92)</f>
        <v>0</v>
      </c>
      <c r="I91" s="199">
        <f>IF('Expenditure- NHC'!L91="","",'Expenditure- NHC'!L91)</f>
        <v>168273</v>
      </c>
      <c r="J91" s="200">
        <f>IF('Expenditure - WHC'!L91="","",'Expenditure - WHC'!L91)</f>
        <v>168273</v>
      </c>
      <c r="K91" s="217">
        <f t="shared" si="63"/>
        <v>0</v>
      </c>
      <c r="L91" s="218">
        <f t="shared" si="64"/>
        <v>0</v>
      </c>
      <c r="M91" s="215"/>
      <c r="N91" s="216"/>
    </row>
    <row r="92" spans="3:14" x14ac:dyDescent="0.2">
      <c r="C92" s="13"/>
      <c r="D92" s="19">
        <f t="shared" si="65"/>
        <v>82</v>
      </c>
      <c r="E92" s="188" t="str">
        <f>IF(OR('Services - NHC'!E91="",'Services - NHC'!E91="[Enter service]"),"",'Services - NHC'!E91)</f>
        <v>Major Culverts Bridges and Weirs</v>
      </c>
      <c r="F92" s="189" t="str">
        <f>IF(OR('Services - NHC'!F91="",'Services - NHC'!F91="[Select]"),"",'Services - NHC'!F91)</f>
        <v>External</v>
      </c>
      <c r="G92" s="199">
        <f>IF('Revenue - NHC'!S93="","",'Revenue - NHC'!S93)</f>
        <v>0</v>
      </c>
      <c r="H92" s="199">
        <f>IF('Revenue - WHC'!S93="","",'Revenue - WHC'!S93)</f>
        <v>0</v>
      </c>
      <c r="I92" s="199">
        <f>IF('Expenditure- NHC'!L92="","",'Expenditure- NHC'!L92)</f>
        <v>73235</v>
      </c>
      <c r="J92" s="200">
        <f>IF('Expenditure - WHC'!L92="","",'Expenditure - WHC'!L92)</f>
        <v>73235</v>
      </c>
      <c r="K92" s="217">
        <f t="shared" si="63"/>
        <v>0</v>
      </c>
      <c r="L92" s="218">
        <f t="shared" si="64"/>
        <v>0</v>
      </c>
      <c r="M92" s="215"/>
      <c r="N92" s="216"/>
    </row>
    <row r="93" spans="3:14" ht="25.2" x14ac:dyDescent="0.2">
      <c r="C93" s="13"/>
      <c r="D93" s="90">
        <f t="shared" si="65"/>
        <v>83</v>
      </c>
      <c r="E93" s="188" t="str">
        <f>IF(OR('Services - NHC'!E92="",'Services - NHC'!E92="[Enter service]"),"",'Services - NHC'!E92)</f>
        <v>Pump Stations Water Re Use and Standpipes</v>
      </c>
      <c r="F93" s="189" t="str">
        <f>IF(OR('Services - NHC'!F92="",'Services - NHC'!F92="[Select]"),"",'Services - NHC'!F92)</f>
        <v>External</v>
      </c>
      <c r="G93" s="199">
        <f>IF('Revenue - NHC'!S94="","",'Revenue - NHC'!S94)</f>
        <v>100</v>
      </c>
      <c r="H93" s="199">
        <f>IF('Revenue - WHC'!S94="","",'Revenue - WHC'!S94)</f>
        <v>100</v>
      </c>
      <c r="I93" s="199">
        <f>IF('Expenditure- NHC'!L93="","",'Expenditure- NHC'!L93)</f>
        <v>25679</v>
      </c>
      <c r="J93" s="200">
        <f>IF('Expenditure - WHC'!L93="","",'Expenditure - WHC'!L93)</f>
        <v>25679</v>
      </c>
      <c r="K93" s="217">
        <f t="shared" si="63"/>
        <v>0</v>
      </c>
      <c r="L93" s="218">
        <f t="shared" si="64"/>
        <v>0</v>
      </c>
      <c r="M93" s="215"/>
      <c r="N93" s="216"/>
    </row>
    <row r="94" spans="3:14" x14ac:dyDescent="0.2">
      <c r="C94" s="13"/>
      <c r="D94" s="19">
        <f t="shared" si="65"/>
        <v>84</v>
      </c>
      <c r="E94" s="188" t="str">
        <f>IF(OR('Services - NHC'!E93="",'Services - NHC'!E93="[Enter service]"),"",'Services - NHC'!E93)</f>
        <v>Streetscapes</v>
      </c>
      <c r="F94" s="189" t="str">
        <f>IF(OR('Services - NHC'!F93="",'Services - NHC'!F93="[Select]"),"",'Services - NHC'!F93)</f>
        <v>External</v>
      </c>
      <c r="G94" s="199">
        <f>IF('Revenue - NHC'!S95="","",'Revenue - NHC'!S95)</f>
        <v>0</v>
      </c>
      <c r="H94" s="199">
        <f>IF('Revenue - WHC'!S95="","",'Revenue - WHC'!S95)</f>
        <v>0</v>
      </c>
      <c r="I94" s="199">
        <f>IF('Expenditure- NHC'!L94="","",'Expenditure- NHC'!L94)</f>
        <v>453756</v>
      </c>
      <c r="J94" s="200">
        <f>IF('Expenditure - WHC'!L94="","",'Expenditure - WHC'!L94)</f>
        <v>453756</v>
      </c>
      <c r="K94" s="217">
        <f t="shared" si="63"/>
        <v>0</v>
      </c>
      <c r="L94" s="218">
        <f t="shared" si="64"/>
        <v>0</v>
      </c>
      <c r="M94" s="215"/>
      <c r="N94" s="216"/>
    </row>
    <row r="95" spans="3:14" x14ac:dyDescent="0.2">
      <c r="C95" s="13"/>
      <c r="D95" s="19">
        <f t="shared" si="65"/>
        <v>85</v>
      </c>
      <c r="E95" s="188" t="str">
        <f>IF(OR('Services - NHC'!E94="",'Services - NHC'!E94="[Enter service]"),"",'Services - NHC'!E94)</f>
        <v>Kerb &amp; Channel</v>
      </c>
      <c r="F95" s="189" t="str">
        <f>IF(OR('Services - NHC'!F94="",'Services - NHC'!F94="[Select]"),"",'Services - NHC'!F94)</f>
        <v>External</v>
      </c>
      <c r="G95" s="199">
        <f>IF('Revenue - NHC'!S96="","",'Revenue - NHC'!S96)</f>
        <v>0</v>
      </c>
      <c r="H95" s="199">
        <f>IF('Revenue - WHC'!S96="","",'Revenue - WHC'!S96)</f>
        <v>0</v>
      </c>
      <c r="I95" s="199">
        <f>IF('Expenditure- NHC'!L95="","",'Expenditure- NHC'!L95)</f>
        <v>189856</v>
      </c>
      <c r="J95" s="200">
        <f>IF('Expenditure - WHC'!L95="","",'Expenditure - WHC'!L95)</f>
        <v>189856</v>
      </c>
      <c r="K95" s="217">
        <f t="shared" si="63"/>
        <v>0</v>
      </c>
      <c r="L95" s="218">
        <f t="shared" si="64"/>
        <v>0</v>
      </c>
      <c r="M95" s="215"/>
      <c r="N95" s="216"/>
    </row>
    <row r="96" spans="3:14" x14ac:dyDescent="0.2">
      <c r="C96" s="13"/>
      <c r="D96" s="19">
        <f t="shared" si="65"/>
        <v>86</v>
      </c>
      <c r="E96" s="188" t="str">
        <f>IF(OR('Services - NHC'!E95="",'Services - NHC'!E95="[Enter service]"),"",'Services - NHC'!E95)</f>
        <v>Footpaths</v>
      </c>
      <c r="F96" s="189" t="str">
        <f>IF(OR('Services - NHC'!F95="",'Services - NHC'!F95="[Select]"),"",'Services - NHC'!F95)</f>
        <v>External</v>
      </c>
      <c r="G96" s="199">
        <f>IF('Revenue - NHC'!S97="","",'Revenue - NHC'!S97)</f>
        <v>0</v>
      </c>
      <c r="H96" s="199">
        <f>IF('Revenue - WHC'!S97="","",'Revenue - WHC'!S97)</f>
        <v>0</v>
      </c>
      <c r="I96" s="199">
        <f>IF('Expenditure- NHC'!L96="","",'Expenditure- NHC'!L96)</f>
        <v>284188</v>
      </c>
      <c r="J96" s="200">
        <f>IF('Expenditure - WHC'!L96="","",'Expenditure - WHC'!L96)</f>
        <v>284188</v>
      </c>
      <c r="K96" s="217">
        <f t="shared" si="63"/>
        <v>0</v>
      </c>
      <c r="L96" s="218">
        <f t="shared" si="64"/>
        <v>0</v>
      </c>
      <c r="M96" s="215"/>
      <c r="N96" s="216"/>
    </row>
    <row r="97" spans="3:14" ht="25.2" x14ac:dyDescent="0.2">
      <c r="C97" s="13"/>
      <c r="D97" s="90">
        <f t="shared" si="65"/>
        <v>87</v>
      </c>
      <c r="E97" s="188" t="str">
        <f>IF(OR('Services - NHC'!E96="",'Services - NHC'!E96="[Enter service]"),"",'Services - NHC'!E96)</f>
        <v>Waste and Environment Administration</v>
      </c>
      <c r="F97" s="189" t="str">
        <f>IF(OR('Services - NHC'!F96="",'Services - NHC'!F96="[Select]"),"",'Services - NHC'!F96)</f>
        <v>External</v>
      </c>
      <c r="G97" s="199">
        <f>IF('Revenue - NHC'!S98="","",'Revenue - NHC'!S98)</f>
        <v>0</v>
      </c>
      <c r="H97" s="199">
        <f>IF('Revenue - WHC'!S98="","",'Revenue - WHC'!S98)</f>
        <v>0</v>
      </c>
      <c r="I97" s="199">
        <f>IF('Expenditure- NHC'!L97="","",'Expenditure- NHC'!L97)</f>
        <v>70220</v>
      </c>
      <c r="J97" s="200">
        <f>IF('Expenditure - WHC'!L97="","",'Expenditure - WHC'!L97)</f>
        <v>70220</v>
      </c>
      <c r="K97" s="217">
        <f t="shared" si="63"/>
        <v>0</v>
      </c>
      <c r="L97" s="218">
        <f t="shared" si="64"/>
        <v>0</v>
      </c>
      <c r="M97" s="215"/>
      <c r="N97" s="216"/>
    </row>
    <row r="98" spans="3:14" x14ac:dyDescent="0.2">
      <c r="C98" s="13"/>
      <c r="D98" s="19">
        <f t="shared" si="65"/>
        <v>88</v>
      </c>
      <c r="E98" s="188" t="str">
        <f>IF(OR('Services - NHC'!E97="",'Services - NHC'!E97="[Enter service]"),"",'Services - NHC'!E97)</f>
        <v>Garbage &amp; Sanitation</v>
      </c>
      <c r="F98" s="189" t="str">
        <f>IF(OR('Services - NHC'!F97="",'Services - NHC'!F97="[Select]"),"",'Services - NHC'!F97)</f>
        <v>External</v>
      </c>
      <c r="G98" s="199">
        <f>IF('Revenue - NHC'!S99="","",'Revenue - NHC'!S99)</f>
        <v>10000</v>
      </c>
      <c r="H98" s="199">
        <f>IF('Revenue - WHC'!S99="","",'Revenue - WHC'!S99)</f>
        <v>10000</v>
      </c>
      <c r="I98" s="199">
        <f>IF('Expenditure- NHC'!L98="","",'Expenditure- NHC'!L98)</f>
        <v>370644</v>
      </c>
      <c r="J98" s="200">
        <f>IF('Expenditure - WHC'!L98="","",'Expenditure - WHC'!L98)</f>
        <v>370644</v>
      </c>
      <c r="K98" s="217">
        <f t="shared" si="63"/>
        <v>0</v>
      </c>
      <c r="L98" s="218">
        <f t="shared" si="64"/>
        <v>0</v>
      </c>
      <c r="M98" s="215"/>
      <c r="N98" s="216"/>
    </row>
    <row r="99" spans="3:14" x14ac:dyDescent="0.2">
      <c r="C99" s="13"/>
      <c r="D99" s="19">
        <f t="shared" si="65"/>
        <v>89</v>
      </c>
      <c r="E99" s="188" t="str">
        <f>IF(OR('Services - NHC'!E98="",'Services - NHC'!E98="[Enter service]"),"",'Services - NHC'!E98)</f>
        <v>Recycling</v>
      </c>
      <c r="F99" s="189" t="str">
        <f>IF(OR('Services - NHC'!F98="",'Services - NHC'!F98="[Select]"),"",'Services - NHC'!F98)</f>
        <v>External</v>
      </c>
      <c r="G99" s="199">
        <f>IF('Revenue - NHC'!S100="","",'Revenue - NHC'!S100)</f>
        <v>30000</v>
      </c>
      <c r="H99" s="199">
        <f>IF('Revenue - WHC'!S100="","",'Revenue - WHC'!S100)</f>
        <v>30000</v>
      </c>
      <c r="I99" s="199">
        <f>IF('Expenditure- NHC'!L99="","",'Expenditure- NHC'!L99)</f>
        <v>90500</v>
      </c>
      <c r="J99" s="200">
        <f>IF('Expenditure - WHC'!L99="","",'Expenditure - WHC'!L99)</f>
        <v>90500</v>
      </c>
      <c r="K99" s="217">
        <f t="shared" si="63"/>
        <v>0</v>
      </c>
      <c r="L99" s="218">
        <f t="shared" si="64"/>
        <v>0</v>
      </c>
      <c r="M99" s="215"/>
      <c r="N99" s="216"/>
    </row>
    <row r="100" spans="3:14" x14ac:dyDescent="0.2">
      <c r="C100" s="13"/>
      <c r="D100" s="90">
        <f t="shared" si="65"/>
        <v>90</v>
      </c>
      <c r="E100" s="188" t="str">
        <f>IF(OR('Services - NHC'!E99="",'Services - NHC'!E99="[Enter service]"),"",'Services - NHC'!E99)</f>
        <v>Landfill and Transfer Stations</v>
      </c>
      <c r="F100" s="189" t="str">
        <f>IF(OR('Services - NHC'!F99="",'Services - NHC'!F99="[Select]"),"",'Services - NHC'!F99)</f>
        <v>External</v>
      </c>
      <c r="G100" s="199">
        <f>IF('Revenue - NHC'!S101="","",'Revenue - NHC'!S101)</f>
        <v>70000</v>
      </c>
      <c r="H100" s="199">
        <f>IF('Revenue - WHC'!S101="","",'Revenue - WHC'!S101)</f>
        <v>70000</v>
      </c>
      <c r="I100" s="199">
        <f>IF('Expenditure- NHC'!L100="","",'Expenditure- NHC'!L100)</f>
        <v>592485</v>
      </c>
      <c r="J100" s="200">
        <f>IF('Expenditure - WHC'!L100="","",'Expenditure - WHC'!L100)</f>
        <v>592485</v>
      </c>
      <c r="K100" s="217">
        <f t="shared" si="63"/>
        <v>0</v>
      </c>
      <c r="L100" s="218">
        <f t="shared" si="64"/>
        <v>0</v>
      </c>
      <c r="M100" s="215"/>
      <c r="N100" s="216"/>
    </row>
    <row r="101" spans="3:14" x14ac:dyDescent="0.2">
      <c r="C101" s="13"/>
      <c r="D101" s="19">
        <f t="shared" si="65"/>
        <v>91</v>
      </c>
      <c r="E101" s="188" t="str">
        <f>IF(OR('Services - NHC'!E100="",'Services - NHC'!E100="[Enter service]"),"",'Services - NHC'!E100)</f>
        <v>Landfill Sites Rehabilitation</v>
      </c>
      <c r="F101" s="189" t="str">
        <f>IF(OR('Services - NHC'!F100="",'Services - NHC'!F100="[Select]"),"",'Services - NHC'!F100)</f>
        <v>Internal</v>
      </c>
      <c r="G101" s="199">
        <f>IF('Revenue - NHC'!S102="","",'Revenue - NHC'!S102)</f>
        <v>0</v>
      </c>
      <c r="H101" s="199">
        <f>IF('Revenue - WHC'!S102="","",'Revenue - WHC'!S102)</f>
        <v>0</v>
      </c>
      <c r="I101" s="199">
        <f>IF('Expenditure- NHC'!L101="","",'Expenditure- NHC'!L101)</f>
        <v>0</v>
      </c>
      <c r="J101" s="200">
        <f>IF('Expenditure - WHC'!L101="","",'Expenditure - WHC'!L101)</f>
        <v>0</v>
      </c>
      <c r="K101" s="217">
        <f t="shared" si="63"/>
        <v>0</v>
      </c>
      <c r="L101" s="218">
        <f t="shared" si="64"/>
        <v>0</v>
      </c>
      <c r="M101" s="215"/>
      <c r="N101" s="216"/>
    </row>
    <row r="102" spans="3:14" x14ac:dyDescent="0.2">
      <c r="C102" s="13"/>
      <c r="D102" s="19">
        <f t="shared" si="65"/>
        <v>92</v>
      </c>
      <c r="E102" s="188" t="str">
        <f>IF(OR('Services - NHC'!E101="",'Services - NHC'!E101="[Enter service]"),"",'Services - NHC'!E101)</f>
        <v>Landfill - New Cells</v>
      </c>
      <c r="F102" s="189" t="str">
        <f>IF(OR('Services - NHC'!F101="",'Services - NHC'!F101="[Select]"),"",'Services - NHC'!F101)</f>
        <v>Internal</v>
      </c>
      <c r="G102" s="199">
        <f>IF('Revenue - NHC'!S103="","",'Revenue - NHC'!S103)</f>
        <v>0</v>
      </c>
      <c r="H102" s="199">
        <f>IF('Revenue - WHC'!S103="","",'Revenue - WHC'!S103)</f>
        <v>0</v>
      </c>
      <c r="I102" s="199">
        <f>IF('Expenditure- NHC'!L102="","",'Expenditure- NHC'!L102)</f>
        <v>30000</v>
      </c>
      <c r="J102" s="200">
        <f>IF('Expenditure - WHC'!L102="","",'Expenditure - WHC'!L102)</f>
        <v>30000</v>
      </c>
      <c r="K102" s="217">
        <f t="shared" si="63"/>
        <v>0</v>
      </c>
      <c r="L102" s="218">
        <f t="shared" si="64"/>
        <v>0</v>
      </c>
      <c r="M102" s="215"/>
      <c r="N102" s="216"/>
    </row>
    <row r="103" spans="3:14" ht="25.2" x14ac:dyDescent="0.2">
      <c r="C103" s="13"/>
      <c r="D103" s="19">
        <f t="shared" si="65"/>
        <v>93</v>
      </c>
      <c r="E103" s="188" t="str">
        <f>IF(OR('Services - NHC'!E102="",'Services - NHC'!E102="[Enter service]"),"",'Services - NHC'!E102)</f>
        <v>CM Regional Waste Management Group</v>
      </c>
      <c r="F103" s="189" t="str">
        <f>IF(OR('Services - NHC'!F102="",'Services - NHC'!F102="[Select]"),"",'Services - NHC'!F102)</f>
        <v>External</v>
      </c>
      <c r="G103" s="199">
        <f>IF('Revenue - NHC'!S104="","",'Revenue - NHC'!S104)</f>
        <v>0</v>
      </c>
      <c r="H103" s="199">
        <f>IF('Revenue - WHC'!S104="","",'Revenue - WHC'!S104)</f>
        <v>0</v>
      </c>
      <c r="I103" s="199">
        <f>IF('Expenditure- NHC'!L103="","",'Expenditure- NHC'!L103)</f>
        <v>6000</v>
      </c>
      <c r="J103" s="200">
        <f>IF('Expenditure - WHC'!L103="","",'Expenditure - WHC'!L103)</f>
        <v>6000</v>
      </c>
      <c r="K103" s="217">
        <f t="shared" si="63"/>
        <v>0</v>
      </c>
      <c r="L103" s="218">
        <f t="shared" si="64"/>
        <v>0</v>
      </c>
      <c r="M103" s="215"/>
      <c r="N103" s="216"/>
    </row>
    <row r="104" spans="3:14" x14ac:dyDescent="0.2">
      <c r="C104" s="13"/>
      <c r="D104" s="90">
        <f t="shared" si="65"/>
        <v>94</v>
      </c>
      <c r="E104" s="188" t="str">
        <f>IF(OR('Services - NHC'!E103="",'Services - NHC'!E103="[Enter service]"),"",'Services - NHC'!E103)</f>
        <v>Aerodromes</v>
      </c>
      <c r="F104" s="189" t="str">
        <f>IF(OR('Services - NHC'!F103="",'Services - NHC'!F103="[Select]"),"",'Services - NHC'!F103)</f>
        <v>External</v>
      </c>
      <c r="G104" s="199">
        <f>IF('Revenue - NHC'!S105="","",'Revenue - NHC'!S105)</f>
        <v>0</v>
      </c>
      <c r="H104" s="199">
        <f>IF('Revenue - WHC'!S105="","",'Revenue - WHC'!S105)</f>
        <v>0</v>
      </c>
      <c r="I104" s="199">
        <f>IF('Expenditure- NHC'!L104="","",'Expenditure- NHC'!L104)</f>
        <v>63422</v>
      </c>
      <c r="J104" s="200">
        <f>IF('Expenditure - WHC'!L104="","",'Expenditure - WHC'!L104)</f>
        <v>63422</v>
      </c>
      <c r="K104" s="217">
        <f t="shared" si="63"/>
        <v>0</v>
      </c>
      <c r="L104" s="218">
        <f t="shared" si="64"/>
        <v>0</v>
      </c>
      <c r="M104" s="215"/>
      <c r="N104" s="216"/>
    </row>
    <row r="105" spans="3:14" x14ac:dyDescent="0.2">
      <c r="C105" s="13"/>
      <c r="D105" s="19">
        <f t="shared" si="65"/>
        <v>95</v>
      </c>
      <c r="E105" s="188" t="str">
        <f>IF(OR('Services - NHC'!E104="",'Services - NHC'!E104="[Enter service]"),"",'Services - NHC'!E104)</f>
        <v>Saleyards Truck Wash</v>
      </c>
      <c r="F105" s="189" t="str">
        <f>IF(OR('Services - NHC'!F104="",'Services - NHC'!F104="[Select]"),"",'Services - NHC'!F104)</f>
        <v>External</v>
      </c>
      <c r="G105" s="199">
        <f>IF('Revenue - NHC'!S106="","",'Revenue - NHC'!S106)</f>
        <v>98000</v>
      </c>
      <c r="H105" s="199">
        <f>IF('Revenue - WHC'!S106="","",'Revenue - WHC'!S106)</f>
        <v>98000</v>
      </c>
      <c r="I105" s="199">
        <f>IF('Expenditure- NHC'!L105="","",'Expenditure- NHC'!L105)</f>
        <v>92033</v>
      </c>
      <c r="J105" s="200">
        <f>IF('Expenditure - WHC'!L105="","",'Expenditure - WHC'!L105)</f>
        <v>92033</v>
      </c>
      <c r="K105" s="217">
        <f t="shared" si="63"/>
        <v>0</v>
      </c>
      <c r="L105" s="218">
        <f t="shared" si="64"/>
        <v>0</v>
      </c>
      <c r="M105" s="215"/>
      <c r="N105" s="216"/>
    </row>
    <row r="106" spans="3:14" x14ac:dyDescent="0.2">
      <c r="C106" s="13"/>
      <c r="D106" s="19">
        <f t="shared" si="65"/>
        <v>96</v>
      </c>
      <c r="E106" s="188" t="str">
        <f>IF(OR('Services - NHC'!E105="",'Services - NHC'!E105="[Enter service]"),"",'Services - NHC'!E105)</f>
        <v>Sundry Debtor works</v>
      </c>
      <c r="F106" s="189" t="str">
        <f>IF(OR('Services - NHC'!F105="",'Services - NHC'!F105="[Select]"),"",'Services - NHC'!F105)</f>
        <v>External</v>
      </c>
      <c r="G106" s="199">
        <f>IF('Revenue - NHC'!S107="","",'Revenue - NHC'!S107)</f>
        <v>14800</v>
      </c>
      <c r="H106" s="199">
        <f>IF('Revenue - WHC'!S107="","",'Revenue - WHC'!S107)</f>
        <v>14800</v>
      </c>
      <c r="I106" s="199">
        <f>IF('Expenditure- NHC'!L106="","",'Expenditure- NHC'!L106)</f>
        <v>11800</v>
      </c>
      <c r="J106" s="200">
        <f>IF('Expenditure - WHC'!L106="","",'Expenditure - WHC'!L106)</f>
        <v>11800</v>
      </c>
      <c r="K106" s="217">
        <f t="shared" si="63"/>
        <v>0</v>
      </c>
      <c r="L106" s="218">
        <f t="shared" si="64"/>
        <v>0</v>
      </c>
      <c r="M106" s="215"/>
      <c r="N106" s="216"/>
    </row>
    <row r="107" spans="3:14" x14ac:dyDescent="0.2">
      <c r="C107" s="13"/>
      <c r="D107" s="19">
        <f t="shared" si="65"/>
        <v>97</v>
      </c>
      <c r="E107" s="188" t="str">
        <f>IF(OR('Services - NHC'!E106="",'Services - NHC'!E106="[Enter service]"),"",'Services - NHC'!E106)</f>
        <v>Fleet expenses and recovery</v>
      </c>
      <c r="F107" s="189" t="str">
        <f>IF(OR('Services - NHC'!F106="",'Services - NHC'!F106="[Select]"),"",'Services - NHC'!F106)</f>
        <v>Internal</v>
      </c>
      <c r="G107" s="199">
        <f>IF('Revenue - NHC'!S108="","",'Revenue - NHC'!S108)</f>
        <v>0</v>
      </c>
      <c r="H107" s="199">
        <f>IF('Revenue - WHC'!S108="","",'Revenue - WHC'!S108)</f>
        <v>0</v>
      </c>
      <c r="I107" s="199">
        <f>IF('Expenditure- NHC'!L107="","",'Expenditure- NHC'!L107)</f>
        <v>0</v>
      </c>
      <c r="J107" s="200">
        <f>IF('Expenditure - WHC'!L107="","",'Expenditure - WHC'!L107)</f>
        <v>0</v>
      </c>
      <c r="K107" s="217">
        <f t="shared" si="63"/>
        <v>0</v>
      </c>
      <c r="L107" s="218">
        <f t="shared" si="64"/>
        <v>0</v>
      </c>
      <c r="M107" s="215"/>
      <c r="N107" s="216"/>
    </row>
    <row r="108" spans="3:14" x14ac:dyDescent="0.2">
      <c r="C108" s="13"/>
      <c r="D108" s="90">
        <f t="shared" si="65"/>
        <v>98</v>
      </c>
      <c r="E108" s="188" t="str">
        <f>IF(OR('Services - NHC'!E107="",'Services - NHC'!E107="[Enter service]"),"",'Services - NHC'!E107)</f>
        <v>Plant expenses and recovery</v>
      </c>
      <c r="F108" s="189" t="str">
        <f>IF(OR('Services - NHC'!F107="",'Services - NHC'!F107="[Select]"),"",'Services - NHC'!F107)</f>
        <v>Internal</v>
      </c>
      <c r="G108" s="199">
        <f>IF('Revenue - NHC'!S109="","",'Revenue - NHC'!S109)</f>
        <v>15000</v>
      </c>
      <c r="H108" s="199">
        <f>IF('Revenue - WHC'!S109="","",'Revenue - WHC'!S109)</f>
        <v>15000</v>
      </c>
      <c r="I108" s="199">
        <f>IF('Expenditure- NHC'!L108="","",'Expenditure- NHC'!L108)</f>
        <v>1370033</v>
      </c>
      <c r="J108" s="200">
        <f>IF('Expenditure - WHC'!L108="","",'Expenditure - WHC'!L108)</f>
        <v>1370033</v>
      </c>
      <c r="K108" s="217">
        <f t="shared" si="63"/>
        <v>0</v>
      </c>
      <c r="L108" s="218">
        <f t="shared" si="64"/>
        <v>0</v>
      </c>
      <c r="M108" s="215"/>
      <c r="N108" s="216"/>
    </row>
    <row r="109" spans="3:14" x14ac:dyDescent="0.2">
      <c r="C109" s="13"/>
      <c r="D109" s="19">
        <f t="shared" si="65"/>
        <v>99</v>
      </c>
      <c r="E109" s="188" t="str">
        <f>IF(OR('Services - NHC'!E108="",'Services - NHC'!E108="[Enter service]"),"",'Services - NHC'!E108)</f>
        <v>Capital grants</v>
      </c>
      <c r="F109" s="189" t="str">
        <f>IF(OR('Services - NHC'!F108="",'Services - NHC'!F108="[Select]"),"",'Services - NHC'!F108)</f>
        <v>External</v>
      </c>
      <c r="G109" s="199">
        <f>IF('Revenue - NHC'!S110="","",'Revenue - NHC'!S110)</f>
        <v>5583325</v>
      </c>
      <c r="H109" s="199">
        <f>IF('Revenue - WHC'!S110="","",'Revenue - WHC'!S110)</f>
        <v>5583325</v>
      </c>
      <c r="I109" s="199">
        <f>IF('Expenditure- NHC'!L110="","",'Expenditure- NHC'!L110)</f>
        <v>0</v>
      </c>
      <c r="J109" s="200">
        <f>IF('Expenditure - WHC'!L110="","",'Expenditure - WHC'!L110)</f>
        <v>0</v>
      </c>
      <c r="K109" s="217">
        <f t="shared" si="63"/>
        <v>0</v>
      </c>
      <c r="L109" s="218">
        <f t="shared" si="64"/>
        <v>0</v>
      </c>
      <c r="M109" s="215"/>
      <c r="N109" s="216"/>
    </row>
    <row r="110" spans="3:14" x14ac:dyDescent="0.2">
      <c r="C110" s="13"/>
      <c r="D110" s="19">
        <f t="shared" si="65"/>
        <v>100</v>
      </c>
      <c r="E110" s="188" t="str">
        <f>IF(OR('Services - NHC'!E109="",'Services - NHC'!E109="[Enter service]"),"",'Services - NHC'!E109)</f>
        <v/>
      </c>
      <c r="F110" s="189" t="str">
        <f>IF(OR('Services - NHC'!F109="",'Services - NHC'!F109="[Select]"),"",'Services - NHC'!F109)</f>
        <v/>
      </c>
      <c r="G110" s="199">
        <f>IF('Revenue - NHC'!S111="","",'Revenue - NHC'!S111)</f>
        <v>0</v>
      </c>
      <c r="H110" s="199">
        <f>IF('Revenue - WHC'!S111="","",'Revenue - WHC'!S111)</f>
        <v>0</v>
      </c>
      <c r="I110" s="199">
        <f>IF('Expenditure- NHC'!L111="","",'Expenditure- NHC'!L111)</f>
        <v>0</v>
      </c>
      <c r="J110" s="200">
        <f>IF('Expenditure - WHC'!L111="","",'Expenditure - WHC'!L111)</f>
        <v>0</v>
      </c>
      <c r="K110" s="217">
        <f t="shared" ref="K110:K145" si="66">IFERROR(H110-G110,"")</f>
        <v>0</v>
      </c>
      <c r="L110" s="218">
        <f t="shared" ref="L110:L145" si="67">IFERROR(J110-I110,"")</f>
        <v>0</v>
      </c>
      <c r="M110" s="215"/>
      <c r="N110" s="216"/>
    </row>
    <row r="111" spans="3:14" ht="12" customHeight="1" x14ac:dyDescent="0.2">
      <c r="C111" s="13"/>
      <c r="D111" s="19">
        <f t="shared" si="65"/>
        <v>101</v>
      </c>
      <c r="E111" s="188" t="str">
        <f>IF(OR('Services - NHC'!E110="",'Services - NHC'!E110="[Enter service]"),"",'Services - NHC'!E110)</f>
        <v/>
      </c>
      <c r="F111" s="189" t="str">
        <f>IF(OR('Services - NHC'!F110="",'Services - NHC'!F110="[Select]"),"",'Services - NHC'!F110)</f>
        <v/>
      </c>
      <c r="G111" s="199">
        <f>IF('Revenue - NHC'!S112="","",'Revenue - NHC'!S112)</f>
        <v>0</v>
      </c>
      <c r="H111" s="199">
        <f>IF('Revenue - WHC'!S112="","",'Revenue - WHC'!S112)</f>
        <v>0</v>
      </c>
      <c r="I111" s="199">
        <f>IF('Expenditure- NHC'!L112="","",'Expenditure- NHC'!L112)</f>
        <v>0</v>
      </c>
      <c r="J111" s="200">
        <f>IF('Expenditure - WHC'!L112="","",'Expenditure - WHC'!L112)</f>
        <v>0</v>
      </c>
      <c r="K111" s="217">
        <f t="shared" si="66"/>
        <v>0</v>
      </c>
      <c r="L111" s="218">
        <f t="shared" si="67"/>
        <v>0</v>
      </c>
      <c r="M111" s="215"/>
      <c r="N111" s="216"/>
    </row>
    <row r="112" spans="3:14" x14ac:dyDescent="0.2">
      <c r="C112" s="13"/>
      <c r="D112" s="19">
        <f t="shared" si="65"/>
        <v>102</v>
      </c>
      <c r="E112" s="188" t="str">
        <f>IF(OR('Services - NHC'!E111="",'Services - NHC'!E111="[Enter service]"),"",'Services - NHC'!E111)</f>
        <v/>
      </c>
      <c r="F112" s="189" t="str">
        <f>IF(OR('Services - NHC'!F111="",'Services - NHC'!F111="[Select]"),"",'Services - NHC'!F111)</f>
        <v/>
      </c>
      <c r="G112" s="199">
        <f>IF('Revenue - NHC'!S113="","",'Revenue - NHC'!S113)</f>
        <v>0</v>
      </c>
      <c r="H112" s="199">
        <f>IF('Revenue - WHC'!S113="","",'Revenue - WHC'!S113)</f>
        <v>0</v>
      </c>
      <c r="I112" s="199">
        <f>IF('Expenditure- NHC'!L113="","",'Expenditure- NHC'!L113)</f>
        <v>0</v>
      </c>
      <c r="J112" s="200">
        <f>IF('Expenditure - WHC'!L113="","",'Expenditure - WHC'!L113)</f>
        <v>0</v>
      </c>
      <c r="K112" s="217">
        <f t="shared" si="66"/>
        <v>0</v>
      </c>
      <c r="L112" s="218">
        <f t="shared" si="67"/>
        <v>0</v>
      </c>
      <c r="M112" s="215"/>
      <c r="N112" s="216"/>
    </row>
    <row r="113" spans="3:14" x14ac:dyDescent="0.2">
      <c r="C113" s="13"/>
      <c r="D113" s="19">
        <f t="shared" si="65"/>
        <v>103</v>
      </c>
      <c r="E113" s="188" t="str">
        <f>IF(OR('Services - NHC'!E112="",'Services - NHC'!E112="[Enter service]"),"",'Services - NHC'!E112)</f>
        <v/>
      </c>
      <c r="F113" s="189" t="str">
        <f>IF(OR('Services - NHC'!F112="",'Services - NHC'!F112="[Select]"),"",'Services - NHC'!F112)</f>
        <v/>
      </c>
      <c r="G113" s="199">
        <f>IF('Revenue - NHC'!S114="","",'Revenue - NHC'!S114)</f>
        <v>0</v>
      </c>
      <c r="H113" s="199">
        <f>IF('Revenue - WHC'!S114="","",'Revenue - WHC'!S114)</f>
        <v>0</v>
      </c>
      <c r="I113" s="199">
        <f>IF('Expenditure- NHC'!L114="","",'Expenditure- NHC'!L114)</f>
        <v>0</v>
      </c>
      <c r="J113" s="200">
        <f>IF('Expenditure - WHC'!L114="","",'Expenditure - WHC'!L114)</f>
        <v>0</v>
      </c>
      <c r="K113" s="217">
        <f t="shared" si="66"/>
        <v>0</v>
      </c>
      <c r="L113" s="218">
        <f t="shared" si="67"/>
        <v>0</v>
      </c>
      <c r="M113" s="215"/>
      <c r="N113" s="216"/>
    </row>
    <row r="114" spans="3:14" x14ac:dyDescent="0.2">
      <c r="C114" s="13"/>
      <c r="D114" s="19">
        <f t="shared" si="65"/>
        <v>104</v>
      </c>
      <c r="E114" s="188" t="str">
        <f>IF(OR('Services - NHC'!E113="",'Services - NHC'!E113="[Enter service]"),"",'Services - NHC'!E113)</f>
        <v/>
      </c>
      <c r="F114" s="189" t="str">
        <f>IF(OR('Services - NHC'!F113="",'Services - NHC'!F113="[Select]"),"",'Services - NHC'!F113)</f>
        <v/>
      </c>
      <c r="G114" s="199">
        <f>IF('Revenue - NHC'!S115="","",'Revenue - NHC'!S115)</f>
        <v>0</v>
      </c>
      <c r="H114" s="199">
        <f>IF('Revenue - WHC'!S115="","",'Revenue - WHC'!S115)</f>
        <v>0</v>
      </c>
      <c r="I114" s="199">
        <f>IF('Expenditure- NHC'!L115="","",'Expenditure- NHC'!L115)</f>
        <v>0</v>
      </c>
      <c r="J114" s="200">
        <f>IF('Expenditure - WHC'!L115="","",'Expenditure - WHC'!L115)</f>
        <v>0</v>
      </c>
      <c r="K114" s="217">
        <f t="shared" si="66"/>
        <v>0</v>
      </c>
      <c r="L114" s="218">
        <f t="shared" si="67"/>
        <v>0</v>
      </c>
      <c r="M114" s="215"/>
      <c r="N114" s="216"/>
    </row>
    <row r="115" spans="3:14" x14ac:dyDescent="0.2">
      <c r="C115" s="13"/>
      <c r="D115" s="19">
        <f t="shared" si="65"/>
        <v>105</v>
      </c>
      <c r="E115" s="188" t="str">
        <f>IF(OR('Services - NHC'!E114="",'Services - NHC'!E114="[Enter service]"),"",'Services - NHC'!E114)</f>
        <v/>
      </c>
      <c r="F115" s="189" t="str">
        <f>IF(OR('Services - NHC'!F114="",'Services - NHC'!F114="[Select]"),"",'Services - NHC'!F114)</f>
        <v/>
      </c>
      <c r="G115" s="199">
        <f>IF('Revenue - NHC'!S116="","",'Revenue - NHC'!S116)</f>
        <v>0</v>
      </c>
      <c r="H115" s="199">
        <f>IF('Revenue - WHC'!S116="","",'Revenue - WHC'!S116)</f>
        <v>0</v>
      </c>
      <c r="I115" s="199">
        <f>IF('Expenditure- NHC'!L116="","",'Expenditure- NHC'!L116)</f>
        <v>0</v>
      </c>
      <c r="J115" s="200">
        <f>IF('Expenditure - WHC'!L116="","",'Expenditure - WHC'!L116)</f>
        <v>0</v>
      </c>
      <c r="K115" s="217">
        <f t="shared" si="66"/>
        <v>0</v>
      </c>
      <c r="L115" s="218">
        <f t="shared" si="67"/>
        <v>0</v>
      </c>
      <c r="M115" s="215"/>
      <c r="N115" s="216"/>
    </row>
    <row r="116" spans="3:14" x14ac:dyDescent="0.2">
      <c r="C116" s="13"/>
      <c r="D116" s="19">
        <f t="shared" si="65"/>
        <v>106</v>
      </c>
      <c r="E116" s="188" t="str">
        <f>IF(OR('Services - NHC'!E115="",'Services - NHC'!E115="[Enter service]"),"",'Services - NHC'!E115)</f>
        <v/>
      </c>
      <c r="F116" s="189" t="str">
        <f>IF(OR('Services - NHC'!F115="",'Services - NHC'!F115="[Select]"),"",'Services - NHC'!F115)</f>
        <v/>
      </c>
      <c r="G116" s="199">
        <f>IF('Revenue - NHC'!S117="","",'Revenue - NHC'!S117)</f>
        <v>0</v>
      </c>
      <c r="H116" s="199">
        <f>IF('Revenue - WHC'!S117="","",'Revenue - WHC'!S117)</f>
        <v>0</v>
      </c>
      <c r="I116" s="199">
        <f>IF('Expenditure- NHC'!L117="","",'Expenditure- NHC'!L117)</f>
        <v>0</v>
      </c>
      <c r="J116" s="200">
        <f>IF('Expenditure - WHC'!L117="","",'Expenditure - WHC'!L117)</f>
        <v>0</v>
      </c>
      <c r="K116" s="217">
        <f t="shared" si="66"/>
        <v>0</v>
      </c>
      <c r="L116" s="218">
        <f t="shared" si="67"/>
        <v>0</v>
      </c>
      <c r="M116" s="215"/>
      <c r="N116" s="216"/>
    </row>
    <row r="117" spans="3:14" x14ac:dyDescent="0.2">
      <c r="C117" s="13"/>
      <c r="D117" s="19">
        <f t="shared" si="65"/>
        <v>107</v>
      </c>
      <c r="E117" s="188" t="str">
        <f>IF(OR('Services - NHC'!E116="",'Services - NHC'!E116="[Enter service]"),"",'Services - NHC'!E116)</f>
        <v/>
      </c>
      <c r="F117" s="189" t="str">
        <f>IF(OR('Services - NHC'!F116="",'Services - NHC'!F116="[Select]"),"",'Services - NHC'!F116)</f>
        <v/>
      </c>
      <c r="G117" s="199">
        <f>IF('Revenue - NHC'!S118="","",'Revenue - NHC'!S118)</f>
        <v>0</v>
      </c>
      <c r="H117" s="199">
        <f>IF('Revenue - WHC'!S118="","",'Revenue - WHC'!S118)</f>
        <v>0</v>
      </c>
      <c r="I117" s="199">
        <f>IF('Expenditure- NHC'!L118="","",'Expenditure- NHC'!L118)</f>
        <v>0</v>
      </c>
      <c r="J117" s="200">
        <f>IF('Expenditure - WHC'!L118="","",'Expenditure - WHC'!L118)</f>
        <v>0</v>
      </c>
      <c r="K117" s="217">
        <f t="shared" si="66"/>
        <v>0</v>
      </c>
      <c r="L117" s="218">
        <f t="shared" si="67"/>
        <v>0</v>
      </c>
      <c r="M117" s="215"/>
      <c r="N117" s="216"/>
    </row>
    <row r="118" spans="3:14" x14ac:dyDescent="0.2">
      <c r="C118" s="13"/>
      <c r="D118" s="19">
        <f t="shared" si="65"/>
        <v>108</v>
      </c>
      <c r="E118" s="188" t="str">
        <f>IF(OR('Services - NHC'!E117="",'Services - NHC'!E117="[Enter service]"),"",'Services - NHC'!E117)</f>
        <v/>
      </c>
      <c r="F118" s="189" t="str">
        <f>IF(OR('Services - NHC'!F117="",'Services - NHC'!F117="[Select]"),"",'Services - NHC'!F117)</f>
        <v/>
      </c>
      <c r="G118" s="199">
        <f>IF('Revenue - NHC'!S119="","",'Revenue - NHC'!S119)</f>
        <v>0</v>
      </c>
      <c r="H118" s="199">
        <f>IF('Revenue - WHC'!S119="","",'Revenue - WHC'!S119)</f>
        <v>0</v>
      </c>
      <c r="I118" s="199">
        <f>IF('Expenditure- NHC'!L119="","",'Expenditure- NHC'!L119)</f>
        <v>0</v>
      </c>
      <c r="J118" s="200">
        <f>IF('Expenditure - WHC'!L119="","",'Expenditure - WHC'!L119)</f>
        <v>0</v>
      </c>
      <c r="K118" s="217">
        <f t="shared" si="66"/>
        <v>0</v>
      </c>
      <c r="L118" s="218">
        <f t="shared" si="67"/>
        <v>0</v>
      </c>
      <c r="M118" s="215"/>
      <c r="N118" s="216"/>
    </row>
    <row r="119" spans="3:14" x14ac:dyDescent="0.2">
      <c r="C119" s="13"/>
      <c r="D119" s="19">
        <f t="shared" si="65"/>
        <v>109</v>
      </c>
      <c r="E119" s="188" t="str">
        <f>IF(OR('Services - NHC'!E118="",'Services - NHC'!E118="[Enter service]"),"",'Services - NHC'!E118)</f>
        <v/>
      </c>
      <c r="F119" s="189" t="str">
        <f>IF(OR('Services - NHC'!F118="",'Services - NHC'!F118="[Select]"),"",'Services - NHC'!F118)</f>
        <v/>
      </c>
      <c r="G119" s="199">
        <f>IF('Revenue - NHC'!S120="","",'Revenue - NHC'!S120)</f>
        <v>0</v>
      </c>
      <c r="H119" s="199">
        <f>IF('Revenue - WHC'!S120="","",'Revenue - WHC'!S120)</f>
        <v>0</v>
      </c>
      <c r="I119" s="199">
        <f>IF('Expenditure- NHC'!L120="","",'Expenditure- NHC'!L120)</f>
        <v>0</v>
      </c>
      <c r="J119" s="200">
        <f>IF('Expenditure - WHC'!L120="","",'Expenditure - WHC'!L120)</f>
        <v>0</v>
      </c>
      <c r="K119" s="217">
        <f t="shared" si="66"/>
        <v>0</v>
      </c>
      <c r="L119" s="218">
        <f t="shared" si="67"/>
        <v>0</v>
      </c>
      <c r="M119" s="215"/>
      <c r="N119" s="216"/>
    </row>
    <row r="120" spans="3:14" x14ac:dyDescent="0.2">
      <c r="C120" s="13"/>
      <c r="D120" s="19">
        <f t="shared" si="65"/>
        <v>110</v>
      </c>
      <c r="E120" s="188" t="str">
        <f>IF(OR('Services - NHC'!E119="",'Services - NHC'!E119="[Enter service]"),"",'Services - NHC'!E119)</f>
        <v/>
      </c>
      <c r="F120" s="189" t="str">
        <f>IF(OR('Services - NHC'!F119="",'Services - NHC'!F119="[Select]"),"",'Services - NHC'!F119)</f>
        <v/>
      </c>
      <c r="G120" s="199">
        <f>IF('Revenue - NHC'!S121="","",'Revenue - NHC'!S121)</f>
        <v>0</v>
      </c>
      <c r="H120" s="199">
        <f>IF('Revenue - WHC'!S121="","",'Revenue - WHC'!S121)</f>
        <v>0</v>
      </c>
      <c r="I120" s="199">
        <f>IF('Expenditure- NHC'!L121="","",'Expenditure- NHC'!L121)</f>
        <v>0</v>
      </c>
      <c r="J120" s="200">
        <f>IF('Expenditure - WHC'!L121="","",'Expenditure - WHC'!L121)</f>
        <v>0</v>
      </c>
      <c r="K120" s="217">
        <f t="shared" si="66"/>
        <v>0</v>
      </c>
      <c r="L120" s="218">
        <f t="shared" si="67"/>
        <v>0</v>
      </c>
      <c r="M120" s="215"/>
      <c r="N120" s="216"/>
    </row>
    <row r="121" spans="3:14" x14ac:dyDescent="0.2">
      <c r="C121" s="13"/>
      <c r="D121" s="19">
        <f t="shared" si="65"/>
        <v>111</v>
      </c>
      <c r="E121" s="188" t="str">
        <f>IF(OR('Services - NHC'!E120="",'Services - NHC'!E120="[Enter service]"),"",'Services - NHC'!E120)</f>
        <v/>
      </c>
      <c r="F121" s="189" t="str">
        <f>IF(OR('Services - NHC'!F120="",'Services - NHC'!F120="[Select]"),"",'Services - NHC'!F120)</f>
        <v/>
      </c>
      <c r="G121" s="199">
        <f>IF('Revenue - NHC'!S122="","",'Revenue - NHC'!S122)</f>
        <v>0</v>
      </c>
      <c r="H121" s="199">
        <f>IF('Revenue - WHC'!S122="","",'Revenue - WHC'!S122)</f>
        <v>0</v>
      </c>
      <c r="I121" s="199">
        <f>IF('Expenditure- NHC'!L122="","",'Expenditure- NHC'!L122)</f>
        <v>0</v>
      </c>
      <c r="J121" s="200">
        <f>IF('Expenditure - WHC'!L122="","",'Expenditure - WHC'!L122)</f>
        <v>0</v>
      </c>
      <c r="K121" s="217">
        <f t="shared" si="66"/>
        <v>0</v>
      </c>
      <c r="L121" s="218">
        <f t="shared" si="67"/>
        <v>0</v>
      </c>
      <c r="M121" s="215"/>
      <c r="N121" s="216"/>
    </row>
    <row r="122" spans="3:14" x14ac:dyDescent="0.2">
      <c r="C122" s="13"/>
      <c r="D122" s="19">
        <f t="shared" si="65"/>
        <v>112</v>
      </c>
      <c r="E122" s="188" t="str">
        <f>IF(OR('Services - NHC'!E121="",'Services - NHC'!E121="[Enter service]"),"",'Services - NHC'!E121)</f>
        <v/>
      </c>
      <c r="F122" s="189" t="str">
        <f>IF(OR('Services - NHC'!F121="",'Services - NHC'!F121="[Select]"),"",'Services - NHC'!F121)</f>
        <v/>
      </c>
      <c r="G122" s="199">
        <f>IF('Revenue - NHC'!S123="","",'Revenue - NHC'!S123)</f>
        <v>0</v>
      </c>
      <c r="H122" s="199">
        <f>IF('Revenue - WHC'!S123="","",'Revenue - WHC'!S123)</f>
        <v>0</v>
      </c>
      <c r="I122" s="199">
        <f>IF('Expenditure- NHC'!L123="","",'Expenditure- NHC'!L123)</f>
        <v>0</v>
      </c>
      <c r="J122" s="200">
        <f>IF('Expenditure - WHC'!L123="","",'Expenditure - WHC'!L123)</f>
        <v>0</v>
      </c>
      <c r="K122" s="217">
        <f t="shared" si="66"/>
        <v>0</v>
      </c>
      <c r="L122" s="218">
        <f t="shared" si="67"/>
        <v>0</v>
      </c>
      <c r="M122" s="215"/>
      <c r="N122" s="216"/>
    </row>
    <row r="123" spans="3:14" x14ac:dyDescent="0.2">
      <c r="C123" s="13"/>
      <c r="D123" s="19">
        <f t="shared" si="65"/>
        <v>113</v>
      </c>
      <c r="E123" s="188" t="str">
        <f>IF(OR('Services - NHC'!E122="",'Services - NHC'!E122="[Enter service]"),"",'Services - NHC'!E122)</f>
        <v/>
      </c>
      <c r="F123" s="189" t="str">
        <f>IF(OR('Services - NHC'!F122="",'Services - NHC'!F122="[Select]"),"",'Services - NHC'!F122)</f>
        <v/>
      </c>
      <c r="G123" s="199">
        <f>IF('Revenue - NHC'!S124="","",'Revenue - NHC'!S124)</f>
        <v>0</v>
      </c>
      <c r="H123" s="199">
        <f>IF('Revenue - WHC'!S124="","",'Revenue - WHC'!S124)</f>
        <v>0</v>
      </c>
      <c r="I123" s="199">
        <f>IF('Expenditure- NHC'!L124="","",'Expenditure- NHC'!L124)</f>
        <v>0</v>
      </c>
      <c r="J123" s="200">
        <f>IF('Expenditure - WHC'!L124="","",'Expenditure - WHC'!L124)</f>
        <v>0</v>
      </c>
      <c r="K123" s="217">
        <f t="shared" si="66"/>
        <v>0</v>
      </c>
      <c r="L123" s="218">
        <f t="shared" si="67"/>
        <v>0</v>
      </c>
      <c r="M123" s="215"/>
      <c r="N123" s="216"/>
    </row>
    <row r="124" spans="3:14" x14ac:dyDescent="0.2">
      <c r="C124" s="13"/>
      <c r="D124" s="19">
        <f t="shared" si="65"/>
        <v>114</v>
      </c>
      <c r="E124" s="188" t="str">
        <f>IF(OR('Services - NHC'!E123="",'Services - NHC'!E123="[Enter service]"),"",'Services - NHC'!E123)</f>
        <v/>
      </c>
      <c r="F124" s="189" t="str">
        <f>IF(OR('Services - NHC'!F123="",'Services - NHC'!F123="[Select]"),"",'Services - NHC'!F123)</f>
        <v/>
      </c>
      <c r="G124" s="199">
        <f>IF('Revenue - NHC'!S125="","",'Revenue - NHC'!S125)</f>
        <v>0</v>
      </c>
      <c r="H124" s="199">
        <f>IF('Revenue - WHC'!S125="","",'Revenue - WHC'!S125)</f>
        <v>0</v>
      </c>
      <c r="I124" s="199">
        <f>IF('Expenditure- NHC'!L125="","",'Expenditure- NHC'!L125)</f>
        <v>0</v>
      </c>
      <c r="J124" s="200">
        <f>IF('Expenditure - WHC'!L125="","",'Expenditure - WHC'!L125)</f>
        <v>0</v>
      </c>
      <c r="K124" s="217">
        <f t="shared" si="66"/>
        <v>0</v>
      </c>
      <c r="L124" s="218">
        <f t="shared" si="67"/>
        <v>0</v>
      </c>
      <c r="M124" s="215"/>
      <c r="N124" s="216"/>
    </row>
    <row r="125" spans="3:14" x14ac:dyDescent="0.2">
      <c r="C125" s="13"/>
      <c r="D125" s="19">
        <f t="shared" si="65"/>
        <v>115</v>
      </c>
      <c r="E125" s="188" t="str">
        <f>IF(OR('Services - NHC'!E124="",'Services - NHC'!E124="[Enter service]"),"",'Services - NHC'!E124)</f>
        <v/>
      </c>
      <c r="F125" s="189" t="str">
        <f>IF(OR('Services - NHC'!F124="",'Services - NHC'!F124="[Select]"),"",'Services - NHC'!F124)</f>
        <v/>
      </c>
      <c r="G125" s="199">
        <f>IF('Revenue - NHC'!S126="","",'Revenue - NHC'!S126)</f>
        <v>0</v>
      </c>
      <c r="H125" s="199">
        <f>IF('Revenue - WHC'!S126="","",'Revenue - WHC'!S126)</f>
        <v>0</v>
      </c>
      <c r="I125" s="199">
        <f>IF('Expenditure- NHC'!L126="","",'Expenditure- NHC'!L126)</f>
        <v>0</v>
      </c>
      <c r="J125" s="200">
        <f>IF('Expenditure - WHC'!L126="","",'Expenditure - WHC'!L126)</f>
        <v>0</v>
      </c>
      <c r="K125" s="217">
        <f t="shared" si="66"/>
        <v>0</v>
      </c>
      <c r="L125" s="218">
        <f t="shared" si="67"/>
        <v>0</v>
      </c>
      <c r="M125" s="215"/>
      <c r="N125" s="216"/>
    </row>
    <row r="126" spans="3:14" x14ac:dyDescent="0.2">
      <c r="C126" s="13"/>
      <c r="D126" s="19">
        <f t="shared" si="65"/>
        <v>116</v>
      </c>
      <c r="E126" s="188" t="str">
        <f>IF(OR('Services - NHC'!E125="",'Services - NHC'!E125="[Enter service]"),"",'Services - NHC'!E125)</f>
        <v/>
      </c>
      <c r="F126" s="189" t="str">
        <f>IF(OR('Services - NHC'!F125="",'Services - NHC'!F125="[Select]"),"",'Services - NHC'!F125)</f>
        <v/>
      </c>
      <c r="G126" s="199">
        <f>IF('Revenue - NHC'!S127="","",'Revenue - NHC'!S127)</f>
        <v>0</v>
      </c>
      <c r="H126" s="199">
        <f>IF('Revenue - WHC'!S127="","",'Revenue - WHC'!S127)</f>
        <v>0</v>
      </c>
      <c r="I126" s="199">
        <f>IF('Expenditure- NHC'!L127="","",'Expenditure- NHC'!L127)</f>
        <v>0</v>
      </c>
      <c r="J126" s="200">
        <f>IF('Expenditure - WHC'!L127="","",'Expenditure - WHC'!L127)</f>
        <v>0</v>
      </c>
      <c r="K126" s="217">
        <f t="shared" si="66"/>
        <v>0</v>
      </c>
      <c r="L126" s="218">
        <f t="shared" si="67"/>
        <v>0</v>
      </c>
      <c r="M126" s="215"/>
      <c r="N126" s="216"/>
    </row>
    <row r="127" spans="3:14" x14ac:dyDescent="0.2">
      <c r="C127" s="13"/>
      <c r="D127" s="19">
        <f t="shared" si="65"/>
        <v>117</v>
      </c>
      <c r="E127" s="188" t="str">
        <f>IF(OR('Services - NHC'!E126="",'Services - NHC'!E126="[Enter service]"),"",'Services - NHC'!E126)</f>
        <v/>
      </c>
      <c r="F127" s="189" t="str">
        <f>IF(OR('Services - NHC'!F126="",'Services - NHC'!F126="[Select]"),"",'Services - NHC'!F126)</f>
        <v/>
      </c>
      <c r="G127" s="199">
        <f>IF('Revenue - NHC'!S128="","",'Revenue - NHC'!S128)</f>
        <v>0</v>
      </c>
      <c r="H127" s="199">
        <f>IF('Revenue - WHC'!S128="","",'Revenue - WHC'!S128)</f>
        <v>0</v>
      </c>
      <c r="I127" s="199">
        <f>IF('Expenditure- NHC'!L128="","",'Expenditure- NHC'!L128)</f>
        <v>0</v>
      </c>
      <c r="J127" s="200">
        <f>IF('Expenditure - WHC'!L128="","",'Expenditure - WHC'!L128)</f>
        <v>0</v>
      </c>
      <c r="K127" s="217">
        <f t="shared" si="66"/>
        <v>0</v>
      </c>
      <c r="L127" s="218">
        <f t="shared" si="67"/>
        <v>0</v>
      </c>
      <c r="M127" s="215"/>
      <c r="N127" s="216"/>
    </row>
    <row r="128" spans="3:14" x14ac:dyDescent="0.2">
      <c r="C128" s="13"/>
      <c r="D128" s="19">
        <f t="shared" si="65"/>
        <v>118</v>
      </c>
      <c r="E128" s="188" t="str">
        <f>IF(OR('Services - NHC'!E127="",'Services - NHC'!E127="[Enter service]"),"",'Services - NHC'!E127)</f>
        <v/>
      </c>
      <c r="F128" s="189" t="str">
        <f>IF(OR('Services - NHC'!F127="",'Services - NHC'!F127="[Select]"),"",'Services - NHC'!F127)</f>
        <v/>
      </c>
      <c r="G128" s="199">
        <f>IF('Revenue - NHC'!S129="","",'Revenue - NHC'!S129)</f>
        <v>0</v>
      </c>
      <c r="H128" s="199">
        <f>IF('Revenue - WHC'!S129="","",'Revenue - WHC'!S129)</f>
        <v>0</v>
      </c>
      <c r="I128" s="199">
        <f>IF('Expenditure- NHC'!L129="","",'Expenditure- NHC'!L129)</f>
        <v>0</v>
      </c>
      <c r="J128" s="200">
        <f>IF('Expenditure - WHC'!L129="","",'Expenditure - WHC'!L129)</f>
        <v>0</v>
      </c>
      <c r="K128" s="217">
        <f t="shared" si="66"/>
        <v>0</v>
      </c>
      <c r="L128" s="218">
        <f t="shared" si="67"/>
        <v>0</v>
      </c>
      <c r="M128" s="215"/>
      <c r="N128" s="216"/>
    </row>
    <row r="129" spans="3:14" x14ac:dyDescent="0.2">
      <c r="C129" s="13"/>
      <c r="D129" s="19">
        <f t="shared" si="65"/>
        <v>119</v>
      </c>
      <c r="E129" s="188" t="str">
        <f>IF(OR('Services - NHC'!E128="",'Services - NHC'!E128="[Enter service]"),"",'Services - NHC'!E128)</f>
        <v/>
      </c>
      <c r="F129" s="189" t="str">
        <f>IF(OR('Services - NHC'!F128="",'Services - NHC'!F128="[Select]"),"",'Services - NHC'!F128)</f>
        <v/>
      </c>
      <c r="G129" s="199">
        <f>IF('Revenue - NHC'!S130="","",'Revenue - NHC'!S130)</f>
        <v>0</v>
      </c>
      <c r="H129" s="199">
        <f>IF('Revenue - WHC'!S130="","",'Revenue - WHC'!S130)</f>
        <v>0</v>
      </c>
      <c r="I129" s="199">
        <f>IF('Expenditure- NHC'!L130="","",'Expenditure- NHC'!L130)</f>
        <v>0</v>
      </c>
      <c r="J129" s="200">
        <f>IF('Expenditure - WHC'!L130="","",'Expenditure - WHC'!L130)</f>
        <v>0</v>
      </c>
      <c r="K129" s="217">
        <f t="shared" si="66"/>
        <v>0</v>
      </c>
      <c r="L129" s="218">
        <f t="shared" si="67"/>
        <v>0</v>
      </c>
      <c r="M129" s="215"/>
      <c r="N129" s="216"/>
    </row>
    <row r="130" spans="3:14" x14ac:dyDescent="0.2">
      <c r="C130" s="13"/>
      <c r="D130" s="19">
        <f t="shared" si="65"/>
        <v>120</v>
      </c>
      <c r="E130" s="188" t="str">
        <f>IF(OR('Services - NHC'!E129="",'Services - NHC'!E129="[Enter service]"),"",'Services - NHC'!E129)</f>
        <v/>
      </c>
      <c r="F130" s="189" t="str">
        <f>IF(OR('Services - NHC'!F129="",'Services - NHC'!F129="[Select]"),"",'Services - NHC'!F129)</f>
        <v/>
      </c>
      <c r="G130" s="199">
        <f>IF('Revenue - NHC'!S131="","",'Revenue - NHC'!S131)</f>
        <v>0</v>
      </c>
      <c r="H130" s="199">
        <f>IF('Revenue - WHC'!S131="","",'Revenue - WHC'!S131)</f>
        <v>0</v>
      </c>
      <c r="I130" s="199">
        <f>IF('Expenditure- NHC'!L131="","",'Expenditure- NHC'!L131)</f>
        <v>0</v>
      </c>
      <c r="J130" s="200">
        <f>IF('Expenditure - WHC'!L131="","",'Expenditure - WHC'!L131)</f>
        <v>0</v>
      </c>
      <c r="K130" s="217">
        <f t="shared" si="66"/>
        <v>0</v>
      </c>
      <c r="L130" s="218">
        <f t="shared" si="67"/>
        <v>0</v>
      </c>
      <c r="M130" s="215"/>
      <c r="N130" s="216"/>
    </row>
    <row r="131" spans="3:14" x14ac:dyDescent="0.2">
      <c r="C131" s="13"/>
      <c r="D131" s="19">
        <f t="shared" si="65"/>
        <v>121</v>
      </c>
      <c r="E131" s="188" t="str">
        <f>IF(OR('Services - NHC'!E130="",'Services - NHC'!E130="[Enter service]"),"",'Services - NHC'!E130)</f>
        <v/>
      </c>
      <c r="F131" s="189" t="str">
        <f>IF(OR('Services - NHC'!F130="",'Services - NHC'!F130="[Select]"),"",'Services - NHC'!F130)</f>
        <v/>
      </c>
      <c r="G131" s="199">
        <f>IF('Revenue - NHC'!S132="","",'Revenue - NHC'!S132)</f>
        <v>0</v>
      </c>
      <c r="H131" s="199">
        <f>IF('Revenue - WHC'!S132="","",'Revenue - WHC'!S132)</f>
        <v>0</v>
      </c>
      <c r="I131" s="199">
        <f>IF('Expenditure- NHC'!L132="","",'Expenditure- NHC'!L132)</f>
        <v>0</v>
      </c>
      <c r="J131" s="200">
        <f>IF('Expenditure - WHC'!L132="","",'Expenditure - WHC'!L132)</f>
        <v>0</v>
      </c>
      <c r="K131" s="217">
        <f t="shared" si="66"/>
        <v>0</v>
      </c>
      <c r="L131" s="218">
        <f t="shared" si="67"/>
        <v>0</v>
      </c>
      <c r="M131" s="215"/>
      <c r="N131" s="216"/>
    </row>
    <row r="132" spans="3:14" x14ac:dyDescent="0.2">
      <c r="C132" s="13"/>
      <c r="D132" s="19">
        <f t="shared" si="65"/>
        <v>122</v>
      </c>
      <c r="E132" s="188" t="str">
        <f>IF(OR('Services - NHC'!E131="",'Services - NHC'!E131="[Enter service]"),"",'Services - NHC'!E131)</f>
        <v/>
      </c>
      <c r="F132" s="189" t="str">
        <f>IF(OR('Services - NHC'!F131="",'Services - NHC'!F131="[Select]"),"",'Services - NHC'!F131)</f>
        <v/>
      </c>
      <c r="G132" s="199">
        <f>IF('Revenue - NHC'!S133="","",'Revenue - NHC'!S133)</f>
        <v>0</v>
      </c>
      <c r="H132" s="199">
        <f>IF('Revenue - WHC'!S133="","",'Revenue - WHC'!S133)</f>
        <v>0</v>
      </c>
      <c r="I132" s="199">
        <f>IF('Expenditure- NHC'!L133="","",'Expenditure- NHC'!L133)</f>
        <v>0</v>
      </c>
      <c r="J132" s="200">
        <f>IF('Expenditure - WHC'!L133="","",'Expenditure - WHC'!L133)</f>
        <v>0</v>
      </c>
      <c r="K132" s="217">
        <f t="shared" si="66"/>
        <v>0</v>
      </c>
      <c r="L132" s="218">
        <f t="shared" si="67"/>
        <v>0</v>
      </c>
      <c r="M132" s="215"/>
      <c r="N132" s="216"/>
    </row>
    <row r="133" spans="3:14" x14ac:dyDescent="0.2">
      <c r="C133" s="13"/>
      <c r="D133" s="19">
        <f t="shared" si="65"/>
        <v>123</v>
      </c>
      <c r="E133" s="188" t="str">
        <f>IF(OR('Services - NHC'!E132="",'Services - NHC'!E132="[Enter service]"),"",'Services - NHC'!E132)</f>
        <v/>
      </c>
      <c r="F133" s="189" t="str">
        <f>IF(OR('Services - NHC'!F132="",'Services - NHC'!F132="[Select]"),"",'Services - NHC'!F132)</f>
        <v/>
      </c>
      <c r="G133" s="199">
        <f>IF('Revenue - NHC'!S134="","",'Revenue - NHC'!S134)</f>
        <v>0</v>
      </c>
      <c r="H133" s="199">
        <f>IF('Revenue - WHC'!S134="","",'Revenue - WHC'!S134)</f>
        <v>0</v>
      </c>
      <c r="I133" s="199">
        <f>IF('Expenditure- NHC'!L134="","",'Expenditure- NHC'!L134)</f>
        <v>0</v>
      </c>
      <c r="J133" s="200">
        <f>IF('Expenditure - WHC'!L134="","",'Expenditure - WHC'!L134)</f>
        <v>0</v>
      </c>
      <c r="K133" s="217">
        <f t="shared" si="66"/>
        <v>0</v>
      </c>
      <c r="L133" s="218">
        <f t="shared" si="67"/>
        <v>0</v>
      </c>
      <c r="M133" s="215"/>
      <c r="N133" s="216"/>
    </row>
    <row r="134" spans="3:14" x14ac:dyDescent="0.2">
      <c r="C134" s="13"/>
      <c r="D134" s="19">
        <f t="shared" si="65"/>
        <v>124</v>
      </c>
      <c r="E134" s="188" t="str">
        <f>IF(OR('Services - NHC'!E133="",'Services - NHC'!E133="[Enter service]"),"",'Services - NHC'!E133)</f>
        <v/>
      </c>
      <c r="F134" s="189" t="str">
        <f>IF(OR('Services - NHC'!F133="",'Services - NHC'!F133="[Select]"),"",'Services - NHC'!F133)</f>
        <v/>
      </c>
      <c r="G134" s="199">
        <f>IF('Revenue - NHC'!S135="","",'Revenue - NHC'!S135)</f>
        <v>0</v>
      </c>
      <c r="H134" s="199">
        <f>IF('Revenue - WHC'!S135="","",'Revenue - WHC'!S135)</f>
        <v>0</v>
      </c>
      <c r="I134" s="199">
        <f>IF('Expenditure- NHC'!L135="","",'Expenditure- NHC'!L135)</f>
        <v>0</v>
      </c>
      <c r="J134" s="200">
        <f>IF('Expenditure - WHC'!L135="","",'Expenditure - WHC'!L135)</f>
        <v>0</v>
      </c>
      <c r="K134" s="217">
        <f t="shared" si="66"/>
        <v>0</v>
      </c>
      <c r="L134" s="218">
        <f t="shared" si="67"/>
        <v>0</v>
      </c>
      <c r="M134" s="215"/>
      <c r="N134" s="216"/>
    </row>
    <row r="135" spans="3:14" x14ac:dyDescent="0.2">
      <c r="C135" s="13"/>
      <c r="D135" s="19">
        <f t="shared" si="65"/>
        <v>125</v>
      </c>
      <c r="E135" s="188" t="str">
        <f>IF(OR('Services - NHC'!E134="",'Services - NHC'!E134="[Enter service]"),"",'Services - NHC'!E134)</f>
        <v/>
      </c>
      <c r="F135" s="189" t="str">
        <f>IF(OR('Services - NHC'!F134="",'Services - NHC'!F134="[Select]"),"",'Services - NHC'!F134)</f>
        <v/>
      </c>
      <c r="G135" s="199">
        <f>IF('Revenue - NHC'!S136="","",'Revenue - NHC'!S136)</f>
        <v>0</v>
      </c>
      <c r="H135" s="199">
        <f>IF('Revenue - WHC'!S136="","",'Revenue - WHC'!S136)</f>
        <v>0</v>
      </c>
      <c r="I135" s="199">
        <f>IF('Expenditure- NHC'!L136="","",'Expenditure- NHC'!L136)</f>
        <v>0</v>
      </c>
      <c r="J135" s="200">
        <f>IF('Expenditure - WHC'!L136="","",'Expenditure - WHC'!L136)</f>
        <v>0</v>
      </c>
      <c r="K135" s="217">
        <f t="shared" si="66"/>
        <v>0</v>
      </c>
      <c r="L135" s="218">
        <f t="shared" si="67"/>
        <v>0</v>
      </c>
      <c r="M135" s="215"/>
      <c r="N135" s="216"/>
    </row>
    <row r="136" spans="3:14" x14ac:dyDescent="0.2">
      <c r="C136" s="13"/>
      <c r="D136" s="19">
        <f t="shared" si="65"/>
        <v>126</v>
      </c>
      <c r="E136" s="188" t="str">
        <f>IF(OR('Services - NHC'!E135="",'Services - NHC'!E135="[Enter service]"),"",'Services - NHC'!E135)</f>
        <v/>
      </c>
      <c r="F136" s="189" t="str">
        <f>IF(OR('Services - NHC'!F135="",'Services - NHC'!F135="[Select]"),"",'Services - NHC'!F135)</f>
        <v/>
      </c>
      <c r="G136" s="199">
        <f>IF('Revenue - NHC'!S137="","",'Revenue - NHC'!S137)</f>
        <v>0</v>
      </c>
      <c r="H136" s="199">
        <f>IF('Revenue - WHC'!S137="","",'Revenue - WHC'!S137)</f>
        <v>0</v>
      </c>
      <c r="I136" s="199">
        <f>IF('Expenditure- NHC'!L137="","",'Expenditure- NHC'!L137)</f>
        <v>0</v>
      </c>
      <c r="J136" s="200">
        <f>IF('Expenditure - WHC'!L137="","",'Expenditure - WHC'!L137)</f>
        <v>0</v>
      </c>
      <c r="K136" s="217">
        <f t="shared" si="66"/>
        <v>0</v>
      </c>
      <c r="L136" s="218">
        <f t="shared" si="67"/>
        <v>0</v>
      </c>
      <c r="M136" s="215"/>
      <c r="N136" s="216"/>
    </row>
    <row r="137" spans="3:14" x14ac:dyDescent="0.2">
      <c r="C137" s="13"/>
      <c r="D137" s="19">
        <f t="shared" si="65"/>
        <v>127</v>
      </c>
      <c r="E137" s="188" t="str">
        <f>IF(OR('Services - NHC'!E136="",'Services - NHC'!E136="[Enter service]"),"",'Services - NHC'!E136)</f>
        <v/>
      </c>
      <c r="F137" s="189" t="str">
        <f>IF(OR('Services - NHC'!F136="",'Services - NHC'!F136="[Select]"),"",'Services - NHC'!F136)</f>
        <v/>
      </c>
      <c r="G137" s="199">
        <f>IF('Revenue - NHC'!S138="","",'Revenue - NHC'!S138)</f>
        <v>0</v>
      </c>
      <c r="H137" s="199">
        <f>IF('Revenue - WHC'!S138="","",'Revenue - WHC'!S138)</f>
        <v>0</v>
      </c>
      <c r="I137" s="199">
        <f>IF('Expenditure- NHC'!L138="","",'Expenditure- NHC'!L138)</f>
        <v>0</v>
      </c>
      <c r="J137" s="200">
        <f>IF('Expenditure - WHC'!L138="","",'Expenditure - WHC'!L138)</f>
        <v>0</v>
      </c>
      <c r="K137" s="217">
        <f t="shared" si="66"/>
        <v>0</v>
      </c>
      <c r="L137" s="218">
        <f t="shared" si="67"/>
        <v>0</v>
      </c>
      <c r="M137" s="215"/>
      <c r="N137" s="216"/>
    </row>
    <row r="138" spans="3:14" x14ac:dyDescent="0.2">
      <c r="C138" s="13"/>
      <c r="D138" s="19">
        <f t="shared" si="65"/>
        <v>128</v>
      </c>
      <c r="E138" s="188" t="str">
        <f>IF(OR('Services - NHC'!E137="",'Services - NHC'!E137="[Enter service]"),"",'Services - NHC'!E137)</f>
        <v/>
      </c>
      <c r="F138" s="189" t="str">
        <f>IF(OR('Services - NHC'!F137="",'Services - NHC'!F137="[Select]"),"",'Services - NHC'!F137)</f>
        <v/>
      </c>
      <c r="G138" s="199">
        <f>IF('Revenue - NHC'!S139="","",'Revenue - NHC'!S139)</f>
        <v>0</v>
      </c>
      <c r="H138" s="199">
        <f>IF('Revenue - WHC'!S139="","",'Revenue - WHC'!S139)</f>
        <v>0</v>
      </c>
      <c r="I138" s="199">
        <f>IF('Expenditure- NHC'!L139="","",'Expenditure- NHC'!L139)</f>
        <v>0</v>
      </c>
      <c r="J138" s="200">
        <f>IF('Expenditure - WHC'!L139="","",'Expenditure - WHC'!L139)</f>
        <v>0</v>
      </c>
      <c r="K138" s="217">
        <f t="shared" si="66"/>
        <v>0</v>
      </c>
      <c r="L138" s="218">
        <f t="shared" si="67"/>
        <v>0</v>
      </c>
      <c r="M138" s="215"/>
      <c r="N138" s="216"/>
    </row>
    <row r="139" spans="3:14" x14ac:dyDescent="0.2">
      <c r="C139" s="13"/>
      <c r="D139" s="19">
        <f t="shared" si="65"/>
        <v>129</v>
      </c>
      <c r="E139" s="188" t="str">
        <f>IF(OR('Services - NHC'!E138="",'Services - NHC'!E138="[Enter service]"),"",'Services - NHC'!E138)</f>
        <v/>
      </c>
      <c r="F139" s="189" t="str">
        <f>IF(OR('Services - NHC'!F138="",'Services - NHC'!F138="[Select]"),"",'Services - NHC'!F138)</f>
        <v/>
      </c>
      <c r="G139" s="199">
        <f>IF('Revenue - NHC'!S140="","",'Revenue - NHC'!S140)</f>
        <v>0</v>
      </c>
      <c r="H139" s="199">
        <f>IF('Revenue - WHC'!S140="","",'Revenue - WHC'!S140)</f>
        <v>0</v>
      </c>
      <c r="I139" s="199">
        <f>IF('Expenditure- NHC'!L140="","",'Expenditure- NHC'!L140)</f>
        <v>0</v>
      </c>
      <c r="J139" s="200">
        <f>IF('Expenditure - WHC'!L140="","",'Expenditure - WHC'!L140)</f>
        <v>0</v>
      </c>
      <c r="K139" s="217">
        <f t="shared" si="66"/>
        <v>0</v>
      </c>
      <c r="L139" s="218">
        <f t="shared" si="67"/>
        <v>0</v>
      </c>
      <c r="M139" s="215"/>
      <c r="N139" s="216"/>
    </row>
    <row r="140" spans="3:14" x14ac:dyDescent="0.2">
      <c r="C140" s="13"/>
      <c r="D140" s="19">
        <f t="shared" si="65"/>
        <v>130</v>
      </c>
      <c r="E140" s="188" t="str">
        <f>IF(OR('Services - NHC'!E139="",'Services - NHC'!E139="[Enter service]"),"",'Services - NHC'!E139)</f>
        <v/>
      </c>
      <c r="F140" s="189" t="str">
        <f>IF(OR('Services - NHC'!F139="",'Services - NHC'!F139="[Select]"),"",'Services - NHC'!F139)</f>
        <v/>
      </c>
      <c r="G140" s="199">
        <f>IF('Revenue - NHC'!S141="","",'Revenue - NHC'!S141)</f>
        <v>0</v>
      </c>
      <c r="H140" s="199">
        <f>IF('Revenue - WHC'!S141="","",'Revenue - WHC'!S141)</f>
        <v>0</v>
      </c>
      <c r="I140" s="199">
        <f>IF('Expenditure- NHC'!L141="","",'Expenditure- NHC'!L141)</f>
        <v>0</v>
      </c>
      <c r="J140" s="200">
        <f>IF('Expenditure - WHC'!L141="","",'Expenditure - WHC'!L141)</f>
        <v>0</v>
      </c>
      <c r="K140" s="217">
        <f t="shared" si="66"/>
        <v>0</v>
      </c>
      <c r="L140" s="218">
        <f t="shared" si="67"/>
        <v>0</v>
      </c>
      <c r="M140" s="215"/>
      <c r="N140" s="216"/>
    </row>
    <row r="141" spans="3:14" x14ac:dyDescent="0.2">
      <c r="C141" s="13"/>
      <c r="D141" s="19">
        <f t="shared" si="65"/>
        <v>131</v>
      </c>
      <c r="E141" s="188" t="str">
        <f>IF(OR('Services - NHC'!E140="",'Services - NHC'!E140="[Enter service]"),"",'Services - NHC'!E140)</f>
        <v/>
      </c>
      <c r="F141" s="189" t="str">
        <f>IF(OR('Services - NHC'!F140="",'Services - NHC'!F140="[Select]"),"",'Services - NHC'!F140)</f>
        <v/>
      </c>
      <c r="G141" s="199">
        <f>IF('Revenue - NHC'!S142="","",'Revenue - NHC'!S142)</f>
        <v>0</v>
      </c>
      <c r="H141" s="199">
        <f>IF('Revenue - WHC'!S142="","",'Revenue - WHC'!S142)</f>
        <v>0</v>
      </c>
      <c r="I141" s="199">
        <f>IF('Expenditure- NHC'!L142="","",'Expenditure- NHC'!L142)</f>
        <v>0</v>
      </c>
      <c r="J141" s="200">
        <f>IF('Expenditure - WHC'!L142="","",'Expenditure - WHC'!L142)</f>
        <v>0</v>
      </c>
      <c r="K141" s="217">
        <f t="shared" si="66"/>
        <v>0</v>
      </c>
      <c r="L141" s="218">
        <f t="shared" si="67"/>
        <v>0</v>
      </c>
      <c r="M141" s="215"/>
      <c r="N141" s="216"/>
    </row>
    <row r="142" spans="3:14" x14ac:dyDescent="0.2">
      <c r="C142" s="13"/>
      <c r="D142" s="19">
        <f t="shared" si="65"/>
        <v>132</v>
      </c>
      <c r="E142" s="188" t="str">
        <f>IF(OR('Services - NHC'!E141="",'Services - NHC'!E141="[Enter service]"),"",'Services - NHC'!E141)</f>
        <v/>
      </c>
      <c r="F142" s="189" t="str">
        <f>IF(OR('Services - NHC'!F141="",'Services - NHC'!F141="[Select]"),"",'Services - NHC'!F141)</f>
        <v/>
      </c>
      <c r="G142" s="199">
        <f>IF('Revenue - NHC'!S143="","",'Revenue - NHC'!S143)</f>
        <v>0</v>
      </c>
      <c r="H142" s="199">
        <f>IF('Revenue - WHC'!S143="","",'Revenue - WHC'!S143)</f>
        <v>0</v>
      </c>
      <c r="I142" s="199">
        <f>IF('Expenditure- NHC'!L143="","",'Expenditure- NHC'!L143)</f>
        <v>0</v>
      </c>
      <c r="J142" s="200">
        <f>IF('Expenditure - WHC'!L143="","",'Expenditure - WHC'!L143)</f>
        <v>0</v>
      </c>
      <c r="K142" s="217">
        <f t="shared" si="66"/>
        <v>0</v>
      </c>
      <c r="L142" s="218">
        <f t="shared" si="67"/>
        <v>0</v>
      </c>
      <c r="M142" s="215"/>
      <c r="N142" s="216"/>
    </row>
    <row r="143" spans="3:14" x14ac:dyDescent="0.2">
      <c r="C143" s="13"/>
      <c r="D143" s="19">
        <f t="shared" si="65"/>
        <v>133</v>
      </c>
      <c r="E143" s="188" t="str">
        <f>IF(OR('Services - NHC'!E142="",'Services - NHC'!E142="[Enter service]"),"",'Services - NHC'!E142)</f>
        <v/>
      </c>
      <c r="F143" s="189" t="str">
        <f>IF(OR('Services - NHC'!F142="",'Services - NHC'!F142="[Select]"),"",'Services - NHC'!F142)</f>
        <v/>
      </c>
      <c r="G143" s="199">
        <f>IF('Revenue - NHC'!S144="","",'Revenue - NHC'!S144)</f>
        <v>0</v>
      </c>
      <c r="H143" s="199">
        <f>IF('Revenue - WHC'!S144="","",'Revenue - WHC'!S144)</f>
        <v>0</v>
      </c>
      <c r="I143" s="199">
        <f>IF('Expenditure- NHC'!L144="","",'Expenditure- NHC'!L144)</f>
        <v>0</v>
      </c>
      <c r="J143" s="200">
        <f>IF('Expenditure - WHC'!L144="","",'Expenditure - WHC'!L144)</f>
        <v>0</v>
      </c>
      <c r="K143" s="217">
        <f t="shared" si="66"/>
        <v>0</v>
      </c>
      <c r="L143" s="218">
        <f t="shared" si="67"/>
        <v>0</v>
      </c>
      <c r="M143" s="215"/>
      <c r="N143" s="216"/>
    </row>
    <row r="144" spans="3:14" x14ac:dyDescent="0.2">
      <c r="C144" s="13"/>
      <c r="D144" s="19">
        <f t="shared" ref="D144:D145" si="68">D143+1</f>
        <v>134</v>
      </c>
      <c r="E144" s="188" t="str">
        <f>IF(OR('Services - NHC'!E143="",'Services - NHC'!E143="[Enter service]"),"",'Services - NHC'!E143)</f>
        <v/>
      </c>
      <c r="F144" s="189" t="str">
        <f>IF(OR('Services - NHC'!F143="",'Services - NHC'!F143="[Select]"),"",'Services - NHC'!F143)</f>
        <v/>
      </c>
      <c r="G144" s="199">
        <f>IF('Revenue - NHC'!S145="","",'Revenue - NHC'!S145)</f>
        <v>0</v>
      </c>
      <c r="H144" s="199">
        <f>IF('Revenue - WHC'!S145="","",'Revenue - WHC'!S145)</f>
        <v>0</v>
      </c>
      <c r="I144" s="199">
        <f>IF('Expenditure- NHC'!L145="","",'Expenditure- NHC'!L145)</f>
        <v>0</v>
      </c>
      <c r="J144" s="200">
        <f>IF('Expenditure - WHC'!L145="","",'Expenditure - WHC'!L145)</f>
        <v>0</v>
      </c>
      <c r="K144" s="217">
        <f t="shared" si="66"/>
        <v>0</v>
      </c>
      <c r="L144" s="218">
        <f t="shared" si="67"/>
        <v>0</v>
      </c>
      <c r="M144" s="215"/>
      <c r="N144" s="216"/>
    </row>
    <row r="145" spans="3:14" x14ac:dyDescent="0.2">
      <c r="C145" s="13"/>
      <c r="D145" s="19">
        <f t="shared" si="68"/>
        <v>135</v>
      </c>
      <c r="E145" s="188" t="str">
        <f>IF(OR('Services - NHC'!E144="",'Services - NHC'!E144="[Enter service]"),"",'Services - NHC'!E144)</f>
        <v/>
      </c>
      <c r="F145" s="189" t="str">
        <f>IF(OR('Services - NHC'!F144="",'Services - NHC'!F144="[Select]"),"",'Services - NHC'!F144)</f>
        <v/>
      </c>
      <c r="G145" s="199">
        <f>IF('Revenue - NHC'!S146="","",'Revenue - NHC'!S146)</f>
        <v>0</v>
      </c>
      <c r="H145" s="199">
        <f>IF('Revenue - WHC'!S146="","",'Revenue - WHC'!S146)</f>
        <v>0</v>
      </c>
      <c r="I145" s="199">
        <f>IF('Expenditure- NHC'!L146="","",'Expenditure- NHC'!L146)</f>
        <v>0</v>
      </c>
      <c r="J145" s="200">
        <f>IF('Expenditure - WHC'!L146="","",'Expenditure - WHC'!L146)</f>
        <v>0</v>
      </c>
      <c r="K145" s="217">
        <f t="shared" si="66"/>
        <v>0</v>
      </c>
      <c r="L145" s="218">
        <f t="shared" si="67"/>
        <v>0</v>
      </c>
      <c r="M145" s="215"/>
      <c r="N145" s="216"/>
    </row>
    <row r="146" spans="3:14" x14ac:dyDescent="0.2">
      <c r="C146" s="13"/>
      <c r="D146" s="19"/>
      <c r="E146" s="188" t="str">
        <f>'Revenue - NHC'!E147</f>
        <v>Other</v>
      </c>
      <c r="F146" s="189"/>
      <c r="G146" s="201">
        <f>IF('Revenue - NHC'!S147="","",'Revenue - NHC'!S147)</f>
        <v>0</v>
      </c>
      <c r="H146" s="201">
        <f>IF('Revenue - WHC'!S147="","",'Revenue - WHC'!S147)</f>
        <v>0</v>
      </c>
      <c r="I146" s="201">
        <f>IF('Expenditure- NHC'!L147="","",'Expenditure- NHC'!L147)</f>
        <v>0</v>
      </c>
      <c r="J146" s="200">
        <f>IF('Expenditure - WHC'!L147="","",'Expenditure - WHC'!L147)</f>
        <v>0</v>
      </c>
      <c r="K146" s="217">
        <f t="shared" ref="K146" si="69">IFERROR(H146-G146,"")</f>
        <v>0</v>
      </c>
      <c r="L146" s="221">
        <f t="shared" ref="L146" si="70">IFERROR(J146-I146,"")</f>
        <v>0</v>
      </c>
      <c r="M146" s="215"/>
      <c r="N146" s="216"/>
    </row>
    <row r="147" spans="3:14" x14ac:dyDescent="0.2">
      <c r="C147" s="13"/>
      <c r="D147" s="19"/>
      <c r="E147" s="190" t="s">
        <v>172</v>
      </c>
      <c r="F147" s="191"/>
      <c r="G147" s="202">
        <f>IF('Revenue - NHC'!R148="","",'Revenue - NHC'!R148)</f>
        <v>12439360</v>
      </c>
      <c r="H147" s="202">
        <f>IF('Revenue - WHC'!R148="","",'Revenue - WHC'!R148)</f>
        <v>12495388</v>
      </c>
      <c r="I147" s="211"/>
      <c r="J147" s="212"/>
      <c r="K147" s="222">
        <f>IFERROR(H147-G147,"")</f>
        <v>56028</v>
      </c>
      <c r="L147" s="223"/>
      <c r="M147" s="215"/>
      <c r="N147" s="216"/>
    </row>
    <row r="148" spans="3:14" x14ac:dyDescent="0.2">
      <c r="C148" s="13"/>
      <c r="D148" s="19"/>
      <c r="E148" s="86"/>
      <c r="F148" s="57" t="s">
        <v>91</v>
      </c>
      <c r="G148" s="203">
        <f>SUM(G11:G147)</f>
        <v>26294336</v>
      </c>
      <c r="H148" s="203">
        <f t="shared" ref="H148:L148" si="71">SUM(H11:H147)</f>
        <v>26350364</v>
      </c>
      <c r="I148" s="203">
        <f t="shared" si="71"/>
        <v>23738046</v>
      </c>
      <c r="J148" s="203">
        <f t="shared" si="71"/>
        <v>23738046</v>
      </c>
      <c r="K148" s="224">
        <f t="shared" si="71"/>
        <v>56028</v>
      </c>
      <c r="L148" s="224">
        <f t="shared" si="71"/>
        <v>0</v>
      </c>
      <c r="M148" s="215"/>
      <c r="N148" s="216"/>
    </row>
    <row r="149" spans="3:14" ht="13.2" thickBot="1" x14ac:dyDescent="0.25">
      <c r="C149" s="32"/>
      <c r="D149" s="33"/>
      <c r="E149" s="87"/>
      <c r="F149" s="58"/>
      <c r="G149" s="95"/>
      <c r="H149" s="183"/>
      <c r="I149" s="183"/>
      <c r="J149" s="98"/>
      <c r="K149" s="185"/>
      <c r="L149" s="60"/>
      <c r="M149" s="48"/>
    </row>
    <row r="150" spans="3:14" x14ac:dyDescent="0.2">
      <c r="J150" s="99"/>
      <c r="K150" s="99"/>
      <c r="L150" s="61"/>
    </row>
    <row r="151" spans="3:14" x14ac:dyDescent="0.2">
      <c r="J151" s="99"/>
      <c r="K151" s="99"/>
      <c r="L151" s="61"/>
    </row>
    <row r="152" spans="3:14" x14ac:dyDescent="0.2">
      <c r="E152" s="6"/>
      <c r="F152" s="6"/>
      <c r="G152" s="6"/>
      <c r="H152" s="6"/>
      <c r="I152" s="6"/>
      <c r="J152" s="6"/>
      <c r="K152" s="6"/>
      <c r="L152" s="6"/>
    </row>
    <row r="153" spans="3:14" x14ac:dyDescent="0.2">
      <c r="E153" s="6"/>
      <c r="F153" s="6"/>
      <c r="G153" s="6"/>
      <c r="H153" s="6"/>
      <c r="I153" s="6"/>
      <c r="J153" s="6"/>
      <c r="K153" s="6"/>
      <c r="L153" s="6"/>
    </row>
    <row r="154" spans="3:14" x14ac:dyDescent="0.2">
      <c r="E154" s="6"/>
      <c r="F154" s="6"/>
      <c r="G154" s="6"/>
      <c r="H154" s="6"/>
      <c r="I154" s="6"/>
      <c r="J154" s="6"/>
      <c r="K154" s="6"/>
      <c r="L154" s="6"/>
    </row>
    <row r="155" spans="3:14" x14ac:dyDescent="0.2">
      <c r="E155" s="6"/>
      <c r="F155" s="6"/>
      <c r="G155" s="6"/>
      <c r="H155" s="6"/>
      <c r="I155" s="6"/>
      <c r="J155" s="6"/>
      <c r="K155" s="6"/>
      <c r="L155" s="6"/>
    </row>
    <row r="156" spans="3:14" x14ac:dyDescent="0.2">
      <c r="E156" s="6"/>
      <c r="F156" s="6"/>
      <c r="G156" s="6"/>
      <c r="H156" s="6"/>
      <c r="I156" s="6"/>
      <c r="J156" s="6"/>
      <c r="K156" s="6"/>
      <c r="L156" s="6"/>
    </row>
    <row r="157" spans="3:14" x14ac:dyDescent="0.2">
      <c r="E157" s="6"/>
      <c r="F157" s="6"/>
      <c r="G157" s="6"/>
      <c r="H157" s="6"/>
      <c r="I157" s="6"/>
      <c r="J157" s="6"/>
      <c r="K157" s="6"/>
      <c r="L157" s="6"/>
    </row>
    <row r="158" spans="3:14" x14ac:dyDescent="0.2">
      <c r="E158" s="6"/>
      <c r="F158" s="6"/>
      <c r="G158" s="6"/>
      <c r="H158" s="6"/>
      <c r="I158" s="6"/>
      <c r="J158" s="6"/>
      <c r="K158" s="6"/>
      <c r="L158" s="6"/>
    </row>
    <row r="159" spans="3:14" x14ac:dyDescent="0.2">
      <c r="E159" s="6"/>
      <c r="F159" s="6"/>
      <c r="G159" s="6"/>
      <c r="H159" s="6"/>
      <c r="I159" s="6"/>
      <c r="J159" s="6"/>
      <c r="K159" s="6"/>
      <c r="L159" s="6"/>
    </row>
    <row r="160" spans="3:14" x14ac:dyDescent="0.2">
      <c r="E160" s="6"/>
      <c r="F160" s="6"/>
      <c r="G160" s="6"/>
      <c r="H160" s="6"/>
      <c r="I160" s="6"/>
      <c r="J160" s="6"/>
      <c r="K160" s="6"/>
      <c r="L160" s="6"/>
    </row>
    <row r="161" spans="1:35" x14ac:dyDescent="0.2">
      <c r="E161" s="6"/>
      <c r="F161" s="6"/>
      <c r="G161" s="6"/>
      <c r="H161" s="6"/>
      <c r="I161" s="6"/>
      <c r="J161" s="6"/>
      <c r="K161" s="6"/>
      <c r="L161" s="6"/>
    </row>
    <row r="162" spans="1:35" x14ac:dyDescent="0.2">
      <c r="E162" s="6"/>
      <c r="F162" s="6"/>
      <c r="G162" s="6"/>
      <c r="H162" s="6"/>
      <c r="I162" s="6"/>
      <c r="J162" s="6"/>
      <c r="K162" s="6"/>
      <c r="L162" s="6"/>
    </row>
    <row r="163" spans="1:35" x14ac:dyDescent="0.2">
      <c r="E163" s="6"/>
      <c r="F163" s="6"/>
      <c r="G163" s="6"/>
      <c r="H163" s="6"/>
      <c r="I163" s="6"/>
      <c r="J163" s="6"/>
      <c r="K163" s="6"/>
      <c r="L163" s="6"/>
    </row>
    <row r="164" spans="1:35" x14ac:dyDescent="0.2">
      <c r="E164" s="6"/>
      <c r="F164" s="6"/>
      <c r="G164" s="6"/>
      <c r="H164" s="6"/>
      <c r="I164" s="6"/>
      <c r="J164" s="6"/>
      <c r="K164" s="6"/>
      <c r="L164" s="6"/>
    </row>
    <row r="165" spans="1:35" x14ac:dyDescent="0.2">
      <c r="E165" s="6"/>
      <c r="F165" s="6"/>
      <c r="G165" s="6"/>
      <c r="H165" s="6"/>
      <c r="I165" s="6"/>
      <c r="J165" s="6"/>
      <c r="K165" s="6"/>
      <c r="L165" s="6"/>
    </row>
    <row r="166" spans="1:35" x14ac:dyDescent="0.2">
      <c r="E166" s="6"/>
      <c r="F166" s="6"/>
      <c r="G166" s="6"/>
      <c r="H166" s="6"/>
      <c r="I166" s="6"/>
      <c r="J166" s="6"/>
      <c r="K166" s="6"/>
      <c r="L166" s="6"/>
    </row>
    <row r="167" spans="1:35" x14ac:dyDescent="0.2">
      <c r="E167" s="6"/>
      <c r="F167" s="6"/>
      <c r="G167" s="6"/>
      <c r="H167" s="6"/>
      <c r="I167" s="6"/>
      <c r="J167" s="6"/>
      <c r="K167" s="6"/>
      <c r="L167" s="6"/>
    </row>
    <row r="168" spans="1:35" x14ac:dyDescent="0.2">
      <c r="E168" s="6"/>
      <c r="F168" s="6"/>
      <c r="G168" s="6"/>
      <c r="H168" s="6"/>
      <c r="I168" s="6"/>
      <c r="J168" s="6"/>
      <c r="K168" s="6"/>
      <c r="L168" s="6"/>
    </row>
    <row r="169" spans="1:35" x14ac:dyDescent="0.2">
      <c r="E169" s="6"/>
      <c r="F169" s="6"/>
      <c r="G169" s="6"/>
      <c r="H169" s="6"/>
      <c r="I169" s="6"/>
      <c r="J169" s="6"/>
      <c r="K169" s="6"/>
      <c r="L169" s="6"/>
    </row>
    <row r="170" spans="1:35" s="54" customFormat="1" x14ac:dyDescent="0.2">
      <c r="A170" s="6"/>
      <c r="B170" s="6"/>
      <c r="O170" s="6"/>
      <c r="P170" s="6"/>
      <c r="Q170" s="6"/>
      <c r="R170" s="6"/>
      <c r="S170" s="6"/>
      <c r="T170" s="6"/>
      <c r="U170" s="6"/>
      <c r="V170" s="6"/>
      <c r="W170" s="6"/>
      <c r="X170" s="6"/>
      <c r="Y170" s="6"/>
      <c r="Z170" s="6"/>
      <c r="AA170" s="6"/>
      <c r="AB170" s="6"/>
      <c r="AC170" s="6"/>
      <c r="AD170" s="6"/>
      <c r="AE170" s="6"/>
      <c r="AF170" s="6"/>
      <c r="AG170" s="6"/>
      <c r="AH170" s="6"/>
      <c r="AI170" s="6"/>
    </row>
    <row r="171" spans="1:35" s="54" customFormat="1" x14ac:dyDescent="0.2">
      <c r="A171" s="6"/>
      <c r="B171" s="6"/>
      <c r="O171" s="6"/>
      <c r="P171" s="6"/>
      <c r="Q171" s="6"/>
      <c r="R171" s="6"/>
      <c r="S171" s="6"/>
      <c r="T171" s="6"/>
      <c r="U171" s="6"/>
      <c r="V171" s="6"/>
      <c r="W171" s="6"/>
      <c r="X171" s="6"/>
      <c r="Y171" s="6"/>
      <c r="Z171" s="6"/>
      <c r="AA171" s="6"/>
      <c r="AB171" s="6"/>
      <c r="AC171" s="6"/>
      <c r="AD171" s="6"/>
      <c r="AE171" s="6"/>
      <c r="AF171" s="6"/>
      <c r="AG171" s="6"/>
      <c r="AH171" s="6"/>
      <c r="AI171" s="6"/>
    </row>
    <row r="172" spans="1:35" s="54" customFormat="1" x14ac:dyDescent="0.2">
      <c r="A172" s="6"/>
      <c r="B172" s="6"/>
      <c r="O172" s="6"/>
      <c r="P172" s="6"/>
      <c r="Q172" s="6"/>
      <c r="R172" s="6"/>
      <c r="S172" s="6"/>
      <c r="T172" s="6"/>
      <c r="U172" s="6"/>
      <c r="V172" s="6"/>
      <c r="W172" s="6"/>
      <c r="X172" s="6"/>
      <c r="Y172" s="6"/>
      <c r="Z172" s="6"/>
      <c r="AA172" s="6"/>
      <c r="AB172" s="6"/>
      <c r="AC172" s="6"/>
      <c r="AD172" s="6"/>
      <c r="AE172" s="6"/>
      <c r="AF172" s="6"/>
      <c r="AG172" s="6"/>
      <c r="AH172" s="6"/>
      <c r="AI172" s="6"/>
    </row>
    <row r="173" spans="1:35" x14ac:dyDescent="0.2">
      <c r="E173" s="6"/>
      <c r="F173" s="6"/>
      <c r="G173" s="6"/>
      <c r="H173" s="6"/>
      <c r="I173" s="6"/>
      <c r="J173" s="6"/>
      <c r="K173" s="6"/>
      <c r="L173" s="6"/>
    </row>
    <row r="174" spans="1:35" ht="12.75" customHeight="1" x14ac:dyDescent="0.2">
      <c r="E174" s="6"/>
      <c r="F174" s="6"/>
      <c r="G174" s="6"/>
      <c r="H174" s="6"/>
      <c r="I174" s="6"/>
      <c r="J174" s="6"/>
      <c r="K174" s="6"/>
      <c r="L174" s="6"/>
    </row>
    <row r="175" spans="1:35" x14ac:dyDescent="0.2">
      <c r="E175" s="6"/>
      <c r="F175" s="6"/>
      <c r="G175" s="6"/>
      <c r="H175" s="6"/>
      <c r="I175" s="6"/>
      <c r="J175" s="6"/>
      <c r="K175" s="6"/>
      <c r="L175" s="6"/>
    </row>
    <row r="176" spans="1:35" x14ac:dyDescent="0.2">
      <c r="E176" s="6"/>
      <c r="F176" s="6"/>
      <c r="G176" s="6"/>
      <c r="H176" s="6"/>
      <c r="I176" s="6"/>
      <c r="J176" s="6"/>
      <c r="K176" s="6"/>
      <c r="L176" s="6"/>
    </row>
    <row r="177" spans="5:12" x14ac:dyDescent="0.2">
      <c r="E177" s="6"/>
      <c r="F177" s="6"/>
      <c r="G177" s="6"/>
      <c r="H177" s="6"/>
      <c r="I177" s="6"/>
      <c r="J177" s="6"/>
      <c r="K177" s="6"/>
      <c r="L177" s="6"/>
    </row>
    <row r="178" spans="5:12" x14ac:dyDescent="0.2">
      <c r="E178" s="6"/>
      <c r="F178" s="6"/>
      <c r="G178" s="6"/>
      <c r="H178" s="6"/>
      <c r="I178" s="6"/>
      <c r="J178" s="6"/>
      <c r="K178" s="6"/>
      <c r="L178" s="6"/>
    </row>
    <row r="179" spans="5:12" x14ac:dyDescent="0.2">
      <c r="E179" s="6"/>
      <c r="F179" s="6"/>
      <c r="G179" s="6"/>
      <c r="H179" s="6"/>
      <c r="I179" s="6"/>
      <c r="J179" s="6"/>
      <c r="K179" s="6"/>
      <c r="L179" s="6"/>
    </row>
    <row r="180" spans="5:12" x14ac:dyDescent="0.2">
      <c r="E180" s="6"/>
      <c r="F180" s="6"/>
      <c r="G180" s="6"/>
      <c r="H180" s="6"/>
      <c r="I180" s="6"/>
      <c r="J180" s="6"/>
      <c r="K180" s="6"/>
      <c r="L180" s="6"/>
    </row>
    <row r="181" spans="5:12" x14ac:dyDescent="0.2">
      <c r="E181" s="6"/>
      <c r="F181" s="6"/>
      <c r="G181" s="6"/>
      <c r="H181" s="6"/>
      <c r="I181" s="6"/>
      <c r="J181" s="6"/>
      <c r="K181" s="6"/>
      <c r="L181" s="6"/>
    </row>
    <row r="182" spans="5:12" x14ac:dyDescent="0.2">
      <c r="E182" s="6"/>
      <c r="F182" s="6"/>
      <c r="G182" s="6"/>
      <c r="H182" s="6"/>
      <c r="I182" s="6"/>
      <c r="J182" s="6"/>
      <c r="K182" s="6"/>
      <c r="L182" s="6"/>
    </row>
    <row r="183" spans="5:12" x14ac:dyDescent="0.2">
      <c r="E183" s="6"/>
      <c r="F183" s="6"/>
      <c r="G183" s="6"/>
      <c r="H183" s="6"/>
      <c r="I183" s="6"/>
      <c r="J183" s="6"/>
      <c r="K183" s="6"/>
      <c r="L183" s="6"/>
    </row>
    <row r="184" spans="5:12" x14ac:dyDescent="0.2">
      <c r="E184" s="6"/>
      <c r="F184" s="6"/>
      <c r="G184" s="6"/>
      <c r="H184" s="6"/>
      <c r="I184" s="6"/>
      <c r="J184" s="6"/>
      <c r="K184" s="6"/>
      <c r="L184" s="6"/>
    </row>
    <row r="185" spans="5:12" x14ac:dyDescent="0.2">
      <c r="E185" s="6"/>
      <c r="F185" s="6"/>
      <c r="G185" s="6"/>
      <c r="H185" s="6"/>
      <c r="I185" s="6"/>
      <c r="J185" s="6"/>
      <c r="K185" s="6"/>
      <c r="L185" s="6"/>
    </row>
    <row r="186" spans="5:12" x14ac:dyDescent="0.2">
      <c r="E186" s="6"/>
      <c r="F186" s="6"/>
      <c r="G186" s="6"/>
      <c r="H186" s="6"/>
      <c r="I186" s="6"/>
      <c r="J186" s="6"/>
      <c r="K186" s="6"/>
      <c r="L186" s="6"/>
    </row>
    <row r="187" spans="5:12" x14ac:dyDescent="0.2">
      <c r="E187" s="6"/>
      <c r="F187" s="6"/>
      <c r="G187" s="6"/>
      <c r="H187" s="6"/>
      <c r="I187" s="6"/>
      <c r="J187" s="6"/>
      <c r="K187" s="6"/>
      <c r="L187" s="6"/>
    </row>
    <row r="188" spans="5:12" x14ac:dyDescent="0.2">
      <c r="E188" s="6"/>
      <c r="F188" s="6"/>
      <c r="G188" s="6"/>
      <c r="H188" s="6"/>
      <c r="I188" s="6"/>
      <c r="J188" s="6"/>
      <c r="K188" s="6"/>
      <c r="L188" s="6"/>
    </row>
    <row r="189" spans="5:12" x14ac:dyDescent="0.2">
      <c r="E189" s="6"/>
      <c r="F189" s="6"/>
      <c r="G189" s="6"/>
      <c r="H189" s="6"/>
      <c r="I189" s="6"/>
      <c r="J189" s="6"/>
      <c r="K189" s="6"/>
      <c r="L189" s="6"/>
    </row>
    <row r="190" spans="5:12" x14ac:dyDescent="0.2">
      <c r="E190" s="6"/>
      <c r="F190" s="6"/>
      <c r="G190" s="6"/>
      <c r="H190" s="6"/>
      <c r="I190" s="6"/>
      <c r="J190" s="6"/>
      <c r="K190" s="6"/>
      <c r="L190" s="6"/>
    </row>
    <row r="191" spans="5:12" x14ac:dyDescent="0.2">
      <c r="E191" s="6"/>
      <c r="F191" s="6"/>
      <c r="G191" s="6"/>
      <c r="H191" s="6"/>
      <c r="I191" s="6"/>
      <c r="J191" s="6"/>
      <c r="K191" s="6"/>
      <c r="L191" s="6"/>
    </row>
    <row r="192" spans="5:12" x14ac:dyDescent="0.2">
      <c r="E192" s="6"/>
      <c r="F192" s="6"/>
      <c r="G192" s="6"/>
      <c r="H192" s="6"/>
      <c r="I192" s="6"/>
      <c r="J192" s="6"/>
      <c r="K192" s="6"/>
      <c r="L192" s="6"/>
    </row>
    <row r="193" spans="5:12" x14ac:dyDescent="0.2">
      <c r="E193" s="6"/>
      <c r="F193" s="6"/>
      <c r="G193" s="6"/>
      <c r="H193" s="6"/>
      <c r="I193" s="6"/>
      <c r="J193" s="6"/>
      <c r="K193" s="6"/>
      <c r="L193" s="6"/>
    </row>
    <row r="194" spans="5:12" x14ac:dyDescent="0.2">
      <c r="E194" s="6"/>
      <c r="F194" s="6"/>
      <c r="G194" s="6"/>
      <c r="H194" s="6"/>
      <c r="I194" s="6"/>
      <c r="J194" s="6"/>
      <c r="K194" s="6"/>
      <c r="L194" s="6"/>
    </row>
    <row r="195" spans="5:12" x14ac:dyDescent="0.2">
      <c r="E195" s="6"/>
      <c r="F195" s="6"/>
      <c r="G195" s="6"/>
      <c r="H195" s="6"/>
      <c r="I195" s="6"/>
      <c r="J195" s="6"/>
      <c r="K195" s="6"/>
      <c r="L195" s="6"/>
    </row>
    <row r="196" spans="5:12" x14ac:dyDescent="0.2">
      <c r="E196" s="6"/>
      <c r="F196" s="6"/>
      <c r="G196" s="6"/>
      <c r="H196" s="6"/>
      <c r="I196" s="6"/>
      <c r="J196" s="6"/>
      <c r="K196" s="6"/>
      <c r="L196" s="6"/>
    </row>
    <row r="197" spans="5:12" x14ac:dyDescent="0.2">
      <c r="E197" s="6"/>
      <c r="F197" s="6"/>
      <c r="G197" s="6"/>
      <c r="H197" s="6"/>
      <c r="I197" s="6"/>
      <c r="J197" s="6"/>
      <c r="K197" s="6"/>
      <c r="L197" s="6"/>
    </row>
    <row r="198" spans="5:12" x14ac:dyDescent="0.2">
      <c r="E198" s="6"/>
      <c r="F198" s="6"/>
      <c r="G198" s="6"/>
      <c r="H198" s="6"/>
      <c r="I198" s="6"/>
      <c r="J198" s="6"/>
      <c r="K198" s="6"/>
      <c r="L198" s="6"/>
    </row>
    <row r="199" spans="5:12" x14ac:dyDescent="0.2">
      <c r="E199" s="6"/>
      <c r="F199" s="6"/>
      <c r="G199" s="6"/>
      <c r="H199" s="6"/>
      <c r="I199" s="6"/>
      <c r="J199" s="6"/>
      <c r="K199" s="6"/>
      <c r="L199" s="6"/>
    </row>
    <row r="200" spans="5:12" x14ac:dyDescent="0.2">
      <c r="E200" s="6"/>
      <c r="F200" s="6"/>
      <c r="G200" s="6"/>
      <c r="H200" s="6"/>
      <c r="I200" s="6"/>
      <c r="J200" s="6"/>
      <c r="K200" s="6"/>
      <c r="L200" s="6"/>
    </row>
    <row r="201" spans="5:12" x14ac:dyDescent="0.2">
      <c r="E201" s="6"/>
      <c r="F201" s="6"/>
      <c r="G201" s="6"/>
      <c r="H201" s="6"/>
      <c r="I201" s="6"/>
      <c r="J201" s="6"/>
      <c r="K201" s="6"/>
      <c r="L201" s="6"/>
    </row>
    <row r="202" spans="5:12" x14ac:dyDescent="0.2">
      <c r="E202" s="6"/>
      <c r="F202" s="6"/>
      <c r="G202" s="6"/>
      <c r="H202" s="6"/>
      <c r="I202" s="6"/>
      <c r="J202" s="6"/>
      <c r="K202" s="6"/>
      <c r="L202" s="6"/>
    </row>
    <row r="203" spans="5:12" x14ac:dyDescent="0.2">
      <c r="E203" s="6"/>
      <c r="F203" s="6"/>
      <c r="G203" s="6"/>
      <c r="H203" s="6"/>
      <c r="I203" s="6"/>
      <c r="J203" s="6"/>
      <c r="K203" s="6"/>
      <c r="L203" s="6"/>
    </row>
    <row r="204" spans="5:12" x14ac:dyDescent="0.2">
      <c r="E204" s="6"/>
      <c r="F204" s="6"/>
      <c r="G204" s="6"/>
      <c r="H204" s="6"/>
      <c r="I204" s="6"/>
      <c r="J204" s="6"/>
      <c r="K204" s="6"/>
      <c r="L204" s="6"/>
    </row>
    <row r="205" spans="5:12" x14ac:dyDescent="0.2">
      <c r="E205" s="6"/>
      <c r="F205" s="6"/>
      <c r="G205" s="6"/>
      <c r="H205" s="6"/>
      <c r="I205" s="6"/>
      <c r="J205" s="6"/>
      <c r="K205" s="6"/>
      <c r="L205" s="6"/>
    </row>
    <row r="206" spans="5:12" x14ac:dyDescent="0.2">
      <c r="E206" s="6"/>
      <c r="F206" s="6"/>
      <c r="G206" s="6"/>
      <c r="H206" s="6"/>
      <c r="I206" s="6"/>
      <c r="J206" s="6"/>
      <c r="K206" s="6"/>
      <c r="L206" s="6"/>
    </row>
    <row r="207" spans="5:12" x14ac:dyDescent="0.2">
      <c r="E207" s="6"/>
      <c r="F207" s="6"/>
      <c r="G207" s="6"/>
      <c r="H207" s="6"/>
      <c r="I207" s="6"/>
      <c r="J207" s="6"/>
      <c r="K207" s="6"/>
      <c r="L207" s="6"/>
    </row>
    <row r="208" spans="5:12" x14ac:dyDescent="0.2">
      <c r="E208" s="6"/>
      <c r="F208" s="6"/>
      <c r="G208" s="6"/>
      <c r="H208" s="6"/>
      <c r="I208" s="6"/>
      <c r="J208" s="6"/>
      <c r="K208" s="6"/>
      <c r="L208" s="6"/>
    </row>
    <row r="209" spans="5:12" x14ac:dyDescent="0.2">
      <c r="E209" s="6"/>
      <c r="F209" s="6"/>
      <c r="G209" s="6"/>
      <c r="H209" s="6"/>
      <c r="I209" s="6"/>
      <c r="J209" s="6"/>
      <c r="K209" s="6"/>
      <c r="L209" s="6"/>
    </row>
    <row r="210" spans="5:12" x14ac:dyDescent="0.2">
      <c r="E210" s="6"/>
      <c r="F210" s="6"/>
      <c r="G210" s="6"/>
      <c r="H210" s="6"/>
      <c r="I210" s="6"/>
      <c r="J210" s="6"/>
      <c r="K210" s="6"/>
      <c r="L210" s="6"/>
    </row>
    <row r="211" spans="5:12" x14ac:dyDescent="0.2">
      <c r="E211" s="6"/>
      <c r="F211" s="6"/>
      <c r="G211" s="6"/>
      <c r="H211" s="6"/>
      <c r="I211" s="6"/>
      <c r="J211" s="6"/>
      <c r="K211" s="6"/>
      <c r="L211" s="6"/>
    </row>
    <row r="212" spans="5:12" x14ac:dyDescent="0.2">
      <c r="E212" s="6"/>
      <c r="F212" s="6"/>
      <c r="G212" s="6"/>
      <c r="H212" s="6"/>
      <c r="I212" s="6"/>
      <c r="J212" s="6"/>
      <c r="K212" s="6"/>
      <c r="L212" s="6"/>
    </row>
    <row r="213" spans="5:12" x14ac:dyDescent="0.2">
      <c r="E213" s="6"/>
      <c r="F213" s="6"/>
      <c r="G213" s="6"/>
      <c r="H213" s="6"/>
      <c r="I213" s="6"/>
      <c r="J213" s="6"/>
      <c r="K213" s="6"/>
      <c r="L213" s="6"/>
    </row>
    <row r="214" spans="5:12" x14ac:dyDescent="0.2">
      <c r="E214" s="6"/>
      <c r="F214" s="6"/>
      <c r="G214" s="6"/>
      <c r="H214" s="6"/>
      <c r="I214" s="6"/>
      <c r="J214" s="6"/>
      <c r="K214" s="6"/>
      <c r="L214" s="6"/>
    </row>
    <row r="215" spans="5:12" x14ac:dyDescent="0.2">
      <c r="E215" s="6"/>
      <c r="F215" s="6"/>
      <c r="G215" s="6"/>
      <c r="H215" s="6"/>
      <c r="I215" s="6"/>
      <c r="J215" s="6"/>
      <c r="K215" s="6"/>
      <c r="L215" s="6"/>
    </row>
    <row r="216" spans="5:12" x14ac:dyDescent="0.2">
      <c r="E216" s="6"/>
      <c r="F216" s="6"/>
      <c r="G216" s="6"/>
      <c r="H216" s="6"/>
      <c r="I216" s="6"/>
      <c r="J216" s="6"/>
      <c r="K216" s="6"/>
      <c r="L216" s="6"/>
    </row>
    <row r="217" spans="5:12" x14ac:dyDescent="0.2">
      <c r="E217" s="6"/>
      <c r="F217" s="6"/>
      <c r="G217" s="6"/>
      <c r="H217" s="6"/>
      <c r="I217" s="6"/>
      <c r="J217" s="6"/>
      <c r="K217" s="6"/>
      <c r="L217" s="6"/>
    </row>
    <row r="218" spans="5:12" x14ac:dyDescent="0.2">
      <c r="E218" s="6"/>
      <c r="F218" s="6"/>
      <c r="G218" s="6"/>
      <c r="H218" s="6"/>
      <c r="I218" s="6"/>
      <c r="J218" s="6"/>
      <c r="K218" s="6"/>
      <c r="L218" s="6"/>
    </row>
    <row r="219" spans="5:12" x14ac:dyDescent="0.2">
      <c r="E219" s="6"/>
      <c r="F219" s="6"/>
      <c r="G219" s="6"/>
      <c r="H219" s="6"/>
      <c r="I219" s="6"/>
      <c r="J219" s="6"/>
      <c r="K219" s="6"/>
      <c r="L219" s="6"/>
    </row>
    <row r="220" spans="5:12" x14ac:dyDescent="0.2">
      <c r="E220" s="6"/>
      <c r="F220" s="6"/>
      <c r="G220" s="6"/>
      <c r="H220" s="6"/>
      <c r="I220" s="6"/>
      <c r="J220" s="6"/>
      <c r="K220" s="6"/>
      <c r="L220" s="6"/>
    </row>
    <row r="221" spans="5:12" x14ac:dyDescent="0.2">
      <c r="E221" s="6"/>
      <c r="F221" s="6"/>
      <c r="G221" s="6"/>
      <c r="H221" s="6"/>
      <c r="I221" s="6"/>
      <c r="J221" s="6"/>
      <c r="K221" s="6"/>
      <c r="L221" s="6"/>
    </row>
    <row r="222" spans="5:12" x14ac:dyDescent="0.2">
      <c r="E222" s="6"/>
      <c r="F222" s="6"/>
      <c r="G222" s="6"/>
      <c r="H222" s="6"/>
      <c r="I222" s="6"/>
      <c r="J222" s="6"/>
      <c r="K222" s="6"/>
      <c r="L222" s="6"/>
    </row>
    <row r="223" spans="5:12" x14ac:dyDescent="0.2">
      <c r="E223" s="6"/>
      <c r="F223" s="6"/>
      <c r="G223" s="6"/>
      <c r="H223" s="6"/>
      <c r="I223" s="6"/>
      <c r="J223" s="6"/>
      <c r="K223" s="6"/>
      <c r="L223" s="6"/>
    </row>
    <row r="224" spans="5:12" x14ac:dyDescent="0.2">
      <c r="E224" s="6"/>
      <c r="F224" s="6"/>
      <c r="G224" s="6"/>
      <c r="H224" s="6"/>
      <c r="I224" s="6"/>
      <c r="J224" s="6"/>
      <c r="K224" s="6"/>
      <c r="L224" s="6"/>
    </row>
    <row r="225" spans="5:12" x14ac:dyDescent="0.2">
      <c r="E225" s="6"/>
      <c r="F225" s="6"/>
      <c r="G225" s="6"/>
      <c r="H225" s="6"/>
      <c r="I225" s="6"/>
      <c r="J225" s="6"/>
      <c r="K225" s="6"/>
      <c r="L225" s="6"/>
    </row>
    <row r="226" spans="5:12" x14ac:dyDescent="0.2">
      <c r="E226" s="6"/>
      <c r="F226" s="6"/>
      <c r="G226" s="6"/>
      <c r="H226" s="6"/>
      <c r="I226" s="6"/>
      <c r="J226" s="6"/>
      <c r="K226" s="6"/>
      <c r="L226" s="6"/>
    </row>
    <row r="227" spans="5:12" x14ac:dyDescent="0.2">
      <c r="E227" s="6"/>
      <c r="F227" s="6"/>
      <c r="G227" s="6"/>
      <c r="H227" s="6"/>
      <c r="I227" s="6"/>
      <c r="J227" s="6"/>
      <c r="K227" s="6"/>
      <c r="L227" s="6"/>
    </row>
    <row r="228" spans="5:12" x14ac:dyDescent="0.2">
      <c r="E228" s="6"/>
      <c r="F228" s="6"/>
      <c r="G228" s="6"/>
      <c r="H228" s="6"/>
      <c r="I228" s="6"/>
      <c r="J228" s="6"/>
      <c r="K228" s="6"/>
      <c r="L228" s="6"/>
    </row>
    <row r="229" spans="5:12" x14ac:dyDescent="0.2">
      <c r="E229" s="6"/>
      <c r="F229" s="6"/>
      <c r="G229" s="6"/>
      <c r="H229" s="6"/>
      <c r="I229" s="6"/>
      <c r="J229" s="6"/>
      <c r="K229" s="6"/>
      <c r="L229" s="6"/>
    </row>
    <row r="230" spans="5:12" x14ac:dyDescent="0.2">
      <c r="E230" s="6"/>
      <c r="F230" s="6"/>
      <c r="G230" s="6"/>
      <c r="H230" s="6"/>
      <c r="I230" s="6"/>
      <c r="J230" s="6"/>
      <c r="K230" s="6"/>
      <c r="L230" s="6"/>
    </row>
    <row r="231" spans="5:12" x14ac:dyDescent="0.2">
      <c r="E231" s="6"/>
      <c r="F231" s="6"/>
      <c r="G231" s="6"/>
      <c r="H231" s="6"/>
      <c r="I231" s="6"/>
      <c r="J231" s="6"/>
      <c r="K231" s="6"/>
      <c r="L231" s="6"/>
    </row>
    <row r="232" spans="5:12" x14ac:dyDescent="0.2">
      <c r="E232" s="6"/>
      <c r="F232" s="6"/>
      <c r="G232" s="6"/>
      <c r="H232" s="6"/>
      <c r="I232" s="6"/>
      <c r="J232" s="6"/>
      <c r="K232" s="6"/>
      <c r="L232" s="6"/>
    </row>
    <row r="233" spans="5:12" x14ac:dyDescent="0.2">
      <c r="E233" s="6"/>
      <c r="F233" s="6"/>
      <c r="G233" s="6"/>
      <c r="H233" s="6"/>
      <c r="I233" s="6"/>
      <c r="J233" s="6"/>
      <c r="K233" s="6"/>
      <c r="L233" s="6"/>
    </row>
    <row r="234" spans="5:12" x14ac:dyDescent="0.2">
      <c r="E234" s="6"/>
      <c r="F234" s="6"/>
      <c r="G234" s="6"/>
      <c r="H234" s="6"/>
      <c r="I234" s="6"/>
      <c r="J234" s="6"/>
      <c r="K234" s="6"/>
      <c r="L234" s="6"/>
    </row>
    <row r="235" spans="5:12" x14ac:dyDescent="0.2">
      <c r="E235" s="6"/>
      <c r="F235" s="6"/>
      <c r="G235" s="6"/>
      <c r="H235" s="6"/>
      <c r="I235" s="6"/>
      <c r="J235" s="6"/>
      <c r="K235" s="6"/>
      <c r="L235" s="6"/>
    </row>
    <row r="236" spans="5:12" x14ac:dyDescent="0.2">
      <c r="E236" s="6"/>
      <c r="F236" s="6"/>
      <c r="G236" s="6"/>
      <c r="H236" s="6"/>
      <c r="I236" s="6"/>
      <c r="J236" s="6"/>
      <c r="K236" s="6"/>
      <c r="L236" s="6"/>
    </row>
    <row r="237" spans="5:12" x14ac:dyDescent="0.2">
      <c r="E237" s="6"/>
      <c r="F237" s="6"/>
      <c r="G237" s="6"/>
      <c r="H237" s="6"/>
      <c r="I237" s="6"/>
      <c r="J237" s="6"/>
      <c r="K237" s="6"/>
      <c r="L237" s="6"/>
    </row>
  </sheetData>
  <mergeCells count="3">
    <mergeCell ref="K8:L8"/>
    <mergeCell ref="G8:H8"/>
    <mergeCell ref="I8:J8"/>
  </mergeCells>
  <conditionalFormatting sqref="K148:L148 K11:L145">
    <cfRule type="cellIs" dxfId="19" priority="61" operator="lessThan">
      <formula>0</formula>
    </cfRule>
    <cfRule type="cellIs" dxfId="18" priority="62" operator="greaterThan">
      <formula>0</formula>
    </cfRule>
  </conditionalFormatting>
  <conditionalFormatting sqref="AD11:AH34">
    <cfRule type="cellIs" dxfId="17" priority="39" operator="lessThan">
      <formula>0</formula>
    </cfRule>
    <cfRule type="cellIs" dxfId="16" priority="40" operator="greaterThan">
      <formula>0</formula>
    </cfRule>
  </conditionalFormatting>
  <conditionalFormatting sqref="AD35:AH35">
    <cfRule type="cellIs" dxfId="15" priority="37" operator="lessThan">
      <formula>0</formula>
    </cfRule>
    <cfRule type="cellIs" dxfId="14" priority="38" operator="greaterThan">
      <formula>0</formula>
    </cfRule>
  </conditionalFormatting>
  <conditionalFormatting sqref="K146:L147">
    <cfRule type="cellIs" dxfId="13" priority="25" operator="lessThan">
      <formula>0</formula>
    </cfRule>
    <cfRule type="cellIs" dxfId="12" priority="26" operator="greaterThan">
      <formula>0</formula>
    </cfRule>
  </conditionalFormatting>
  <conditionalFormatting sqref="K146:L146">
    <cfRule type="cellIs" dxfId="11" priority="11" operator="lessThan">
      <formula>0</formula>
    </cfRule>
    <cfRule type="cellIs" dxfId="10" priority="12" operator="greaterThan">
      <formula>0</formula>
    </cfRule>
  </conditionalFormatting>
  <conditionalFormatting sqref="K147">
    <cfRule type="cellIs" dxfId="9" priority="9" operator="lessThan">
      <formula>0</formula>
    </cfRule>
    <cfRule type="cellIs" dxfId="8" priority="10" operator="greaterThan">
      <formula>0</formula>
    </cfRule>
  </conditionalFormatting>
  <conditionalFormatting sqref="K147">
    <cfRule type="cellIs" dxfId="7" priority="7" operator="lessThan">
      <formula>0</formula>
    </cfRule>
    <cfRule type="cellIs" dxfId="6" priority="8" operator="greaterThan">
      <formula>0</formula>
    </cfRule>
  </conditionalFormatting>
  <conditionalFormatting sqref="L146">
    <cfRule type="cellIs" dxfId="5" priority="5" operator="lessThan">
      <formula>0</formula>
    </cfRule>
    <cfRule type="cellIs" dxfId="4" priority="6" operator="greaterThan">
      <formula>0</formula>
    </cfRule>
  </conditionalFormatting>
  <conditionalFormatting sqref="K146">
    <cfRule type="cellIs" dxfId="3" priority="3" operator="lessThan">
      <formula>0</formula>
    </cfRule>
    <cfRule type="cellIs" dxfId="2" priority="4" operator="greaterThan">
      <formula>0</formula>
    </cfRule>
  </conditionalFormatting>
  <conditionalFormatting sqref="K146">
    <cfRule type="cellIs" dxfId="1" priority="1" operator="lessThan">
      <formula>0</formula>
    </cfRule>
    <cfRule type="cellIs" dxfId="0" priority="2" operator="greaterThan">
      <formula>0</formula>
    </cfRule>
  </conditionalFormatting>
  <pageMargins left="0.25" right="0.25" top="0.75" bottom="0.75" header="0.3" footer="0.3"/>
  <pageSetup paperSize="8" scale="25" orientation="landscape" r:id="rId1"/>
  <ignoredErrors>
    <ignoredError sqref="AD24:AH24 AD18:AH18" formula="1"/>
  </ignoredError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R428"/>
  <sheetViews>
    <sheetView tabSelected="1" zoomScale="85" zoomScaleNormal="85" zoomScalePageLayoutView="85" workbookViewId="0">
      <pane ySplit="5" topLeftCell="A120" activePane="bottomLeft" state="frozen"/>
      <selection pane="bottomLeft" activeCell="F154" sqref="F154"/>
    </sheetView>
  </sheetViews>
  <sheetFormatPr defaultColWidth="0" defaultRowHeight="13.8" zeroHeight="1" x14ac:dyDescent="0.25"/>
  <cols>
    <col min="1" max="1" width="2.85546875" style="239" customWidth="1"/>
    <col min="2" max="2" width="3.85546875" style="239" customWidth="1"/>
    <col min="3" max="3" width="2.85546875" style="239" customWidth="1"/>
    <col min="4" max="4" width="83.7109375" style="239" customWidth="1"/>
    <col min="5" max="5" width="25.28515625" style="240" customWidth="1"/>
    <col min="6" max="6" width="25.28515625" style="241" customWidth="1"/>
    <col min="7" max="7" width="22.28515625" style="242" customWidth="1"/>
    <col min="8" max="8" width="33" style="242" customWidth="1"/>
    <col min="9" max="9" width="13" style="243" bestFit="1" customWidth="1"/>
    <col min="10" max="10" width="24.140625" style="239" customWidth="1"/>
    <col min="11" max="12" width="13" style="244" bestFit="1" customWidth="1"/>
    <col min="13" max="13" width="13" style="239" hidden="1" customWidth="1"/>
    <col min="14" max="14" width="34.140625" style="239" hidden="1" customWidth="1"/>
    <col min="15" max="15" width="13.28515625" style="239" hidden="1" customWidth="1"/>
    <col min="16" max="18" width="13" style="239" hidden="1" customWidth="1"/>
    <col min="19" max="16384" width="10.85546875" style="239" hidden="1"/>
  </cols>
  <sheetData>
    <row r="1" spans="1:15" x14ac:dyDescent="0.25"/>
    <row r="2" spans="1:15" ht="16.2" x14ac:dyDescent="0.25">
      <c r="A2" s="237">
        <v>80</v>
      </c>
      <c r="B2" s="238" t="s">
        <v>257</v>
      </c>
      <c r="K2" s="239"/>
      <c r="L2" s="239"/>
    </row>
    <row r="3" spans="1:15" ht="8.25" customHeight="1" x14ac:dyDescent="0.25">
      <c r="E3" s="239"/>
      <c r="F3" s="239"/>
      <c r="G3" s="239"/>
      <c r="H3" s="239"/>
      <c r="I3" s="239"/>
      <c r="K3" s="239"/>
      <c r="L3" s="239"/>
    </row>
    <row r="4" spans="1:15" x14ac:dyDescent="0.25">
      <c r="E4" s="324" t="s">
        <v>71</v>
      </c>
      <c r="F4" s="324" t="s">
        <v>72</v>
      </c>
      <c r="G4" s="239"/>
      <c r="H4" s="239"/>
      <c r="I4" s="239"/>
      <c r="K4" s="239"/>
      <c r="L4" s="239"/>
    </row>
    <row r="5" spans="1:15" ht="6" customHeight="1" x14ac:dyDescent="0.25">
      <c r="E5" s="239"/>
      <c r="F5" s="239"/>
      <c r="G5" s="239"/>
      <c r="H5" s="239"/>
      <c r="I5" s="239"/>
      <c r="K5" s="239"/>
      <c r="L5" s="239"/>
    </row>
    <row r="6" spans="1:15" ht="12.75" customHeight="1" x14ac:dyDescent="0.25">
      <c r="A6" s="330"/>
      <c r="B6" s="330"/>
      <c r="C6" s="330"/>
      <c r="D6" s="330"/>
      <c r="E6" s="330"/>
      <c r="F6" s="330"/>
      <c r="G6" s="330"/>
      <c r="H6" s="330"/>
      <c r="I6" s="330"/>
      <c r="J6" s="330"/>
      <c r="K6" s="330"/>
      <c r="L6" s="330"/>
    </row>
    <row r="7" spans="1:15" ht="17.399999999999999" x14ac:dyDescent="0.3">
      <c r="A7" s="330"/>
      <c r="B7" s="330"/>
      <c r="C7" s="330"/>
      <c r="D7" s="381" t="s">
        <v>206</v>
      </c>
      <c r="E7" s="379"/>
      <c r="F7" s="338"/>
      <c r="G7" s="330"/>
      <c r="H7" s="330"/>
      <c r="I7" s="330"/>
      <c r="J7" s="330"/>
      <c r="K7" s="330"/>
      <c r="L7" s="330"/>
    </row>
    <row r="8" spans="1:15" x14ac:dyDescent="0.25">
      <c r="A8" s="330"/>
      <c r="B8" s="330"/>
      <c r="C8" s="330"/>
      <c r="D8" s="374"/>
      <c r="E8" s="364"/>
      <c r="F8" s="330"/>
      <c r="G8" s="330"/>
      <c r="H8" s="330"/>
      <c r="I8" s="330"/>
      <c r="J8" s="330"/>
      <c r="K8" s="330"/>
      <c r="L8" s="330"/>
    </row>
    <row r="9" spans="1:15" x14ac:dyDescent="0.25">
      <c r="A9" s="330"/>
      <c r="B9" s="330"/>
      <c r="C9" s="330"/>
      <c r="D9" s="375" t="s">
        <v>172</v>
      </c>
      <c r="E9" s="376"/>
      <c r="F9" s="330"/>
      <c r="G9" s="330"/>
      <c r="H9" s="330"/>
      <c r="I9" s="330"/>
      <c r="J9" s="330"/>
      <c r="K9" s="330"/>
      <c r="L9" s="330"/>
      <c r="N9" s="282"/>
      <c r="O9" s="283" t="str">
        <f>F4</f>
        <v>2016-17</v>
      </c>
    </row>
    <row r="10" spans="1:15" ht="15.75" customHeight="1" x14ac:dyDescent="0.25">
      <c r="A10" s="330"/>
      <c r="B10" s="330"/>
      <c r="C10" s="330"/>
      <c r="D10" s="377" t="s">
        <v>157</v>
      </c>
      <c r="E10" s="359">
        <f>2464167+621687+7026025</f>
        <v>10111879</v>
      </c>
      <c r="F10" s="330"/>
      <c r="G10" s="492"/>
      <c r="H10" s="330"/>
      <c r="I10" s="330"/>
      <c r="J10" s="330"/>
      <c r="K10" s="330"/>
      <c r="L10" s="330"/>
      <c r="N10" s="282" t="s">
        <v>184</v>
      </c>
      <c r="O10" s="284">
        <f>F22</f>
        <v>2.5000000000000001E-2</v>
      </c>
    </row>
    <row r="11" spans="1:15" x14ac:dyDescent="0.25">
      <c r="A11" s="330"/>
      <c r="B11" s="330"/>
      <c r="C11" s="330"/>
      <c r="D11" s="377" t="s">
        <v>158</v>
      </c>
      <c r="E11" s="359">
        <f>694671</f>
        <v>694671</v>
      </c>
      <c r="F11" s="330"/>
      <c r="G11" s="330"/>
      <c r="H11" s="330"/>
      <c r="I11" s="330"/>
      <c r="J11" s="330"/>
      <c r="K11" s="330"/>
      <c r="L11" s="330"/>
      <c r="N11" s="282" t="e">
        <f>#REF!</f>
        <v>#REF!</v>
      </c>
      <c r="O11" s="284" t="e">
        <f>#REF!</f>
        <v>#REF!</v>
      </c>
    </row>
    <row r="12" spans="1:15" x14ac:dyDescent="0.25">
      <c r="A12" s="330"/>
      <c r="B12" s="330"/>
      <c r="C12" s="330"/>
      <c r="D12" s="377" t="s">
        <v>248</v>
      </c>
      <c r="E12" s="359">
        <f>1266000</f>
        <v>1266000</v>
      </c>
      <c r="F12" s="330"/>
      <c r="G12" s="492" t="s">
        <v>440</v>
      </c>
      <c r="H12" s="330"/>
      <c r="I12" s="330"/>
      <c r="J12" s="330"/>
      <c r="K12" s="330"/>
      <c r="L12" s="330"/>
      <c r="N12" s="282"/>
      <c r="O12" s="284"/>
    </row>
    <row r="13" spans="1:15" x14ac:dyDescent="0.25">
      <c r="A13" s="330"/>
      <c r="B13" s="330"/>
      <c r="C13" s="330"/>
      <c r="D13" s="377" t="s">
        <v>249</v>
      </c>
      <c r="E13" s="359"/>
      <c r="F13" s="330"/>
      <c r="G13" s="330"/>
      <c r="H13" s="330"/>
      <c r="I13" s="330"/>
      <c r="J13" s="330"/>
      <c r="K13" s="330"/>
      <c r="L13" s="330"/>
      <c r="N13" s="282"/>
      <c r="O13" s="284"/>
    </row>
    <row r="14" spans="1:15" x14ac:dyDescent="0.25">
      <c r="A14" s="330"/>
      <c r="B14" s="330"/>
      <c r="C14" s="330"/>
      <c r="D14" s="377" t="s">
        <v>250</v>
      </c>
      <c r="E14" s="359"/>
      <c r="F14" s="330"/>
      <c r="G14" s="330"/>
      <c r="H14" s="330"/>
      <c r="I14" s="330"/>
      <c r="J14" s="330"/>
      <c r="K14" s="330"/>
      <c r="L14" s="330"/>
      <c r="N14" s="282"/>
      <c r="O14" s="284"/>
    </row>
    <row r="15" spans="1:15" x14ac:dyDescent="0.25">
      <c r="A15" s="330"/>
      <c r="B15" s="330"/>
      <c r="C15" s="330"/>
      <c r="D15" s="377" t="s">
        <v>251</v>
      </c>
      <c r="E15" s="359"/>
      <c r="F15" s="330"/>
      <c r="G15" s="330"/>
      <c r="H15" s="330"/>
      <c r="I15" s="330"/>
      <c r="J15" s="330"/>
      <c r="K15" s="330"/>
      <c r="L15" s="330"/>
      <c r="N15" s="282"/>
      <c r="O15" s="284"/>
    </row>
    <row r="16" spans="1:15" x14ac:dyDescent="0.25">
      <c r="A16" s="330"/>
      <c r="B16" s="330"/>
      <c r="C16" s="330"/>
      <c r="D16" s="377" t="s">
        <v>252</v>
      </c>
      <c r="E16" s="359"/>
      <c r="F16" s="330"/>
      <c r="G16" s="330"/>
      <c r="H16" s="330"/>
      <c r="I16" s="330"/>
      <c r="J16" s="330"/>
      <c r="K16" s="330"/>
      <c r="L16" s="330"/>
      <c r="N16" s="282"/>
      <c r="O16" s="284"/>
    </row>
    <row r="17" spans="1:15" x14ac:dyDescent="0.25">
      <c r="A17" s="330"/>
      <c r="B17" s="330"/>
      <c r="C17" s="330"/>
      <c r="D17" s="377" t="s">
        <v>253</v>
      </c>
      <c r="E17" s="359"/>
      <c r="F17" s="330"/>
      <c r="G17" s="330"/>
      <c r="H17" s="330"/>
      <c r="I17" s="330"/>
      <c r="J17" s="330"/>
      <c r="K17" s="330"/>
      <c r="L17" s="330"/>
      <c r="N17" s="282"/>
      <c r="O17" s="284"/>
    </row>
    <row r="18" spans="1:15" ht="14.4" thickBot="1" x14ac:dyDescent="0.3">
      <c r="A18" s="330"/>
      <c r="B18" s="330"/>
      <c r="C18" s="330"/>
      <c r="D18" s="378" t="s">
        <v>254</v>
      </c>
      <c r="E18" s="380">
        <f>SUM(E10:E17)</f>
        <v>12072550</v>
      </c>
      <c r="F18" s="330"/>
      <c r="G18" s="330"/>
      <c r="H18" s="330"/>
      <c r="I18" s="330"/>
      <c r="J18" s="330"/>
      <c r="K18" s="330"/>
      <c r="L18" s="330"/>
      <c r="N18" s="282"/>
      <c r="O18" s="284"/>
    </row>
    <row r="19" spans="1:15" ht="14.4" thickTop="1" x14ac:dyDescent="0.25">
      <c r="A19" s="330"/>
      <c r="B19" s="330"/>
      <c r="C19" s="330"/>
      <c r="D19" s="332"/>
      <c r="E19" s="332"/>
      <c r="F19" s="330"/>
      <c r="G19" s="330"/>
      <c r="H19" s="330"/>
      <c r="I19" s="330"/>
      <c r="J19" s="330"/>
      <c r="K19" s="330"/>
      <c r="L19" s="330"/>
      <c r="O19" s="326">
        <f>F22*100</f>
        <v>2.5</v>
      </c>
    </row>
    <row r="20" spans="1:15" x14ac:dyDescent="0.25">
      <c r="A20" s="330"/>
      <c r="B20" s="330"/>
      <c r="C20" s="330"/>
      <c r="D20" s="332"/>
      <c r="E20" s="332"/>
      <c r="F20" s="332"/>
      <c r="G20" s="330"/>
      <c r="H20" s="370"/>
      <c r="I20" s="370"/>
      <c r="J20" s="330"/>
      <c r="K20" s="330"/>
      <c r="L20" s="330"/>
      <c r="O20" s="326"/>
    </row>
    <row r="21" spans="1:15" ht="14.25" customHeight="1" x14ac:dyDescent="0.25">
      <c r="A21" s="330"/>
      <c r="B21" s="330"/>
      <c r="C21" s="330"/>
      <c r="D21" s="332"/>
      <c r="E21" s="332"/>
      <c r="F21" s="332"/>
      <c r="G21" s="330"/>
      <c r="H21" s="370"/>
      <c r="I21" s="370"/>
      <c r="J21" s="330"/>
      <c r="K21" s="330"/>
      <c r="L21" s="330"/>
      <c r="O21" s="326"/>
    </row>
    <row r="22" spans="1:15" ht="21" customHeight="1" x14ac:dyDescent="0.3">
      <c r="A22" s="330"/>
      <c r="B22" s="330"/>
      <c r="C22" s="330"/>
      <c r="D22" s="382" t="s">
        <v>183</v>
      </c>
      <c r="E22" s="322"/>
      <c r="F22" s="493">
        <v>2.5000000000000001E-2</v>
      </c>
      <c r="G22" s="330" t="s">
        <v>247</v>
      </c>
      <c r="H22" s="370"/>
      <c r="I22" s="370"/>
      <c r="J22" s="330"/>
      <c r="K22" s="330"/>
      <c r="L22" s="330"/>
    </row>
    <row r="23" spans="1:15" x14ac:dyDescent="0.25">
      <c r="A23" s="330"/>
      <c r="B23" s="330"/>
      <c r="C23" s="330"/>
      <c r="D23" s="332"/>
      <c r="E23" s="332"/>
      <c r="F23" s="332"/>
      <c r="G23" s="330"/>
      <c r="H23" s="370"/>
      <c r="I23" s="370"/>
      <c r="J23" s="330"/>
      <c r="K23" s="330"/>
      <c r="L23" s="330"/>
    </row>
    <row r="24" spans="1:15" ht="17.399999999999999" x14ac:dyDescent="0.3">
      <c r="A24" s="330"/>
      <c r="B24" s="330"/>
      <c r="C24" s="330"/>
      <c r="D24" s="381" t="s">
        <v>240</v>
      </c>
      <c r="E24" s="319"/>
      <c r="F24" s="232"/>
      <c r="G24" s="330"/>
      <c r="H24" s="370"/>
      <c r="I24" s="370"/>
      <c r="J24" s="330"/>
      <c r="K24" s="330"/>
      <c r="L24" s="330"/>
    </row>
    <row r="25" spans="1:15" x14ac:dyDescent="0.25">
      <c r="A25" s="330"/>
      <c r="B25" s="330"/>
      <c r="C25" s="330"/>
      <c r="D25" s="371"/>
      <c r="E25" s="372"/>
      <c r="F25" s="373"/>
      <c r="G25" s="330"/>
      <c r="H25" s="370"/>
      <c r="I25" s="370"/>
      <c r="J25" s="330"/>
      <c r="K25" s="330"/>
      <c r="L25" s="330"/>
    </row>
    <row r="26" spans="1:15" x14ac:dyDescent="0.25">
      <c r="A26" s="330"/>
      <c r="B26" s="330"/>
      <c r="C26" s="330"/>
      <c r="D26" s="329" t="s">
        <v>181</v>
      </c>
      <c r="E26" s="310" t="s">
        <v>255</v>
      </c>
      <c r="F26" s="364"/>
      <c r="G26" s="330"/>
      <c r="H26" s="370"/>
      <c r="I26" s="370"/>
      <c r="J26" s="330"/>
      <c r="K26" s="330"/>
      <c r="L26" s="330"/>
    </row>
    <row r="27" spans="1:15" x14ac:dyDescent="0.25">
      <c r="A27" s="330"/>
      <c r="B27" s="330"/>
      <c r="C27" s="330"/>
      <c r="D27" s="285" t="s">
        <v>433</v>
      </c>
      <c r="E27" s="547">
        <v>305349100</v>
      </c>
      <c r="F27" s="364"/>
      <c r="G27" s="492" t="s">
        <v>640</v>
      </c>
      <c r="H27" s="370"/>
      <c r="I27" s="370"/>
      <c r="J27" s="330"/>
      <c r="K27" s="330"/>
      <c r="L27" s="330"/>
    </row>
    <row r="28" spans="1:15" x14ac:dyDescent="0.25">
      <c r="A28" s="330"/>
      <c r="B28" s="330"/>
      <c r="C28" s="330"/>
      <c r="D28" s="285" t="s">
        <v>434</v>
      </c>
      <c r="E28" s="547">
        <v>77036900</v>
      </c>
      <c r="F28" s="364"/>
      <c r="G28" s="330"/>
      <c r="H28" s="370"/>
      <c r="I28" s="370"/>
      <c r="J28" s="330"/>
      <c r="K28" s="330"/>
      <c r="L28" s="330"/>
    </row>
    <row r="29" spans="1:15" x14ac:dyDescent="0.25">
      <c r="A29" s="330"/>
      <c r="B29" s="330"/>
      <c r="C29" s="330"/>
      <c r="D29" s="285" t="s">
        <v>435</v>
      </c>
      <c r="E29" s="547">
        <v>888358200</v>
      </c>
      <c r="F29" s="364"/>
      <c r="G29" s="330"/>
      <c r="H29" s="370"/>
      <c r="I29" s="370"/>
      <c r="J29" s="330"/>
      <c r="K29" s="330"/>
      <c r="L29" s="330"/>
    </row>
    <row r="30" spans="1:15" x14ac:dyDescent="0.25">
      <c r="A30" s="330"/>
      <c r="B30" s="330"/>
      <c r="C30" s="330"/>
      <c r="D30" s="285" t="s">
        <v>212</v>
      </c>
      <c r="E30" s="356"/>
      <c r="F30" s="364"/>
      <c r="G30" s="330"/>
      <c r="H30" s="370"/>
      <c r="I30" s="370"/>
      <c r="J30" s="330"/>
      <c r="K30" s="330"/>
      <c r="L30" s="330"/>
    </row>
    <row r="31" spans="1:15" x14ac:dyDescent="0.25">
      <c r="A31" s="330"/>
      <c r="B31" s="330"/>
      <c r="C31" s="330"/>
      <c r="D31" s="285" t="s">
        <v>212</v>
      </c>
      <c r="E31" s="356"/>
      <c r="F31" s="364"/>
      <c r="G31" s="330"/>
      <c r="H31" s="370"/>
      <c r="I31" s="370"/>
      <c r="J31" s="330"/>
      <c r="K31" s="330"/>
      <c r="L31" s="330"/>
    </row>
    <row r="32" spans="1:15" x14ac:dyDescent="0.25">
      <c r="A32" s="330"/>
      <c r="B32" s="330"/>
      <c r="C32" s="330"/>
      <c r="D32" s="285" t="s">
        <v>212</v>
      </c>
      <c r="E32" s="356"/>
      <c r="F32" s="364"/>
      <c r="G32" s="330"/>
      <c r="H32" s="370"/>
      <c r="I32" s="370"/>
      <c r="J32" s="330"/>
      <c r="K32" s="330"/>
      <c r="L32" s="330"/>
    </row>
    <row r="33" spans="1:12" x14ac:dyDescent="0.25">
      <c r="A33" s="330"/>
      <c r="B33" s="330"/>
      <c r="C33" s="330"/>
      <c r="D33" s="285" t="s">
        <v>212</v>
      </c>
      <c r="E33" s="356"/>
      <c r="F33" s="364"/>
      <c r="G33" s="330"/>
      <c r="H33" s="370"/>
      <c r="I33" s="370"/>
      <c r="J33" s="330"/>
      <c r="K33" s="330"/>
      <c r="L33" s="330"/>
    </row>
    <row r="34" spans="1:12" x14ac:dyDescent="0.25">
      <c r="A34" s="330"/>
      <c r="B34" s="330"/>
      <c r="C34" s="330"/>
      <c r="D34" s="285" t="s">
        <v>212</v>
      </c>
      <c r="E34" s="356"/>
      <c r="F34" s="364"/>
      <c r="G34" s="330"/>
      <c r="H34" s="370"/>
      <c r="I34" s="370"/>
      <c r="J34" s="330"/>
      <c r="K34" s="330"/>
      <c r="L34" s="330"/>
    </row>
    <row r="35" spans="1:12" x14ac:dyDescent="0.25">
      <c r="A35" s="330"/>
      <c r="B35" s="330"/>
      <c r="C35" s="330"/>
      <c r="D35" s="285" t="s">
        <v>212</v>
      </c>
      <c r="E35" s="356"/>
      <c r="F35" s="364"/>
      <c r="G35" s="330"/>
      <c r="H35" s="370"/>
      <c r="I35" s="370"/>
      <c r="J35" s="330"/>
      <c r="K35" s="330"/>
      <c r="L35" s="330"/>
    </row>
    <row r="36" spans="1:12" x14ac:dyDescent="0.25">
      <c r="A36" s="330"/>
      <c r="B36" s="330"/>
      <c r="C36" s="330"/>
      <c r="D36" s="285" t="s">
        <v>212</v>
      </c>
      <c r="E36" s="356"/>
      <c r="F36" s="364"/>
      <c r="G36" s="330"/>
      <c r="H36" s="370"/>
      <c r="I36" s="370"/>
      <c r="J36" s="330"/>
      <c r="K36" s="330"/>
      <c r="L36" s="330"/>
    </row>
    <row r="37" spans="1:12" x14ac:dyDescent="0.25">
      <c r="A37" s="330"/>
      <c r="B37" s="330"/>
      <c r="C37" s="330"/>
      <c r="D37" s="285" t="s">
        <v>212</v>
      </c>
      <c r="E37" s="356"/>
      <c r="F37" s="364"/>
      <c r="G37" s="330"/>
      <c r="H37" s="370"/>
      <c r="I37" s="370"/>
      <c r="J37" s="330"/>
      <c r="K37" s="330"/>
      <c r="L37" s="330"/>
    </row>
    <row r="38" spans="1:12" x14ac:dyDescent="0.25">
      <c r="A38" s="330"/>
      <c r="B38" s="330"/>
      <c r="C38" s="330"/>
      <c r="D38" s="285" t="s">
        <v>212</v>
      </c>
      <c r="E38" s="356"/>
      <c r="F38" s="364"/>
      <c r="G38" s="330"/>
      <c r="H38" s="370"/>
      <c r="I38" s="370"/>
      <c r="J38" s="330"/>
      <c r="K38" s="330"/>
      <c r="L38" s="330"/>
    </row>
    <row r="39" spans="1:12" x14ac:dyDescent="0.25">
      <c r="A39" s="330"/>
      <c r="B39" s="330"/>
      <c r="C39" s="330"/>
      <c r="D39" s="285" t="s">
        <v>212</v>
      </c>
      <c r="E39" s="356"/>
      <c r="F39" s="364"/>
      <c r="G39" s="330"/>
      <c r="H39" s="370"/>
      <c r="I39" s="370"/>
      <c r="J39" s="330"/>
      <c r="K39" s="330"/>
      <c r="L39" s="330"/>
    </row>
    <row r="40" spans="1:12" x14ac:dyDescent="0.25">
      <c r="A40" s="330"/>
      <c r="B40" s="330"/>
      <c r="C40" s="330"/>
      <c r="D40" s="285" t="s">
        <v>212</v>
      </c>
      <c r="E40" s="356"/>
      <c r="F40" s="364"/>
      <c r="G40" s="330"/>
      <c r="H40" s="370"/>
      <c r="I40" s="370"/>
      <c r="J40" s="330"/>
      <c r="K40" s="330"/>
      <c r="L40" s="330"/>
    </row>
    <row r="41" spans="1:12" x14ac:dyDescent="0.25">
      <c r="A41" s="330"/>
      <c r="B41" s="330"/>
      <c r="C41" s="330"/>
      <c r="D41" s="285" t="s">
        <v>212</v>
      </c>
      <c r="E41" s="356"/>
      <c r="F41" s="364"/>
      <c r="G41" s="330"/>
      <c r="H41" s="370"/>
      <c r="I41" s="370"/>
      <c r="J41" s="330"/>
      <c r="K41" s="330"/>
      <c r="L41" s="330"/>
    </row>
    <row r="42" spans="1:12" x14ac:dyDescent="0.25">
      <c r="A42" s="330"/>
      <c r="B42" s="330"/>
      <c r="C42" s="330"/>
      <c r="D42" s="374"/>
      <c r="E42" s="357"/>
      <c r="F42" s="364"/>
      <c r="G42" s="330"/>
      <c r="H42" s="370"/>
      <c r="I42" s="370"/>
      <c r="J42" s="330"/>
      <c r="K42" s="330"/>
      <c r="L42" s="330"/>
    </row>
    <row r="43" spans="1:12" x14ac:dyDescent="0.25">
      <c r="A43" s="330"/>
      <c r="B43" s="330"/>
      <c r="C43" s="330"/>
      <c r="D43" s="329" t="s">
        <v>181</v>
      </c>
      <c r="E43" s="369" t="s">
        <v>256</v>
      </c>
      <c r="F43" s="364"/>
      <c r="G43" s="330"/>
      <c r="H43" s="370"/>
      <c r="I43" s="370"/>
      <c r="J43" s="330"/>
      <c r="K43" s="330"/>
      <c r="L43" s="330"/>
    </row>
    <row r="44" spans="1:12" ht="42" customHeight="1" x14ac:dyDescent="0.25">
      <c r="A44" s="330"/>
      <c r="B44" s="330"/>
      <c r="C44" s="330"/>
      <c r="D44" s="246" t="str">
        <f>D27</f>
        <v>Residential</v>
      </c>
      <c r="E44" s="356">
        <v>308976100</v>
      </c>
      <c r="F44" s="364"/>
      <c r="G44" s="704" t="s">
        <v>441</v>
      </c>
      <c r="H44" s="705"/>
      <c r="I44" s="705"/>
      <c r="J44" s="705"/>
      <c r="K44" s="705"/>
      <c r="L44" s="705"/>
    </row>
    <row r="45" spans="1:12" ht="14.25" customHeight="1" x14ac:dyDescent="0.25">
      <c r="A45" s="330"/>
      <c r="B45" s="330"/>
      <c r="C45" s="330"/>
      <c r="D45" s="246" t="str">
        <f t="shared" ref="D45:D58" si="0">D28</f>
        <v>Commercial</v>
      </c>
      <c r="E45" s="356">
        <v>77338100</v>
      </c>
      <c r="F45" s="364"/>
      <c r="G45" s="330"/>
      <c r="H45" s="370"/>
      <c r="I45" s="370"/>
      <c r="J45" s="330"/>
      <c r="K45" s="330"/>
      <c r="L45" s="330"/>
    </row>
    <row r="46" spans="1:12" x14ac:dyDescent="0.25">
      <c r="A46" s="330"/>
      <c r="B46" s="330"/>
      <c r="C46" s="330"/>
      <c r="D46" s="246" t="str">
        <f t="shared" si="0"/>
        <v>Farming</v>
      </c>
      <c r="E46" s="356">
        <v>893814200</v>
      </c>
      <c r="F46" s="364"/>
      <c r="G46" s="330"/>
      <c r="H46" s="370"/>
      <c r="I46" s="370"/>
      <c r="J46" s="330"/>
      <c r="K46" s="330"/>
      <c r="L46" s="330"/>
    </row>
    <row r="47" spans="1:12" x14ac:dyDescent="0.25">
      <c r="A47" s="330"/>
      <c r="B47" s="330"/>
      <c r="C47" s="330"/>
      <c r="D47" s="246" t="str">
        <f t="shared" si="0"/>
        <v>[Insert class name]</v>
      </c>
      <c r="E47" s="356"/>
      <c r="F47" s="364"/>
      <c r="G47" s="330"/>
      <c r="H47" s="370"/>
      <c r="I47" s="370"/>
      <c r="J47" s="330"/>
      <c r="K47" s="330"/>
      <c r="L47" s="330"/>
    </row>
    <row r="48" spans="1:12" x14ac:dyDescent="0.25">
      <c r="A48" s="330"/>
      <c r="B48" s="330"/>
      <c r="C48" s="330"/>
      <c r="D48" s="246" t="str">
        <f t="shared" si="0"/>
        <v>[Insert class name]</v>
      </c>
      <c r="E48" s="356"/>
      <c r="F48" s="364"/>
      <c r="G48" s="330"/>
      <c r="H48" s="370"/>
      <c r="I48" s="370"/>
      <c r="J48" s="330"/>
      <c r="K48" s="330"/>
      <c r="L48" s="330"/>
    </row>
    <row r="49" spans="1:12" x14ac:dyDescent="0.25">
      <c r="A49" s="330"/>
      <c r="B49" s="330"/>
      <c r="C49" s="330"/>
      <c r="D49" s="246" t="str">
        <f t="shared" si="0"/>
        <v>[Insert class name]</v>
      </c>
      <c r="E49" s="356"/>
      <c r="F49" s="364"/>
      <c r="G49" s="330"/>
      <c r="H49" s="370"/>
      <c r="I49" s="370"/>
      <c r="J49" s="330"/>
      <c r="K49" s="330"/>
      <c r="L49" s="330"/>
    </row>
    <row r="50" spans="1:12" x14ac:dyDescent="0.25">
      <c r="A50" s="330"/>
      <c r="B50" s="330"/>
      <c r="C50" s="330"/>
      <c r="D50" s="246" t="str">
        <f t="shared" si="0"/>
        <v>[Insert class name]</v>
      </c>
      <c r="E50" s="356"/>
      <c r="F50" s="364"/>
      <c r="G50" s="330"/>
      <c r="H50" s="370"/>
      <c r="I50" s="370"/>
      <c r="J50" s="330"/>
      <c r="K50" s="330"/>
      <c r="L50" s="330"/>
    </row>
    <row r="51" spans="1:12" x14ac:dyDescent="0.25">
      <c r="A51" s="330"/>
      <c r="B51" s="330"/>
      <c r="C51" s="330"/>
      <c r="D51" s="246" t="str">
        <f t="shared" si="0"/>
        <v>[Insert class name]</v>
      </c>
      <c r="E51" s="356"/>
      <c r="F51" s="364"/>
      <c r="G51" s="330"/>
      <c r="H51" s="330"/>
      <c r="I51" s="330"/>
      <c r="J51" s="330"/>
      <c r="K51" s="330"/>
      <c r="L51" s="330"/>
    </row>
    <row r="52" spans="1:12" x14ac:dyDescent="0.25">
      <c r="A52" s="330"/>
      <c r="B52" s="330"/>
      <c r="C52" s="330"/>
      <c r="D52" s="246" t="str">
        <f t="shared" si="0"/>
        <v>[Insert class name]</v>
      </c>
      <c r="E52" s="356"/>
      <c r="F52" s="364"/>
      <c r="G52" s="330"/>
      <c r="H52" s="330"/>
      <c r="I52" s="330"/>
      <c r="J52" s="330"/>
      <c r="K52" s="330"/>
      <c r="L52" s="330"/>
    </row>
    <row r="53" spans="1:12" x14ac:dyDescent="0.25">
      <c r="A53" s="330"/>
      <c r="B53" s="330"/>
      <c r="C53" s="330"/>
      <c r="D53" s="246" t="str">
        <f t="shared" si="0"/>
        <v>[Insert class name]</v>
      </c>
      <c r="E53" s="356"/>
      <c r="F53" s="364"/>
      <c r="G53" s="330"/>
      <c r="H53" s="330"/>
      <c r="I53" s="330"/>
      <c r="J53" s="330"/>
      <c r="K53" s="330"/>
      <c r="L53" s="330"/>
    </row>
    <row r="54" spans="1:12" x14ac:dyDescent="0.25">
      <c r="A54" s="330"/>
      <c r="B54" s="330"/>
      <c r="C54" s="330"/>
      <c r="D54" s="246" t="str">
        <f t="shared" si="0"/>
        <v>[Insert class name]</v>
      </c>
      <c r="E54" s="356"/>
      <c r="F54" s="364"/>
      <c r="G54" s="330"/>
      <c r="H54" s="330"/>
      <c r="I54" s="330"/>
      <c r="J54" s="330"/>
      <c r="K54" s="330"/>
      <c r="L54" s="330"/>
    </row>
    <row r="55" spans="1:12" x14ac:dyDescent="0.25">
      <c r="A55" s="330"/>
      <c r="B55" s="330"/>
      <c r="C55" s="330"/>
      <c r="D55" s="246" t="str">
        <f t="shared" si="0"/>
        <v>[Insert class name]</v>
      </c>
      <c r="E55" s="356"/>
      <c r="F55" s="364"/>
      <c r="G55" s="330"/>
      <c r="H55" s="330"/>
      <c r="I55" s="330"/>
      <c r="J55" s="330"/>
      <c r="K55" s="330"/>
      <c r="L55" s="330"/>
    </row>
    <row r="56" spans="1:12" x14ac:dyDescent="0.25">
      <c r="A56" s="330"/>
      <c r="B56" s="330"/>
      <c r="C56" s="330"/>
      <c r="D56" s="246" t="str">
        <f t="shared" si="0"/>
        <v>[Insert class name]</v>
      </c>
      <c r="E56" s="356"/>
      <c r="F56" s="364"/>
      <c r="G56" s="330"/>
      <c r="H56" s="330"/>
      <c r="I56" s="330"/>
      <c r="J56" s="330"/>
      <c r="K56" s="330"/>
      <c r="L56" s="330"/>
    </row>
    <row r="57" spans="1:12" x14ac:dyDescent="0.25">
      <c r="A57" s="330"/>
      <c r="B57" s="330"/>
      <c r="C57" s="330"/>
      <c r="D57" s="246" t="str">
        <f t="shared" si="0"/>
        <v>[Insert class name]</v>
      </c>
      <c r="E57" s="356"/>
      <c r="F57" s="364"/>
      <c r="G57" s="330"/>
      <c r="H57" s="330"/>
      <c r="I57" s="330"/>
      <c r="J57" s="330"/>
      <c r="K57" s="330"/>
      <c r="L57" s="330"/>
    </row>
    <row r="58" spans="1:12" x14ac:dyDescent="0.25">
      <c r="A58" s="330"/>
      <c r="B58" s="330"/>
      <c r="C58" s="330"/>
      <c r="D58" s="246" t="str">
        <f t="shared" si="0"/>
        <v>[Insert class name]</v>
      </c>
      <c r="E58" s="356"/>
      <c r="F58" s="364"/>
      <c r="G58" s="330"/>
      <c r="H58" s="330"/>
      <c r="I58" s="330"/>
      <c r="J58" s="330"/>
      <c r="K58" s="330"/>
      <c r="L58" s="330"/>
    </row>
    <row r="59" spans="1:12" x14ac:dyDescent="0.25">
      <c r="A59" s="330"/>
      <c r="B59" s="330"/>
      <c r="C59" s="330"/>
      <c r="D59" s="308"/>
      <c r="E59" s="309"/>
      <c r="F59" s="364"/>
      <c r="G59" s="330"/>
      <c r="H59" s="330"/>
      <c r="I59" s="330"/>
      <c r="J59" s="330"/>
      <c r="K59" s="330"/>
      <c r="L59" s="330"/>
    </row>
    <row r="60" spans="1:12" x14ac:dyDescent="0.25">
      <c r="A60" s="330"/>
      <c r="B60" s="330"/>
      <c r="C60" s="330"/>
      <c r="D60" s="329" t="s">
        <v>182</v>
      </c>
      <c r="E60" s="310" t="s">
        <v>205</v>
      </c>
      <c r="F60" s="364"/>
      <c r="G60" s="331"/>
      <c r="H60" s="330"/>
      <c r="I60" s="330"/>
      <c r="J60" s="330"/>
      <c r="K60" s="330"/>
      <c r="L60" s="330"/>
    </row>
    <row r="61" spans="1:12" x14ac:dyDescent="0.25">
      <c r="A61" s="330"/>
      <c r="B61" s="330"/>
      <c r="C61" s="330"/>
      <c r="D61" s="246" t="str">
        <f>D44</f>
        <v>Residential</v>
      </c>
      <c r="E61" s="494">
        <v>8.0700000000000008E-3</v>
      </c>
      <c r="F61" s="364"/>
      <c r="G61" s="330"/>
      <c r="H61" s="330"/>
      <c r="I61" s="330"/>
      <c r="J61" s="330"/>
      <c r="K61" s="330"/>
      <c r="L61" s="330"/>
    </row>
    <row r="62" spans="1:12" x14ac:dyDescent="0.25">
      <c r="A62" s="330"/>
      <c r="B62" s="330"/>
      <c r="C62" s="330"/>
      <c r="D62" s="246" t="str">
        <f t="shared" ref="D62:D75" si="1">D45</f>
        <v>Commercial</v>
      </c>
      <c r="E62" s="494">
        <v>8.0700000000000008E-3</v>
      </c>
      <c r="F62" s="364"/>
      <c r="G62" s="330"/>
      <c r="H62" s="330"/>
      <c r="I62" s="330"/>
      <c r="J62" s="330"/>
      <c r="K62" s="330"/>
      <c r="L62" s="330"/>
    </row>
    <row r="63" spans="1:12" x14ac:dyDescent="0.25">
      <c r="A63" s="330"/>
      <c r="B63" s="330"/>
      <c r="C63" s="330"/>
      <c r="D63" s="246" t="str">
        <f t="shared" si="1"/>
        <v>Farming</v>
      </c>
      <c r="E63" s="495">
        <v>7.9089999999999994E-3</v>
      </c>
      <c r="F63" s="364"/>
      <c r="G63" s="330"/>
      <c r="H63" s="330"/>
      <c r="I63" s="330"/>
      <c r="J63" s="330"/>
      <c r="K63" s="330"/>
      <c r="L63" s="330"/>
    </row>
    <row r="64" spans="1:12" x14ac:dyDescent="0.25">
      <c r="A64" s="330"/>
      <c r="B64" s="330"/>
      <c r="C64" s="330"/>
      <c r="D64" s="246" t="str">
        <f t="shared" si="1"/>
        <v>[Insert class name]</v>
      </c>
      <c r="E64" s="281"/>
      <c r="F64" s="364"/>
      <c r="G64" s="330"/>
      <c r="H64" s="330"/>
      <c r="I64" s="330"/>
      <c r="J64" s="330"/>
      <c r="K64" s="330"/>
      <c r="L64" s="330"/>
    </row>
    <row r="65" spans="1:12" x14ac:dyDescent="0.25">
      <c r="A65" s="330"/>
      <c r="B65" s="330"/>
      <c r="C65" s="330"/>
      <c r="D65" s="246" t="str">
        <f t="shared" si="1"/>
        <v>[Insert class name]</v>
      </c>
      <c r="E65" s="281"/>
      <c r="F65" s="364"/>
      <c r="G65" s="330"/>
      <c r="H65" s="330"/>
      <c r="I65" s="330"/>
      <c r="J65" s="330"/>
      <c r="K65" s="330"/>
      <c r="L65" s="330"/>
    </row>
    <row r="66" spans="1:12" x14ac:dyDescent="0.25">
      <c r="A66" s="330"/>
      <c r="B66" s="330"/>
      <c r="C66" s="330"/>
      <c r="D66" s="246" t="str">
        <f t="shared" si="1"/>
        <v>[Insert class name]</v>
      </c>
      <c r="E66" s="281"/>
      <c r="F66" s="364"/>
      <c r="G66" s="335"/>
      <c r="H66" s="330"/>
      <c r="I66" s="330"/>
      <c r="J66" s="330"/>
      <c r="K66" s="330"/>
      <c r="L66" s="330"/>
    </row>
    <row r="67" spans="1:12" x14ac:dyDescent="0.25">
      <c r="A67" s="330"/>
      <c r="B67" s="330"/>
      <c r="C67" s="330"/>
      <c r="D67" s="246" t="str">
        <f t="shared" si="1"/>
        <v>[Insert class name]</v>
      </c>
      <c r="E67" s="281"/>
      <c r="F67" s="364"/>
      <c r="G67" s="330"/>
      <c r="H67" s="330"/>
      <c r="I67" s="330"/>
      <c r="J67" s="330"/>
      <c r="K67" s="330"/>
      <c r="L67" s="330"/>
    </row>
    <row r="68" spans="1:12" x14ac:dyDescent="0.25">
      <c r="A68" s="330"/>
      <c r="B68" s="330"/>
      <c r="C68" s="330"/>
      <c r="D68" s="246" t="str">
        <f t="shared" si="1"/>
        <v>[Insert class name]</v>
      </c>
      <c r="E68" s="281"/>
      <c r="F68" s="364"/>
      <c r="G68" s="330"/>
      <c r="H68" s="330"/>
      <c r="I68" s="330"/>
      <c r="J68" s="330"/>
      <c r="K68" s="330"/>
      <c r="L68" s="330"/>
    </row>
    <row r="69" spans="1:12" x14ac:dyDescent="0.25">
      <c r="A69" s="330"/>
      <c r="B69" s="330"/>
      <c r="C69" s="330"/>
      <c r="D69" s="246" t="str">
        <f t="shared" si="1"/>
        <v>[Insert class name]</v>
      </c>
      <c r="E69" s="281"/>
      <c r="F69" s="364"/>
      <c r="G69" s="330"/>
      <c r="H69" s="330"/>
      <c r="I69" s="330"/>
      <c r="J69" s="330"/>
      <c r="K69" s="330"/>
      <c r="L69" s="330"/>
    </row>
    <row r="70" spans="1:12" x14ac:dyDescent="0.25">
      <c r="A70" s="330"/>
      <c r="B70" s="330"/>
      <c r="C70" s="330"/>
      <c r="D70" s="246" t="str">
        <f t="shared" si="1"/>
        <v>[Insert class name]</v>
      </c>
      <c r="E70" s="281"/>
      <c r="F70" s="364"/>
      <c r="G70" s="330"/>
      <c r="H70" s="330"/>
      <c r="I70" s="330"/>
      <c r="J70" s="330"/>
      <c r="K70" s="330"/>
      <c r="L70" s="330"/>
    </row>
    <row r="71" spans="1:12" x14ac:dyDescent="0.25">
      <c r="A71" s="330"/>
      <c r="B71" s="330"/>
      <c r="C71" s="330"/>
      <c r="D71" s="246" t="str">
        <f t="shared" si="1"/>
        <v>[Insert class name]</v>
      </c>
      <c r="E71" s="281"/>
      <c r="F71" s="364"/>
      <c r="G71" s="330"/>
      <c r="H71" s="330"/>
      <c r="I71" s="330"/>
      <c r="J71" s="330"/>
      <c r="K71" s="330"/>
      <c r="L71" s="330"/>
    </row>
    <row r="72" spans="1:12" x14ac:dyDescent="0.25">
      <c r="A72" s="330"/>
      <c r="B72" s="330"/>
      <c r="C72" s="330"/>
      <c r="D72" s="246" t="str">
        <f t="shared" si="1"/>
        <v>[Insert class name]</v>
      </c>
      <c r="E72" s="281"/>
      <c r="F72" s="364"/>
      <c r="G72" s="330"/>
      <c r="H72" s="330"/>
      <c r="I72" s="330"/>
      <c r="J72" s="330"/>
      <c r="K72" s="330"/>
      <c r="L72" s="330"/>
    </row>
    <row r="73" spans="1:12" x14ac:dyDescent="0.25">
      <c r="A73" s="330"/>
      <c r="B73" s="330"/>
      <c r="C73" s="330"/>
      <c r="D73" s="246" t="str">
        <f t="shared" si="1"/>
        <v>[Insert class name]</v>
      </c>
      <c r="E73" s="281"/>
      <c r="F73" s="364"/>
      <c r="G73" s="330"/>
      <c r="H73" s="330"/>
      <c r="I73" s="330"/>
      <c r="J73" s="330"/>
      <c r="K73" s="330"/>
      <c r="L73" s="330"/>
    </row>
    <row r="74" spans="1:12" x14ac:dyDescent="0.25">
      <c r="A74" s="330"/>
      <c r="B74" s="330"/>
      <c r="C74" s="330"/>
      <c r="D74" s="246" t="str">
        <f t="shared" si="1"/>
        <v>[Insert class name]</v>
      </c>
      <c r="E74" s="281"/>
      <c r="F74" s="364"/>
      <c r="G74" s="330"/>
      <c r="H74" s="330"/>
      <c r="I74" s="330"/>
      <c r="J74" s="330"/>
      <c r="K74" s="330"/>
      <c r="L74" s="330"/>
    </row>
    <row r="75" spans="1:12" x14ac:dyDescent="0.25">
      <c r="A75" s="330"/>
      <c r="B75" s="330"/>
      <c r="C75" s="330"/>
      <c r="D75" s="246" t="str">
        <f t="shared" si="1"/>
        <v>[Insert class name]</v>
      </c>
      <c r="E75" s="281"/>
      <c r="F75" s="311"/>
      <c r="G75" s="330"/>
      <c r="H75" s="330"/>
      <c r="I75" s="330"/>
      <c r="J75" s="330"/>
      <c r="K75" s="330"/>
      <c r="L75" s="330"/>
    </row>
    <row r="76" spans="1:12" x14ac:dyDescent="0.25">
      <c r="A76" s="330"/>
      <c r="B76" s="330"/>
      <c r="C76" s="330"/>
      <c r="D76" s="308"/>
      <c r="E76" s="309"/>
      <c r="F76" s="311"/>
      <c r="G76" s="330"/>
      <c r="H76" s="330"/>
      <c r="I76" s="330"/>
      <c r="J76" s="330"/>
      <c r="K76" s="330"/>
      <c r="L76" s="330"/>
    </row>
    <row r="77" spans="1:12" x14ac:dyDescent="0.25">
      <c r="A77" s="330"/>
      <c r="B77" s="330"/>
      <c r="C77" s="330"/>
      <c r="D77" s="246" t="s">
        <v>178</v>
      </c>
      <c r="E77" s="287">
        <v>159</v>
      </c>
      <c r="F77" s="312"/>
      <c r="G77" s="336"/>
      <c r="H77" s="330"/>
      <c r="I77" s="330"/>
      <c r="J77" s="330"/>
      <c r="K77" s="330"/>
      <c r="L77" s="330"/>
    </row>
    <row r="78" spans="1:12" x14ac:dyDescent="0.25">
      <c r="A78" s="330"/>
      <c r="B78" s="330"/>
      <c r="C78" s="330"/>
      <c r="D78" s="308"/>
      <c r="E78" s="357"/>
      <c r="F78" s="311"/>
      <c r="G78" s="336"/>
      <c r="H78" s="330"/>
      <c r="I78" s="330"/>
      <c r="J78" s="330"/>
      <c r="K78" s="330"/>
      <c r="L78" s="330"/>
    </row>
    <row r="79" spans="1:12" ht="16.2" x14ac:dyDescent="0.3">
      <c r="A79" s="330"/>
      <c r="B79" s="330"/>
      <c r="C79" s="330"/>
      <c r="D79" s="246" t="s">
        <v>241</v>
      </c>
      <c r="E79" s="548">
        <v>6182</v>
      </c>
      <c r="F79" s="362"/>
      <c r="G79" s="492" t="s">
        <v>640</v>
      </c>
      <c r="H79" s="330"/>
      <c r="I79" s="330"/>
      <c r="J79" s="330"/>
      <c r="K79" s="330"/>
      <c r="L79" s="330"/>
    </row>
    <row r="80" spans="1:12" ht="16.2" x14ac:dyDescent="0.3">
      <c r="A80" s="330"/>
      <c r="B80" s="330"/>
      <c r="C80" s="330"/>
      <c r="D80" s="246" t="s">
        <v>242</v>
      </c>
      <c r="E80" s="349">
        <v>6204</v>
      </c>
      <c r="F80" s="362"/>
      <c r="G80" s="336"/>
      <c r="H80" s="330"/>
      <c r="I80" s="330"/>
      <c r="J80" s="330"/>
      <c r="K80" s="330"/>
      <c r="L80" s="330"/>
    </row>
    <row r="81" spans="1:12" x14ac:dyDescent="0.25">
      <c r="A81" s="330"/>
      <c r="B81" s="330"/>
      <c r="C81" s="330"/>
      <c r="D81" s="308"/>
      <c r="E81" s="309"/>
      <c r="F81" s="311"/>
      <c r="G81" s="330"/>
      <c r="H81" s="330"/>
      <c r="I81" s="330"/>
      <c r="J81" s="330"/>
      <c r="K81" s="334"/>
      <c r="L81" s="330"/>
    </row>
    <row r="82" spans="1:12" x14ac:dyDescent="0.25">
      <c r="A82" s="330"/>
      <c r="B82" s="330"/>
      <c r="C82" s="330"/>
      <c r="D82" s="329" t="s">
        <v>268</v>
      </c>
      <c r="E82" s="310" t="s">
        <v>177</v>
      </c>
      <c r="F82" s="311"/>
      <c r="G82" s="336"/>
      <c r="H82" s="330"/>
      <c r="I82" s="330"/>
      <c r="J82" s="330"/>
      <c r="K82" s="330"/>
      <c r="L82" s="330"/>
    </row>
    <row r="83" spans="1:12" x14ac:dyDescent="0.25">
      <c r="A83" s="330"/>
      <c r="B83" s="330"/>
      <c r="C83" s="330"/>
      <c r="D83" s="246" t="str">
        <f t="shared" ref="D83:D97" si="2">D27</f>
        <v>Residential</v>
      </c>
      <c r="E83" s="383">
        <f>(E44-E27)*E61</f>
        <v>29269.890000000003</v>
      </c>
      <c r="F83" s="311"/>
      <c r="G83" s="336"/>
      <c r="H83" s="330"/>
      <c r="I83" s="330"/>
      <c r="J83" s="330"/>
      <c r="K83" s="330"/>
      <c r="L83" s="330"/>
    </row>
    <row r="84" spans="1:12" x14ac:dyDescent="0.25">
      <c r="A84" s="330"/>
      <c r="B84" s="330"/>
      <c r="C84" s="330"/>
      <c r="D84" s="246" t="str">
        <f t="shared" si="2"/>
        <v>Commercial</v>
      </c>
      <c r="E84" s="383">
        <f t="shared" ref="E84:E97" si="3">(E45-E28)*E62</f>
        <v>2430.6840000000002</v>
      </c>
      <c r="F84" s="311"/>
      <c r="G84" s="336"/>
      <c r="H84" s="330"/>
      <c r="I84" s="330"/>
      <c r="J84" s="330"/>
      <c r="K84" s="330"/>
      <c r="L84" s="330"/>
    </row>
    <row r="85" spans="1:12" x14ac:dyDescent="0.25">
      <c r="A85" s="330"/>
      <c r="B85" s="330"/>
      <c r="C85" s="330"/>
      <c r="D85" s="246" t="str">
        <f t="shared" si="2"/>
        <v>Farming</v>
      </c>
      <c r="E85" s="383">
        <f t="shared" si="3"/>
        <v>43151.503999999994</v>
      </c>
      <c r="F85" s="311"/>
      <c r="G85" s="336"/>
      <c r="H85" s="330"/>
      <c r="I85" s="330"/>
      <c r="J85" s="330"/>
      <c r="K85" s="330"/>
      <c r="L85" s="330"/>
    </row>
    <row r="86" spans="1:12" x14ac:dyDescent="0.25">
      <c r="A86" s="330"/>
      <c r="B86" s="330"/>
      <c r="C86" s="330"/>
      <c r="D86" s="246" t="str">
        <f t="shared" si="2"/>
        <v>[Insert class name]</v>
      </c>
      <c r="E86" s="383">
        <f t="shared" si="3"/>
        <v>0</v>
      </c>
      <c r="F86" s="311"/>
      <c r="G86" s="336"/>
      <c r="H86" s="330"/>
      <c r="I86" s="330"/>
      <c r="J86" s="330"/>
      <c r="K86" s="330"/>
      <c r="L86" s="330"/>
    </row>
    <row r="87" spans="1:12" x14ac:dyDescent="0.25">
      <c r="A87" s="330"/>
      <c r="B87" s="330"/>
      <c r="C87" s="330"/>
      <c r="D87" s="246" t="str">
        <f t="shared" si="2"/>
        <v>[Insert class name]</v>
      </c>
      <c r="E87" s="383">
        <f t="shared" si="3"/>
        <v>0</v>
      </c>
      <c r="F87" s="311"/>
      <c r="G87" s="336"/>
      <c r="H87" s="330"/>
      <c r="I87" s="330"/>
      <c r="J87" s="330"/>
      <c r="K87" s="330"/>
      <c r="L87" s="330"/>
    </row>
    <row r="88" spans="1:12" x14ac:dyDescent="0.25">
      <c r="A88" s="330"/>
      <c r="B88" s="330"/>
      <c r="C88" s="330"/>
      <c r="D88" s="246" t="str">
        <f t="shared" si="2"/>
        <v>[Insert class name]</v>
      </c>
      <c r="E88" s="383">
        <f t="shared" si="3"/>
        <v>0</v>
      </c>
      <c r="F88" s="311"/>
      <c r="G88" s="336"/>
      <c r="H88" s="330"/>
      <c r="I88" s="330"/>
      <c r="J88" s="330"/>
      <c r="K88" s="330"/>
      <c r="L88" s="330"/>
    </row>
    <row r="89" spans="1:12" x14ac:dyDescent="0.25">
      <c r="A89" s="330"/>
      <c r="B89" s="330"/>
      <c r="C89" s="330"/>
      <c r="D89" s="246" t="str">
        <f t="shared" si="2"/>
        <v>[Insert class name]</v>
      </c>
      <c r="E89" s="383">
        <f t="shared" si="3"/>
        <v>0</v>
      </c>
      <c r="F89" s="311"/>
      <c r="G89" s="336"/>
      <c r="H89" s="330"/>
      <c r="I89" s="330"/>
      <c r="J89" s="330"/>
      <c r="K89" s="330"/>
      <c r="L89" s="330"/>
    </row>
    <row r="90" spans="1:12" x14ac:dyDescent="0.25">
      <c r="A90" s="330"/>
      <c r="B90" s="330"/>
      <c r="C90" s="330"/>
      <c r="D90" s="246" t="str">
        <f t="shared" si="2"/>
        <v>[Insert class name]</v>
      </c>
      <c r="E90" s="383">
        <f t="shared" si="3"/>
        <v>0</v>
      </c>
      <c r="F90" s="311"/>
      <c r="G90" s="336"/>
      <c r="H90" s="330"/>
      <c r="I90" s="330"/>
      <c r="J90" s="330"/>
      <c r="K90" s="330"/>
      <c r="L90" s="330"/>
    </row>
    <row r="91" spans="1:12" x14ac:dyDescent="0.25">
      <c r="A91" s="330"/>
      <c r="B91" s="330"/>
      <c r="C91" s="330"/>
      <c r="D91" s="246" t="str">
        <f t="shared" si="2"/>
        <v>[Insert class name]</v>
      </c>
      <c r="E91" s="383">
        <f t="shared" si="3"/>
        <v>0</v>
      </c>
      <c r="F91" s="311"/>
      <c r="G91" s="336"/>
      <c r="H91" s="330"/>
      <c r="I91" s="330"/>
      <c r="J91" s="330"/>
      <c r="K91" s="330"/>
      <c r="L91" s="330"/>
    </row>
    <row r="92" spans="1:12" x14ac:dyDescent="0.25">
      <c r="A92" s="330"/>
      <c r="B92" s="330"/>
      <c r="C92" s="330"/>
      <c r="D92" s="246" t="str">
        <f t="shared" si="2"/>
        <v>[Insert class name]</v>
      </c>
      <c r="E92" s="383">
        <f t="shared" si="3"/>
        <v>0</v>
      </c>
      <c r="F92" s="311"/>
      <c r="G92" s="336"/>
      <c r="H92" s="330"/>
      <c r="I92" s="330"/>
      <c r="J92" s="330"/>
      <c r="K92" s="330"/>
      <c r="L92" s="330"/>
    </row>
    <row r="93" spans="1:12" x14ac:dyDescent="0.25">
      <c r="A93" s="330"/>
      <c r="B93" s="330"/>
      <c r="C93" s="330"/>
      <c r="D93" s="246" t="str">
        <f t="shared" si="2"/>
        <v>[Insert class name]</v>
      </c>
      <c r="E93" s="383">
        <f t="shared" si="3"/>
        <v>0</v>
      </c>
      <c r="F93" s="311"/>
      <c r="G93" s="336"/>
      <c r="H93" s="330"/>
      <c r="I93" s="330"/>
      <c r="J93" s="330"/>
      <c r="K93" s="330"/>
      <c r="L93" s="330"/>
    </row>
    <row r="94" spans="1:12" x14ac:dyDescent="0.25">
      <c r="A94" s="330"/>
      <c r="B94" s="330"/>
      <c r="C94" s="330"/>
      <c r="D94" s="246" t="str">
        <f t="shared" si="2"/>
        <v>[Insert class name]</v>
      </c>
      <c r="E94" s="383">
        <f t="shared" si="3"/>
        <v>0</v>
      </c>
      <c r="F94" s="311"/>
      <c r="G94" s="336"/>
      <c r="H94" s="330"/>
      <c r="I94" s="330"/>
      <c r="J94" s="330"/>
      <c r="K94" s="330"/>
      <c r="L94" s="330"/>
    </row>
    <row r="95" spans="1:12" x14ac:dyDescent="0.25">
      <c r="A95" s="330"/>
      <c r="B95" s="330"/>
      <c r="C95" s="330"/>
      <c r="D95" s="246" t="str">
        <f t="shared" si="2"/>
        <v>[Insert class name]</v>
      </c>
      <c r="E95" s="383">
        <f t="shared" si="3"/>
        <v>0</v>
      </c>
      <c r="F95" s="311"/>
      <c r="G95" s="336"/>
      <c r="H95" s="330"/>
      <c r="I95" s="330"/>
      <c r="J95" s="330"/>
      <c r="K95" s="330"/>
      <c r="L95" s="330"/>
    </row>
    <row r="96" spans="1:12" x14ac:dyDescent="0.25">
      <c r="A96" s="330"/>
      <c r="B96" s="330"/>
      <c r="C96" s="330"/>
      <c r="D96" s="246" t="str">
        <f t="shared" si="2"/>
        <v>[Insert class name]</v>
      </c>
      <c r="E96" s="383">
        <f t="shared" si="3"/>
        <v>0</v>
      </c>
      <c r="F96" s="311"/>
      <c r="G96" s="336"/>
      <c r="H96" s="330"/>
      <c r="I96" s="330"/>
      <c r="J96" s="330"/>
      <c r="K96" s="330"/>
      <c r="L96" s="330"/>
    </row>
    <row r="97" spans="1:15" x14ac:dyDescent="0.25">
      <c r="A97" s="330"/>
      <c r="B97" s="330"/>
      <c r="C97" s="330"/>
      <c r="D97" s="246" t="str">
        <f t="shared" si="2"/>
        <v>[Insert class name]</v>
      </c>
      <c r="E97" s="383">
        <f t="shared" si="3"/>
        <v>0</v>
      </c>
      <c r="F97" s="311"/>
      <c r="G97" s="336"/>
      <c r="H97" s="330"/>
      <c r="I97" s="330"/>
      <c r="J97" s="330"/>
      <c r="K97" s="330"/>
      <c r="L97" s="330"/>
    </row>
    <row r="98" spans="1:15" x14ac:dyDescent="0.25">
      <c r="A98" s="330"/>
      <c r="B98" s="330"/>
      <c r="C98" s="330"/>
      <c r="D98" s="246" t="s">
        <v>269</v>
      </c>
      <c r="E98" s="383">
        <f>SUM(E83:E97)</f>
        <v>74852.077999999994</v>
      </c>
      <c r="F98" s="312"/>
      <c r="G98" s="330"/>
      <c r="H98" s="330"/>
      <c r="I98" s="330"/>
      <c r="J98" s="330"/>
      <c r="K98" s="334"/>
      <c r="L98" s="337"/>
      <c r="M98" s="245"/>
      <c r="N98" s="245"/>
    </row>
    <row r="99" spans="1:15" x14ac:dyDescent="0.25">
      <c r="A99" s="330"/>
      <c r="B99" s="330"/>
      <c r="C99" s="330"/>
      <c r="D99" s="308"/>
      <c r="E99" s="309"/>
      <c r="F99" s="311"/>
      <c r="G99" s="330"/>
      <c r="H99" s="330"/>
      <c r="I99" s="330"/>
      <c r="J99" s="330"/>
      <c r="K99" s="334"/>
      <c r="L99" s="337"/>
      <c r="M99" s="245"/>
      <c r="N99" s="245"/>
    </row>
    <row r="100" spans="1:15" x14ac:dyDescent="0.25">
      <c r="A100" s="330"/>
      <c r="B100" s="330"/>
      <c r="C100" s="330"/>
      <c r="D100" s="246" t="s">
        <v>179</v>
      </c>
      <c r="E100" s="383">
        <f>E77*(E80-E79)</f>
        <v>3498</v>
      </c>
      <c r="F100" s="312"/>
      <c r="G100" s="330"/>
      <c r="H100" s="348"/>
      <c r="I100" s="330"/>
      <c r="J100" s="330"/>
      <c r="K100" s="334"/>
      <c r="L100" s="337"/>
      <c r="M100" s="245"/>
      <c r="N100" s="245"/>
    </row>
    <row r="101" spans="1:15" x14ac:dyDescent="0.25">
      <c r="A101" s="330"/>
      <c r="B101" s="330"/>
      <c r="C101" s="330"/>
      <c r="D101" s="363"/>
      <c r="E101" s="323"/>
      <c r="F101" s="364"/>
      <c r="G101" s="330"/>
      <c r="H101" s="348"/>
      <c r="I101" s="330"/>
      <c r="J101" s="330"/>
      <c r="K101" s="330"/>
      <c r="L101" s="330"/>
    </row>
    <row r="102" spans="1:15" x14ac:dyDescent="0.25">
      <c r="A102" s="330"/>
      <c r="B102" s="330"/>
      <c r="C102" s="330"/>
      <c r="D102" s="363"/>
      <c r="E102" s="357"/>
      <c r="F102" s="364"/>
      <c r="G102" s="330"/>
      <c r="H102" s="348"/>
      <c r="I102" s="330"/>
      <c r="J102" s="330"/>
      <c r="K102" s="330"/>
      <c r="L102" s="330"/>
    </row>
    <row r="103" spans="1:15" x14ac:dyDescent="0.25">
      <c r="A103" s="330"/>
      <c r="B103" s="330"/>
      <c r="C103" s="330"/>
      <c r="D103" s="246" t="s">
        <v>208</v>
      </c>
      <c r="E103" s="496">
        <f>(E10+E11+E98+E100)/(E80)</f>
        <v>1754.4971112185685</v>
      </c>
      <c r="F103" s="358"/>
      <c r="G103" s="492"/>
      <c r="H103" s="330"/>
      <c r="I103" s="330"/>
      <c r="J103" s="330"/>
      <c r="K103" s="330"/>
      <c r="L103" s="330"/>
    </row>
    <row r="104" spans="1:15" s="242" customFormat="1" x14ac:dyDescent="0.25">
      <c r="A104" s="331"/>
      <c r="B104" s="330"/>
      <c r="C104" s="330"/>
      <c r="D104" s="367"/>
      <c r="E104" s="368"/>
      <c r="F104" s="365"/>
      <c r="G104" s="330"/>
      <c r="H104" s="330"/>
      <c r="I104" s="330"/>
      <c r="J104" s="330"/>
      <c r="K104" s="330"/>
      <c r="L104" s="330"/>
      <c r="M104" s="239"/>
      <c r="N104" s="239"/>
      <c r="O104" s="239"/>
    </row>
    <row r="105" spans="1:15" x14ac:dyDescent="0.25">
      <c r="A105" s="330"/>
      <c r="B105" s="330"/>
      <c r="C105" s="330"/>
      <c r="D105" s="332"/>
      <c r="E105" s="332"/>
      <c r="F105" s="332"/>
      <c r="G105" s="330"/>
      <c r="H105" s="330"/>
      <c r="I105" s="330"/>
      <c r="J105" s="330"/>
      <c r="K105" s="330"/>
      <c r="L105" s="330"/>
    </row>
    <row r="106" spans="1:15" ht="17.399999999999999" x14ac:dyDescent="0.3">
      <c r="A106" s="330"/>
      <c r="B106" s="330"/>
      <c r="C106" s="330"/>
      <c r="D106" s="381" t="s">
        <v>210</v>
      </c>
      <c r="E106" s="319"/>
      <c r="F106" s="321"/>
      <c r="G106" s="330"/>
      <c r="H106" s="330"/>
      <c r="I106" s="330"/>
      <c r="J106" s="330"/>
      <c r="K106" s="330"/>
      <c r="L106" s="334"/>
    </row>
    <row r="107" spans="1:15" x14ac:dyDescent="0.25">
      <c r="A107" s="330"/>
      <c r="B107" s="330"/>
      <c r="C107" s="330"/>
      <c r="D107" s="371"/>
      <c r="E107" s="323"/>
      <c r="F107" s="384"/>
      <c r="G107" s="330"/>
      <c r="H107" s="330"/>
      <c r="I107" s="330"/>
      <c r="J107" s="330"/>
      <c r="K107" s="330"/>
      <c r="L107" s="334"/>
    </row>
    <row r="108" spans="1:15" x14ac:dyDescent="0.25">
      <c r="A108" s="330"/>
      <c r="B108" s="330"/>
      <c r="C108" s="330"/>
      <c r="D108" s="385" t="s">
        <v>265</v>
      </c>
      <c r="E108" s="323"/>
      <c r="F108" s="313"/>
      <c r="G108" s="330"/>
      <c r="H108" s="330"/>
      <c r="I108" s="330"/>
      <c r="J108" s="330"/>
      <c r="K108" s="330"/>
      <c r="L108" s="334"/>
    </row>
    <row r="109" spans="1:15" ht="15" customHeight="1" x14ac:dyDescent="0.25">
      <c r="A109" s="330"/>
      <c r="B109" s="330"/>
      <c r="C109" s="330"/>
      <c r="D109" s="318" t="s">
        <v>262</v>
      </c>
      <c r="E109" s="315"/>
      <c r="F109" s="280">
        <f>'Revenue - NHC'!R148</f>
        <v>12439360</v>
      </c>
      <c r="G109" s="339" t="s">
        <v>442</v>
      </c>
      <c r="H109" s="330"/>
      <c r="I109" s="330"/>
      <c r="J109" s="330"/>
      <c r="K109" s="330"/>
      <c r="L109" s="334"/>
      <c r="O109" s="245"/>
    </row>
    <row r="110" spans="1:15" ht="14.25" customHeight="1" x14ac:dyDescent="0.25">
      <c r="A110" s="330"/>
      <c r="B110" s="330"/>
      <c r="C110" s="330"/>
      <c r="D110" s="318" t="s">
        <v>263</v>
      </c>
      <c r="E110" s="315"/>
      <c r="F110" s="549">
        <f>2555773+639721+7245906</f>
        <v>10441400</v>
      </c>
      <c r="G110" s="339" t="s">
        <v>442</v>
      </c>
      <c r="H110" s="330"/>
      <c r="I110" s="330"/>
      <c r="J110" s="330"/>
      <c r="K110" s="330"/>
      <c r="L110" s="334"/>
      <c r="O110" s="245"/>
    </row>
    <row r="111" spans="1:15" x14ac:dyDescent="0.25">
      <c r="A111" s="330"/>
      <c r="B111" s="330"/>
      <c r="C111" s="330"/>
      <c r="D111" s="318" t="s">
        <v>264</v>
      </c>
      <c r="E111" s="315"/>
      <c r="F111" s="549">
        <v>719960</v>
      </c>
      <c r="G111" s="339" t="s">
        <v>442</v>
      </c>
      <c r="H111" s="330"/>
      <c r="I111" s="330"/>
      <c r="J111" s="330"/>
      <c r="K111" s="330"/>
      <c r="L111" s="334"/>
      <c r="O111" s="245"/>
    </row>
    <row r="112" spans="1:15" x14ac:dyDescent="0.25">
      <c r="A112" s="330"/>
      <c r="B112" s="330"/>
      <c r="C112" s="330"/>
      <c r="D112" s="318" t="s">
        <v>248</v>
      </c>
      <c r="E112" s="323"/>
      <c r="F112" s="286">
        <v>1278000</v>
      </c>
      <c r="G112" s="339" t="s">
        <v>442</v>
      </c>
      <c r="H112" s="551">
        <f>SUM(F110:F112)</f>
        <v>12439360</v>
      </c>
      <c r="I112" s="552">
        <f>F109-H112</f>
        <v>0</v>
      </c>
      <c r="J112" s="553" t="s">
        <v>641</v>
      </c>
      <c r="K112" s="330"/>
      <c r="L112" s="334"/>
      <c r="O112" s="245"/>
    </row>
    <row r="113" spans="1:15" x14ac:dyDescent="0.25">
      <c r="A113" s="330"/>
      <c r="B113" s="330"/>
      <c r="C113" s="330"/>
      <c r="D113" s="318" t="s">
        <v>249</v>
      </c>
      <c r="E113" s="323"/>
      <c r="F113" s="286"/>
      <c r="G113" s="339"/>
      <c r="H113" s="330"/>
      <c r="I113" s="330"/>
      <c r="J113" s="330"/>
      <c r="K113" s="330"/>
      <c r="L113" s="334"/>
      <c r="O113" s="245"/>
    </row>
    <row r="114" spans="1:15" x14ac:dyDescent="0.25">
      <c r="A114" s="330"/>
      <c r="B114" s="330"/>
      <c r="C114" s="330"/>
      <c r="D114" s="318" t="s">
        <v>250</v>
      </c>
      <c r="E114" s="323"/>
      <c r="F114" s="286"/>
      <c r="G114" s="339"/>
      <c r="H114" s="330"/>
      <c r="I114" s="330"/>
      <c r="J114" s="330"/>
      <c r="K114" s="330"/>
      <c r="L114" s="334"/>
      <c r="O114" s="245"/>
    </row>
    <row r="115" spans="1:15" x14ac:dyDescent="0.25">
      <c r="A115" s="330"/>
      <c r="B115" s="330"/>
      <c r="C115" s="330"/>
      <c r="D115" s="318" t="s">
        <v>251</v>
      </c>
      <c r="E115" s="323"/>
      <c r="F115" s="286"/>
      <c r="G115" s="339"/>
      <c r="H115" s="330"/>
      <c r="I115" s="330"/>
      <c r="J115" s="330"/>
      <c r="K115" s="330"/>
      <c r="L115" s="334"/>
      <c r="O115" s="245"/>
    </row>
    <row r="116" spans="1:15" x14ac:dyDescent="0.25">
      <c r="A116" s="330"/>
      <c r="B116" s="330"/>
      <c r="C116" s="330"/>
      <c r="D116" s="318" t="s">
        <v>252</v>
      </c>
      <c r="E116" s="323"/>
      <c r="F116" s="286"/>
      <c r="G116" s="339"/>
      <c r="H116" s="330"/>
      <c r="I116" s="330"/>
      <c r="J116" s="330"/>
      <c r="K116" s="330"/>
      <c r="L116" s="334"/>
      <c r="O116" s="245"/>
    </row>
    <row r="117" spans="1:15" x14ac:dyDescent="0.25">
      <c r="A117" s="330"/>
      <c r="B117" s="330"/>
      <c r="C117" s="330"/>
      <c r="D117" s="318" t="s">
        <v>253</v>
      </c>
      <c r="E117" s="323"/>
      <c r="F117" s="286"/>
      <c r="G117" s="339"/>
      <c r="H117" s="330"/>
      <c r="I117" s="330"/>
      <c r="J117" s="330"/>
      <c r="K117" s="330"/>
      <c r="L117" s="334"/>
      <c r="O117" s="245"/>
    </row>
    <row r="118" spans="1:15" x14ac:dyDescent="0.25">
      <c r="A118" s="330"/>
      <c r="B118" s="330"/>
      <c r="C118" s="330"/>
      <c r="D118" s="308"/>
      <c r="E118" s="386"/>
      <c r="F118" s="358"/>
      <c r="G118" s="339"/>
      <c r="H118" s="330"/>
      <c r="I118" s="330"/>
      <c r="J118" s="330"/>
      <c r="K118" s="330"/>
      <c r="L118" s="334"/>
      <c r="O118" s="245"/>
    </row>
    <row r="119" spans="1:15" x14ac:dyDescent="0.25">
      <c r="A119" s="330"/>
      <c r="B119" s="330"/>
      <c r="C119" s="330"/>
      <c r="D119" s="246" t="s">
        <v>246</v>
      </c>
      <c r="E119" s="350"/>
      <c r="F119" s="359">
        <v>6204</v>
      </c>
      <c r="G119" s="339"/>
      <c r="H119" s="330"/>
      <c r="I119" s="330"/>
      <c r="J119" s="330"/>
      <c r="K119" s="330"/>
      <c r="L119" s="330"/>
    </row>
    <row r="120" spans="1:15" ht="14.25" customHeight="1" x14ac:dyDescent="0.25">
      <c r="A120" s="330"/>
      <c r="B120" s="330"/>
      <c r="C120" s="330"/>
      <c r="D120" s="308"/>
      <c r="E120" s="314"/>
      <c r="F120" s="311"/>
      <c r="G120" s="339"/>
      <c r="H120" s="330"/>
      <c r="I120" s="330"/>
      <c r="J120" s="330"/>
      <c r="K120" s="330"/>
      <c r="L120" s="330"/>
    </row>
    <row r="121" spans="1:15" x14ac:dyDescent="0.25">
      <c r="A121" s="330"/>
      <c r="B121" s="330"/>
      <c r="C121" s="330"/>
      <c r="D121" s="325" t="s">
        <v>207</v>
      </c>
      <c r="E121" s="315"/>
      <c r="F121" s="499">
        <f>(F110+F111)/(F119)</f>
        <v>1799.0586718246293</v>
      </c>
      <c r="G121" s="336"/>
      <c r="H121" s="531"/>
      <c r="I121" s="330"/>
      <c r="J121" s="330"/>
      <c r="K121" s="330"/>
      <c r="L121" s="330"/>
    </row>
    <row r="122" spans="1:15" x14ac:dyDescent="0.25">
      <c r="A122" s="330"/>
      <c r="B122" s="330"/>
      <c r="C122" s="330"/>
      <c r="D122" s="247" t="s">
        <v>209</v>
      </c>
      <c r="E122" s="316"/>
      <c r="F122" s="500">
        <f>E103*(1+F22)</f>
        <v>1798.3595389990326</v>
      </c>
      <c r="G122" s="339"/>
      <c r="H122" s="330"/>
      <c r="I122" s="330"/>
      <c r="J122" s="330"/>
      <c r="K122" s="330"/>
      <c r="L122" s="330"/>
    </row>
    <row r="123" spans="1:15" x14ac:dyDescent="0.25">
      <c r="A123" s="330"/>
      <c r="B123" s="330"/>
      <c r="C123" s="330"/>
      <c r="D123" s="332"/>
      <c r="E123" s="332"/>
      <c r="F123" s="332"/>
      <c r="G123" s="340"/>
      <c r="H123" s="330"/>
      <c r="I123" s="330"/>
      <c r="J123" s="330"/>
      <c r="K123" s="330"/>
      <c r="L123" s="330"/>
    </row>
    <row r="124" spans="1:15" ht="17.399999999999999" x14ac:dyDescent="0.3">
      <c r="A124" s="330"/>
      <c r="B124" s="330"/>
      <c r="C124" s="330"/>
      <c r="D124" s="381" t="s">
        <v>211</v>
      </c>
      <c r="E124" s="317"/>
      <c r="F124" s="321"/>
      <c r="G124" s="339"/>
      <c r="H124" s="330"/>
      <c r="I124" s="330"/>
      <c r="J124" s="330"/>
      <c r="K124" s="330"/>
      <c r="L124" s="330"/>
    </row>
    <row r="125" spans="1:15" x14ac:dyDescent="0.25">
      <c r="A125" s="330"/>
      <c r="B125" s="330"/>
      <c r="C125" s="330"/>
      <c r="D125" s="371"/>
      <c r="E125" s="314"/>
      <c r="F125" s="358"/>
      <c r="G125" s="339"/>
      <c r="H125" s="330"/>
      <c r="I125" s="330"/>
      <c r="J125" s="330"/>
      <c r="K125" s="330"/>
      <c r="L125" s="330"/>
    </row>
    <row r="126" spans="1:15" x14ac:dyDescent="0.25">
      <c r="A126" s="330"/>
      <c r="B126" s="330"/>
      <c r="C126" s="330"/>
      <c r="D126" s="320" t="s">
        <v>265</v>
      </c>
      <c r="E126" s="314"/>
      <c r="F126" s="358"/>
      <c r="G126" s="339"/>
      <c r="H126" s="330"/>
      <c r="I126" s="330"/>
      <c r="J126" s="330"/>
      <c r="K126" s="330"/>
      <c r="L126" s="330"/>
    </row>
    <row r="127" spans="1:15" x14ac:dyDescent="0.25">
      <c r="A127" s="330"/>
      <c r="B127" s="330"/>
      <c r="C127" s="354"/>
      <c r="D127" s="318" t="s">
        <v>245</v>
      </c>
      <c r="E127" s="315"/>
      <c r="F127" s="280">
        <f>'Revenue - WHC'!R148</f>
        <v>12495388</v>
      </c>
      <c r="G127" s="339"/>
      <c r="H127" s="330"/>
      <c r="I127" s="330"/>
      <c r="J127" s="330"/>
      <c r="K127" s="330"/>
      <c r="L127" s="330"/>
    </row>
    <row r="128" spans="1:15" ht="14.25" customHeight="1" x14ac:dyDescent="0.25">
      <c r="A128" s="330"/>
      <c r="B128" s="330"/>
      <c r="C128" s="354"/>
      <c r="D128" s="246" t="s">
        <v>243</v>
      </c>
      <c r="E128" s="315"/>
      <c r="F128" s="549">
        <f>2569487+643154+7284787</f>
        <v>10497428</v>
      </c>
      <c r="G128" s="330"/>
      <c r="H128" s="330"/>
      <c r="I128" s="330"/>
      <c r="J128" s="330"/>
      <c r="K128" s="330"/>
      <c r="L128" s="334"/>
    </row>
    <row r="129" spans="1:12" ht="14.25" customHeight="1" x14ac:dyDescent="0.25">
      <c r="A129" s="330"/>
      <c r="B129" s="330"/>
      <c r="C129" s="354"/>
      <c r="D129" s="246" t="s">
        <v>244</v>
      </c>
      <c r="E129" s="315"/>
      <c r="F129" s="549">
        <v>719960</v>
      </c>
      <c r="G129" s="330"/>
      <c r="H129" s="330"/>
      <c r="I129" s="330"/>
      <c r="J129" s="330"/>
      <c r="K129" s="330"/>
      <c r="L129" s="334"/>
    </row>
    <row r="130" spans="1:12" ht="14.25" customHeight="1" x14ac:dyDescent="0.25">
      <c r="A130" s="330"/>
      <c r="B130" s="330"/>
      <c r="C130" s="354"/>
      <c r="D130" s="318" t="s">
        <v>248</v>
      </c>
      <c r="E130" s="323"/>
      <c r="F130" s="286">
        <v>1278000</v>
      </c>
      <c r="G130" s="330"/>
      <c r="H130" s="551">
        <f>SUM(F128:F130)</f>
        <v>12495388</v>
      </c>
      <c r="I130" s="552">
        <f>F127-H130</f>
        <v>0</v>
      </c>
      <c r="J130" s="553" t="s">
        <v>641</v>
      </c>
      <c r="K130" s="330"/>
      <c r="L130" s="334"/>
    </row>
    <row r="131" spans="1:12" ht="14.25" customHeight="1" x14ac:dyDescent="0.25">
      <c r="A131" s="330"/>
      <c r="B131" s="330"/>
      <c r="C131" s="354"/>
      <c r="D131" s="318" t="s">
        <v>249</v>
      </c>
      <c r="E131" s="323"/>
      <c r="F131" s="286"/>
      <c r="G131" s="330"/>
      <c r="H131" s="330"/>
      <c r="I131" s="330"/>
      <c r="J131" s="330"/>
      <c r="K131" s="330"/>
      <c r="L131" s="334"/>
    </row>
    <row r="132" spans="1:12" ht="14.25" customHeight="1" x14ac:dyDescent="0.25">
      <c r="A132" s="330"/>
      <c r="B132" s="330"/>
      <c r="C132" s="354"/>
      <c r="D132" s="318" t="s">
        <v>250</v>
      </c>
      <c r="E132" s="323"/>
      <c r="F132" s="286"/>
      <c r="G132" s="330"/>
      <c r="H132" s="330"/>
      <c r="I132" s="330"/>
      <c r="J132" s="330"/>
      <c r="K132" s="330"/>
      <c r="L132" s="334"/>
    </row>
    <row r="133" spans="1:12" ht="14.25" customHeight="1" x14ac:dyDescent="0.25">
      <c r="A133" s="330"/>
      <c r="B133" s="330"/>
      <c r="C133" s="354"/>
      <c r="D133" s="318" t="s">
        <v>251</v>
      </c>
      <c r="E133" s="323"/>
      <c r="F133" s="286"/>
      <c r="G133" s="330"/>
      <c r="H133" s="330"/>
      <c r="I133" s="330"/>
      <c r="J133" s="330"/>
      <c r="K133" s="330"/>
      <c r="L133" s="334"/>
    </row>
    <row r="134" spans="1:12" ht="14.25" customHeight="1" x14ac:dyDescent="0.25">
      <c r="A134" s="330"/>
      <c r="B134" s="330"/>
      <c r="C134" s="354"/>
      <c r="D134" s="318" t="s">
        <v>252</v>
      </c>
      <c r="E134" s="323"/>
      <c r="F134" s="286"/>
      <c r="G134" s="330"/>
      <c r="H134" s="330"/>
      <c r="I134" s="330"/>
      <c r="J134" s="330"/>
      <c r="K134" s="330"/>
      <c r="L134" s="334"/>
    </row>
    <row r="135" spans="1:12" ht="14.25" customHeight="1" x14ac:dyDescent="0.25">
      <c r="A135" s="330"/>
      <c r="B135" s="330"/>
      <c r="C135" s="354"/>
      <c r="D135" s="318" t="s">
        <v>253</v>
      </c>
      <c r="E135" s="323"/>
      <c r="F135" s="286"/>
      <c r="G135" s="330"/>
      <c r="H135" s="330"/>
      <c r="I135" s="330"/>
      <c r="J135" s="330"/>
      <c r="K135" s="330"/>
      <c r="L135" s="334"/>
    </row>
    <row r="136" spans="1:12" x14ac:dyDescent="0.25">
      <c r="A136" s="330"/>
      <c r="B136" s="330"/>
      <c r="C136" s="354"/>
      <c r="D136" s="308"/>
      <c r="E136" s="357"/>
      <c r="F136" s="373"/>
      <c r="G136" s="330"/>
      <c r="H136" s="330"/>
      <c r="I136" s="330"/>
      <c r="J136" s="330"/>
      <c r="K136" s="330"/>
      <c r="L136" s="330"/>
    </row>
    <row r="137" spans="1:12" ht="14.25" customHeight="1" x14ac:dyDescent="0.25">
      <c r="A137" s="330"/>
      <c r="B137" s="330"/>
      <c r="C137" s="354"/>
      <c r="D137" s="246" t="s">
        <v>289</v>
      </c>
      <c r="E137" s="350"/>
      <c r="F137" s="359">
        <v>6204</v>
      </c>
      <c r="G137" s="330"/>
      <c r="H137" s="330"/>
      <c r="I137" s="330"/>
      <c r="J137" s="330"/>
      <c r="K137" s="330"/>
      <c r="L137" s="330"/>
    </row>
    <row r="138" spans="1:12" ht="14.25" customHeight="1" x14ac:dyDescent="0.25">
      <c r="A138" s="330"/>
      <c r="B138" s="330"/>
      <c r="C138" s="354"/>
      <c r="D138" s="308"/>
      <c r="E138" s="314"/>
      <c r="F138" s="311"/>
      <c r="G138" s="330"/>
      <c r="H138" s="330"/>
      <c r="I138" s="330"/>
      <c r="J138" s="330"/>
      <c r="K138" s="330"/>
      <c r="L138" s="330"/>
    </row>
    <row r="139" spans="1:12" ht="14.25" customHeight="1" x14ac:dyDescent="0.25">
      <c r="A139" s="330"/>
      <c r="B139" s="330"/>
      <c r="C139" s="354"/>
      <c r="D139" s="318" t="s">
        <v>207</v>
      </c>
      <c r="E139" s="315"/>
      <c r="F139" s="497">
        <f>(F128+F129)/(F137)</f>
        <v>1808.0896196002579</v>
      </c>
      <c r="G139" s="336"/>
      <c r="H139" s="531"/>
      <c r="I139" s="330"/>
      <c r="J139" s="330"/>
      <c r="K139" s="330"/>
      <c r="L139" s="330"/>
    </row>
    <row r="140" spans="1:12" ht="14.25" customHeight="1" x14ac:dyDescent="0.25">
      <c r="A140" s="330"/>
      <c r="B140" s="330"/>
      <c r="C140" s="354"/>
      <c r="D140" s="318" t="s">
        <v>288</v>
      </c>
      <c r="E140" s="355"/>
      <c r="F140" s="497">
        <f>E103*(1+F142)</f>
        <v>1808.0896196002579</v>
      </c>
      <c r="G140" s="330"/>
      <c r="H140" s="330"/>
      <c r="I140" s="330"/>
      <c r="J140" s="330"/>
      <c r="K140" s="330"/>
      <c r="L140" s="330"/>
    </row>
    <row r="141" spans="1:12" ht="14.25" customHeight="1" x14ac:dyDescent="0.25">
      <c r="A141" s="330"/>
      <c r="B141" s="330"/>
      <c r="C141" s="330"/>
      <c r="D141" s="360"/>
      <c r="E141" s="14"/>
      <c r="F141" s="361"/>
      <c r="G141" s="330"/>
      <c r="H141" s="330"/>
      <c r="I141" s="330"/>
      <c r="J141" s="330"/>
      <c r="K141" s="330"/>
      <c r="L141" s="330"/>
    </row>
    <row r="142" spans="1:12" ht="14.25" customHeight="1" x14ac:dyDescent="0.25">
      <c r="A142" s="330"/>
      <c r="B142" s="330"/>
      <c r="C142" s="330"/>
      <c r="D142" s="325" t="s">
        <v>258</v>
      </c>
      <c r="E142" s="357"/>
      <c r="F142" s="498">
        <f>(F139-E103)/E103</f>
        <v>3.0545794597784927E-2</v>
      </c>
      <c r="G142" s="330"/>
      <c r="H142" s="330"/>
      <c r="I142" s="330"/>
      <c r="J142" s="330"/>
      <c r="K142" s="330"/>
      <c r="L142" s="330"/>
    </row>
    <row r="143" spans="1:12" x14ac:dyDescent="0.25">
      <c r="A143" s="330"/>
      <c r="B143" s="330"/>
      <c r="C143" s="330"/>
      <c r="D143" s="246" t="s">
        <v>266</v>
      </c>
      <c r="E143" s="14"/>
      <c r="F143" s="498">
        <f>F142-F22</f>
        <v>5.5457945977849255E-3</v>
      </c>
      <c r="G143" s="330"/>
      <c r="H143" s="330"/>
      <c r="I143" s="330"/>
      <c r="J143" s="330"/>
      <c r="K143" s="330"/>
      <c r="L143" s="330"/>
    </row>
    <row r="144" spans="1:12" x14ac:dyDescent="0.25">
      <c r="A144" s="330"/>
      <c r="B144" s="330"/>
      <c r="C144" s="330"/>
      <c r="D144" s="351"/>
      <c r="E144" s="352"/>
      <c r="F144" s="353"/>
      <c r="G144" s="330"/>
      <c r="H144" s="330"/>
      <c r="I144" s="330"/>
      <c r="J144" s="330"/>
      <c r="K144" s="330"/>
      <c r="L144" s="330"/>
    </row>
    <row r="145" spans="1:12" x14ac:dyDescent="0.25">
      <c r="A145" s="330"/>
      <c r="B145" s="330"/>
      <c r="C145" s="330"/>
      <c r="D145" s="332"/>
      <c r="E145" s="332"/>
      <c r="F145" s="332"/>
      <c r="G145" s="330"/>
      <c r="H145" s="531"/>
      <c r="I145" s="330"/>
      <c r="J145" s="330"/>
      <c r="K145" s="330"/>
      <c r="L145" s="330"/>
    </row>
    <row r="146" spans="1:12" x14ac:dyDescent="0.25">
      <c r="A146" s="330"/>
      <c r="B146" s="330"/>
      <c r="C146" s="330"/>
      <c r="D146" s="332"/>
      <c r="E146" s="332"/>
      <c r="F146" s="332"/>
      <c r="G146" s="330"/>
      <c r="H146" s="330"/>
      <c r="I146" s="330"/>
      <c r="J146" s="330"/>
      <c r="K146" s="330"/>
      <c r="L146" s="330"/>
    </row>
    <row r="147" spans="1:12" x14ac:dyDescent="0.25">
      <c r="A147" s="330"/>
      <c r="B147" s="330"/>
      <c r="C147" s="330"/>
      <c r="D147" s="332"/>
      <c r="E147" s="332"/>
      <c r="F147" s="332"/>
      <c r="G147" s="330"/>
      <c r="H147" s="330"/>
      <c r="I147" s="330"/>
      <c r="J147" s="330"/>
      <c r="K147" s="330"/>
      <c r="L147" s="330"/>
    </row>
    <row r="148" spans="1:12" x14ac:dyDescent="0.25">
      <c r="A148" s="330"/>
      <c r="B148" s="330"/>
      <c r="C148" s="330"/>
      <c r="D148" s="332" t="s">
        <v>642</v>
      </c>
      <c r="E148" s="332"/>
      <c r="F148" s="332"/>
      <c r="G148" s="330"/>
      <c r="H148" s="330"/>
      <c r="I148" s="330"/>
      <c r="J148" s="330"/>
      <c r="K148" s="330"/>
      <c r="L148" s="330"/>
    </row>
    <row r="149" spans="1:12" x14ac:dyDescent="0.25">
      <c r="A149" s="330"/>
      <c r="B149" s="330"/>
      <c r="C149" s="330"/>
      <c r="D149" s="554">
        <v>2.5000000000000001E-2</v>
      </c>
      <c r="E149" s="332"/>
      <c r="F149" s="555">
        <f>F121*F119</f>
        <v>11161360</v>
      </c>
      <c r="G149" s="330"/>
      <c r="H149" s="330"/>
      <c r="I149" s="330"/>
      <c r="J149" s="330"/>
      <c r="K149" s="330"/>
      <c r="L149" s="330"/>
    </row>
    <row r="150" spans="1:12" x14ac:dyDescent="0.25">
      <c r="A150" s="330"/>
      <c r="B150" s="330"/>
      <c r="C150" s="330"/>
      <c r="D150" s="554">
        <v>3.0499999999999999E-2</v>
      </c>
      <c r="E150" s="332"/>
      <c r="F150" s="555">
        <f>F139*F137</f>
        <v>11217388</v>
      </c>
      <c r="G150" s="330"/>
      <c r="H150" s="330"/>
      <c r="I150" s="330"/>
      <c r="J150" s="330"/>
      <c r="K150" s="330"/>
      <c r="L150" s="330"/>
    </row>
    <row r="151" spans="1:12" x14ac:dyDescent="0.25">
      <c r="A151" s="330"/>
      <c r="B151" s="330"/>
      <c r="C151" s="330"/>
      <c r="D151" s="332"/>
      <c r="E151" s="332"/>
      <c r="F151" s="332"/>
      <c r="G151" s="330"/>
      <c r="H151" s="330"/>
      <c r="I151" s="330"/>
      <c r="J151" s="330"/>
      <c r="K151" s="330"/>
      <c r="L151" s="330"/>
    </row>
    <row r="152" spans="1:12" x14ac:dyDescent="0.25">
      <c r="A152" s="330"/>
      <c r="B152" s="330"/>
      <c r="C152" s="330"/>
      <c r="D152" s="332"/>
      <c r="E152" s="332" t="s">
        <v>643</v>
      </c>
      <c r="F152" s="555">
        <f>F150-F149</f>
        <v>56028</v>
      </c>
      <c r="G152" s="330"/>
      <c r="H152" s="330"/>
      <c r="I152" s="330"/>
      <c r="J152" s="330"/>
      <c r="K152" s="330"/>
      <c r="L152" s="330"/>
    </row>
    <row r="153" spans="1:12" x14ac:dyDescent="0.25">
      <c r="A153" s="330"/>
      <c r="B153" s="330"/>
      <c r="C153" s="330"/>
      <c r="D153" s="332"/>
      <c r="E153" s="332"/>
      <c r="F153" s="332"/>
      <c r="G153" s="330"/>
      <c r="H153" s="330"/>
      <c r="I153" s="330"/>
      <c r="J153" s="330"/>
      <c r="K153" s="330"/>
      <c r="L153" s="330"/>
    </row>
    <row r="154" spans="1:12" x14ac:dyDescent="0.25">
      <c r="A154" s="330"/>
      <c r="B154" s="330"/>
      <c r="C154" s="330"/>
      <c r="D154" s="332"/>
      <c r="E154" s="556" t="s">
        <v>644</v>
      </c>
      <c r="F154" s="555">
        <f>'Revenue - WHC'!R148-'Revenue - NHC'!R148</f>
        <v>56028</v>
      </c>
      <c r="G154" s="330"/>
      <c r="H154" s="330"/>
      <c r="I154" s="330"/>
      <c r="J154" s="330"/>
      <c r="K154" s="330"/>
      <c r="L154" s="330"/>
    </row>
    <row r="155" spans="1:12" x14ac:dyDescent="0.25">
      <c r="A155" s="330"/>
      <c r="B155" s="330"/>
      <c r="C155" s="330"/>
      <c r="D155" s="332"/>
      <c r="E155" s="332"/>
      <c r="F155" s="332"/>
      <c r="G155" s="330"/>
      <c r="H155" s="330"/>
      <c r="I155" s="330"/>
      <c r="J155" s="330"/>
      <c r="K155" s="330"/>
      <c r="L155" s="330"/>
    </row>
    <row r="156" spans="1:12" x14ac:dyDescent="0.25">
      <c r="A156" s="330"/>
      <c r="B156" s="330"/>
      <c r="C156" s="330"/>
      <c r="D156" s="332"/>
      <c r="E156" s="557" t="s">
        <v>645</v>
      </c>
      <c r="F156" s="558">
        <f>F152-F154</f>
        <v>0</v>
      </c>
      <c r="G156" s="330"/>
      <c r="H156" s="330"/>
      <c r="I156" s="330"/>
      <c r="J156" s="330"/>
      <c r="K156" s="330"/>
      <c r="L156" s="330"/>
    </row>
    <row r="157" spans="1:12" x14ac:dyDescent="0.25">
      <c r="A157" s="330"/>
      <c r="B157" s="330"/>
      <c r="C157" s="330"/>
      <c r="D157" s="332"/>
      <c r="E157" s="332"/>
      <c r="F157" s="332"/>
      <c r="G157" s="330"/>
      <c r="H157" s="330"/>
      <c r="I157" s="330"/>
      <c r="J157" s="330"/>
      <c r="K157" s="330"/>
      <c r="L157" s="330"/>
    </row>
    <row r="158" spans="1:12" x14ac:dyDescent="0.25">
      <c r="A158" s="330"/>
      <c r="B158" s="330"/>
      <c r="C158" s="330"/>
      <c r="D158" s="332"/>
      <c r="E158" s="332"/>
      <c r="F158" s="332"/>
      <c r="G158" s="330"/>
      <c r="H158" s="330"/>
      <c r="I158" s="330"/>
      <c r="J158" s="330"/>
      <c r="K158" s="330"/>
      <c r="L158" s="330"/>
    </row>
    <row r="159" spans="1:12" x14ac:dyDescent="0.25">
      <c r="A159" s="330"/>
      <c r="B159" s="330"/>
      <c r="C159" s="330"/>
      <c r="D159" s="332"/>
      <c r="E159" s="332"/>
      <c r="F159" s="332"/>
      <c r="G159" s="330"/>
      <c r="H159" s="330"/>
      <c r="I159" s="330"/>
      <c r="J159" s="330"/>
      <c r="K159" s="330"/>
      <c r="L159" s="330"/>
    </row>
    <row r="160" spans="1:12" x14ac:dyDescent="0.25">
      <c r="A160" s="330"/>
      <c r="B160" s="330"/>
      <c r="C160" s="330"/>
      <c r="D160" s="332"/>
      <c r="E160" s="332"/>
      <c r="F160" s="332"/>
      <c r="G160" s="330"/>
      <c r="H160" s="330"/>
      <c r="I160" s="330"/>
      <c r="J160" s="330"/>
      <c r="K160" s="330"/>
      <c r="L160" s="330"/>
    </row>
    <row r="161" spans="1:12" x14ac:dyDescent="0.25">
      <c r="A161" s="330"/>
      <c r="B161" s="330"/>
      <c r="C161" s="330"/>
      <c r="D161" s="332"/>
      <c r="E161" s="332"/>
      <c r="F161" s="332"/>
      <c r="G161" s="330"/>
      <c r="H161" s="330"/>
      <c r="I161" s="330"/>
      <c r="J161" s="330"/>
      <c r="K161" s="330"/>
      <c r="L161" s="330"/>
    </row>
    <row r="162" spans="1:12" x14ac:dyDescent="0.25">
      <c r="A162" s="330"/>
      <c r="B162" s="330"/>
      <c r="C162" s="330"/>
      <c r="D162" s="332"/>
      <c r="E162" s="332"/>
      <c r="F162" s="332"/>
      <c r="G162" s="330"/>
      <c r="H162" s="330"/>
      <c r="I162" s="330"/>
      <c r="J162" s="330"/>
      <c r="K162" s="330"/>
      <c r="L162" s="330"/>
    </row>
    <row r="163" spans="1:12" x14ac:dyDescent="0.25">
      <c r="A163" s="330"/>
      <c r="B163" s="330"/>
      <c r="C163" s="330"/>
      <c r="D163" s="332"/>
      <c r="E163" s="332"/>
      <c r="F163" s="332"/>
      <c r="G163" s="330"/>
      <c r="H163" s="330"/>
      <c r="I163" s="330"/>
      <c r="J163" s="330"/>
      <c r="K163" s="330"/>
      <c r="L163" s="330"/>
    </row>
    <row r="164" spans="1:12" x14ac:dyDescent="0.25">
      <c r="A164" s="330"/>
      <c r="B164" s="330"/>
      <c r="C164" s="330"/>
      <c r="D164" s="332"/>
      <c r="E164" s="332"/>
      <c r="F164" s="332"/>
      <c r="G164" s="330"/>
      <c r="H164" s="330"/>
      <c r="I164" s="330"/>
      <c r="J164" s="330"/>
      <c r="K164" s="330"/>
      <c r="L164" s="330"/>
    </row>
    <row r="165" spans="1:12" x14ac:dyDescent="0.25">
      <c r="A165" s="330"/>
      <c r="B165" s="330"/>
      <c r="C165" s="330"/>
      <c r="D165" s="332"/>
      <c r="E165" s="332"/>
      <c r="F165" s="332"/>
      <c r="G165" s="330"/>
      <c r="H165" s="330"/>
      <c r="I165" s="330"/>
      <c r="J165" s="330"/>
      <c r="K165" s="330"/>
      <c r="L165" s="330"/>
    </row>
    <row r="166" spans="1:12" x14ac:dyDescent="0.25">
      <c r="A166" s="330"/>
      <c r="B166" s="330"/>
      <c r="C166" s="330"/>
      <c r="D166" s="332"/>
      <c r="E166" s="332"/>
      <c r="F166" s="332"/>
      <c r="G166" s="330"/>
      <c r="H166" s="330"/>
      <c r="I166" s="330"/>
      <c r="J166" s="330"/>
      <c r="K166" s="330"/>
      <c r="L166" s="330"/>
    </row>
    <row r="167" spans="1:12" x14ac:dyDescent="0.25">
      <c r="A167" s="330"/>
      <c r="B167" s="330"/>
      <c r="C167" s="330"/>
      <c r="D167" s="332"/>
      <c r="E167" s="332"/>
      <c r="F167" s="332"/>
      <c r="G167" s="330"/>
      <c r="H167" s="330"/>
      <c r="I167" s="330"/>
      <c r="J167" s="330"/>
      <c r="K167" s="330"/>
      <c r="L167" s="330"/>
    </row>
    <row r="168" spans="1:12" x14ac:dyDescent="0.25">
      <c r="A168" s="330"/>
      <c r="B168" s="330"/>
      <c r="C168" s="330"/>
      <c r="D168" s="332"/>
      <c r="E168" s="332"/>
      <c r="F168" s="332"/>
      <c r="G168" s="330"/>
      <c r="H168" s="330"/>
      <c r="I168" s="330"/>
      <c r="J168" s="330"/>
      <c r="K168" s="330"/>
      <c r="L168" s="330"/>
    </row>
    <row r="169" spans="1:12" x14ac:dyDescent="0.25">
      <c r="A169" s="330"/>
      <c r="B169" s="330"/>
      <c r="C169" s="330"/>
      <c r="D169" s="332"/>
      <c r="E169" s="332"/>
      <c r="F169" s="332"/>
      <c r="G169" s="330"/>
      <c r="H169" s="330"/>
      <c r="I169" s="330"/>
      <c r="J169" s="330"/>
      <c r="K169" s="330"/>
      <c r="L169" s="330"/>
    </row>
    <row r="170" spans="1:12" x14ac:dyDescent="0.25">
      <c r="A170" s="330"/>
      <c r="B170" s="330"/>
      <c r="C170" s="330"/>
      <c r="D170" s="332"/>
      <c r="E170" s="332"/>
      <c r="F170" s="332"/>
      <c r="G170" s="330"/>
      <c r="H170" s="330"/>
      <c r="I170" s="330"/>
      <c r="J170" s="330"/>
      <c r="K170" s="330"/>
      <c r="L170" s="330"/>
    </row>
    <row r="171" spans="1:12" x14ac:dyDescent="0.25">
      <c r="A171" s="330"/>
      <c r="B171" s="330"/>
      <c r="C171" s="330"/>
      <c r="D171" s="332"/>
      <c r="E171" s="332"/>
      <c r="F171" s="332"/>
      <c r="G171" s="330"/>
      <c r="H171" s="330"/>
      <c r="I171" s="330"/>
      <c r="J171" s="330"/>
      <c r="K171" s="330"/>
      <c r="L171" s="330"/>
    </row>
    <row r="172" spans="1:12" x14ac:dyDescent="0.25">
      <c r="A172" s="330"/>
      <c r="B172" s="330"/>
      <c r="C172" s="330"/>
      <c r="D172" s="332"/>
      <c r="E172" s="332"/>
      <c r="F172" s="332"/>
      <c r="G172" s="330"/>
      <c r="H172" s="330"/>
      <c r="I172" s="330"/>
      <c r="J172" s="330"/>
      <c r="K172" s="330"/>
      <c r="L172" s="330"/>
    </row>
    <row r="173" spans="1:12" x14ac:dyDescent="0.25">
      <c r="A173" s="330"/>
      <c r="B173" s="330"/>
      <c r="C173" s="330"/>
      <c r="D173" s="332"/>
      <c r="E173" s="332"/>
      <c r="F173" s="332"/>
      <c r="G173" s="330"/>
      <c r="H173" s="330"/>
      <c r="I173" s="330"/>
      <c r="J173" s="330"/>
      <c r="K173" s="330"/>
      <c r="L173" s="330"/>
    </row>
    <row r="174" spans="1:12" x14ac:dyDescent="0.25">
      <c r="A174" s="330"/>
      <c r="B174" s="330"/>
      <c r="C174" s="330"/>
      <c r="D174" s="332"/>
      <c r="E174" s="332"/>
      <c r="F174" s="332"/>
      <c r="G174" s="330"/>
      <c r="H174" s="330"/>
      <c r="I174" s="330"/>
      <c r="J174" s="330"/>
      <c r="K174" s="330"/>
      <c r="L174" s="330"/>
    </row>
    <row r="175" spans="1:12" x14ac:dyDescent="0.25">
      <c r="A175" s="330"/>
      <c r="B175" s="330"/>
      <c r="C175" s="330"/>
      <c r="D175" s="332"/>
      <c r="E175" s="332"/>
      <c r="F175" s="332"/>
      <c r="G175" s="330"/>
      <c r="H175" s="330"/>
      <c r="I175" s="330"/>
      <c r="J175" s="330"/>
      <c r="K175" s="330"/>
      <c r="L175" s="330"/>
    </row>
    <row r="176" spans="1:12" x14ac:dyDescent="0.25">
      <c r="A176" s="330"/>
      <c r="B176" s="330"/>
      <c r="C176" s="330"/>
      <c r="D176" s="332"/>
      <c r="E176" s="332"/>
      <c r="F176" s="332"/>
      <c r="G176" s="330"/>
      <c r="H176" s="330"/>
      <c r="I176" s="330"/>
      <c r="J176" s="330"/>
      <c r="K176" s="330"/>
      <c r="L176" s="330"/>
    </row>
    <row r="177" spans="1:12" x14ac:dyDescent="0.25">
      <c r="A177" s="330"/>
      <c r="B177" s="330"/>
      <c r="C177" s="330"/>
      <c r="D177" s="332"/>
      <c r="E177" s="332"/>
      <c r="F177" s="332"/>
      <c r="G177" s="330"/>
      <c r="H177" s="330"/>
      <c r="I177" s="330"/>
      <c r="J177" s="330"/>
      <c r="K177" s="330"/>
      <c r="L177" s="330"/>
    </row>
    <row r="178" spans="1:12" x14ac:dyDescent="0.25">
      <c r="A178" s="330"/>
      <c r="B178" s="330"/>
      <c r="C178" s="330"/>
      <c r="D178" s="332"/>
      <c r="E178" s="332"/>
      <c r="F178" s="332"/>
      <c r="G178" s="330"/>
      <c r="H178" s="330"/>
      <c r="I178" s="330"/>
      <c r="J178" s="330"/>
      <c r="K178" s="330"/>
      <c r="L178" s="330"/>
    </row>
    <row r="179" spans="1:12" x14ac:dyDescent="0.25">
      <c r="A179" s="330"/>
      <c r="B179" s="330"/>
      <c r="C179" s="330"/>
      <c r="D179" s="330"/>
      <c r="E179" s="330"/>
      <c r="F179" s="330"/>
      <c r="G179" s="330"/>
      <c r="H179" s="330"/>
      <c r="I179" s="330"/>
      <c r="J179" s="330"/>
      <c r="K179" s="330"/>
      <c r="L179" s="330"/>
    </row>
    <row r="180" spans="1:12" x14ac:dyDescent="0.25">
      <c r="A180" s="330"/>
      <c r="B180" s="330"/>
      <c r="C180" s="330"/>
      <c r="D180" s="330"/>
      <c r="E180" s="330"/>
      <c r="F180" s="330"/>
      <c r="G180" s="330"/>
      <c r="H180" s="330"/>
      <c r="I180" s="330"/>
      <c r="J180" s="330"/>
      <c r="K180" s="330"/>
      <c r="L180" s="330"/>
    </row>
    <row r="181" spans="1:12" x14ac:dyDescent="0.25">
      <c r="A181" s="330"/>
      <c r="B181" s="330"/>
      <c r="C181" s="330"/>
      <c r="D181" s="330"/>
      <c r="E181" s="330"/>
      <c r="F181" s="330"/>
      <c r="G181" s="330"/>
      <c r="H181" s="330"/>
      <c r="I181" s="330"/>
      <c r="J181" s="330"/>
      <c r="K181" s="330"/>
      <c r="L181" s="330"/>
    </row>
    <row r="182" spans="1:12" x14ac:dyDescent="0.25">
      <c r="A182" s="330"/>
      <c r="B182" s="330"/>
      <c r="C182" s="330"/>
      <c r="D182" s="330"/>
      <c r="E182" s="330"/>
      <c r="F182" s="330"/>
      <c r="G182" s="330"/>
      <c r="H182" s="330"/>
      <c r="I182" s="330"/>
      <c r="J182" s="330"/>
      <c r="K182" s="330"/>
      <c r="L182" s="330"/>
    </row>
    <row r="183" spans="1:12" x14ac:dyDescent="0.25">
      <c r="A183" s="330"/>
      <c r="B183" s="330"/>
      <c r="C183" s="330"/>
      <c r="D183" s="330"/>
      <c r="E183" s="330"/>
      <c r="F183" s="330"/>
      <c r="G183" s="330"/>
      <c r="H183" s="330"/>
      <c r="I183" s="330"/>
      <c r="J183" s="330"/>
      <c r="K183" s="330"/>
      <c r="L183" s="330"/>
    </row>
    <row r="184" spans="1:12" x14ac:dyDescent="0.25">
      <c r="A184" s="330"/>
      <c r="B184" s="330"/>
      <c r="C184" s="330"/>
      <c r="D184" s="330"/>
      <c r="E184" s="330"/>
      <c r="F184" s="330"/>
      <c r="G184" s="330"/>
      <c r="H184" s="330"/>
      <c r="I184" s="330"/>
      <c r="J184" s="330"/>
      <c r="K184" s="330"/>
      <c r="L184" s="330"/>
    </row>
    <row r="185" spans="1:12" x14ac:dyDescent="0.25">
      <c r="A185" s="330"/>
      <c r="B185" s="330"/>
      <c r="C185" s="330"/>
      <c r="D185" s="330"/>
      <c r="E185" s="330"/>
      <c r="F185" s="330"/>
      <c r="G185" s="330"/>
      <c r="H185" s="330"/>
      <c r="I185" s="330"/>
      <c r="J185" s="330"/>
      <c r="K185" s="330"/>
      <c r="L185" s="330"/>
    </row>
    <row r="186" spans="1:12" x14ac:dyDescent="0.25">
      <c r="A186" s="330"/>
      <c r="B186" s="330"/>
      <c r="C186" s="330"/>
      <c r="D186" s="330"/>
      <c r="E186" s="330"/>
      <c r="F186" s="330"/>
      <c r="G186" s="330"/>
      <c r="H186" s="330"/>
      <c r="I186" s="330"/>
      <c r="J186" s="330"/>
      <c r="K186" s="330"/>
      <c r="L186" s="330"/>
    </row>
    <row r="187" spans="1:12" x14ac:dyDescent="0.25">
      <c r="A187" s="330"/>
      <c r="B187" s="330"/>
      <c r="C187" s="330"/>
      <c r="D187" s="330"/>
      <c r="E187" s="330"/>
      <c r="F187" s="330"/>
      <c r="G187" s="330"/>
      <c r="H187" s="330"/>
      <c r="I187" s="330"/>
      <c r="J187" s="330"/>
      <c r="K187" s="330"/>
      <c r="L187" s="330"/>
    </row>
    <row r="188" spans="1:12" x14ac:dyDescent="0.25">
      <c r="A188" s="330"/>
      <c r="B188" s="330"/>
      <c r="C188" s="330"/>
      <c r="D188" s="330"/>
      <c r="E188" s="330"/>
      <c r="F188" s="330"/>
      <c r="G188" s="330"/>
      <c r="H188" s="330"/>
      <c r="I188" s="330"/>
      <c r="J188" s="330"/>
      <c r="K188" s="330"/>
      <c r="L188" s="330"/>
    </row>
    <row r="189" spans="1:12" x14ac:dyDescent="0.25">
      <c r="A189" s="330"/>
      <c r="B189" s="330"/>
      <c r="C189" s="330"/>
      <c r="D189" s="330"/>
      <c r="E189" s="330"/>
      <c r="F189" s="330"/>
      <c r="G189" s="330"/>
      <c r="H189" s="330"/>
      <c r="I189" s="330"/>
      <c r="J189" s="330"/>
      <c r="K189" s="330"/>
      <c r="L189" s="330"/>
    </row>
    <row r="190" spans="1:12" x14ac:dyDescent="0.25">
      <c r="A190" s="330"/>
      <c r="B190" s="330"/>
      <c r="C190" s="330"/>
      <c r="D190" s="330"/>
      <c r="E190" s="330"/>
      <c r="F190" s="330"/>
      <c r="G190" s="330"/>
      <c r="H190" s="330"/>
      <c r="I190" s="330"/>
      <c r="J190" s="330"/>
      <c r="K190" s="330"/>
      <c r="L190" s="330"/>
    </row>
    <row r="191" spans="1:12" x14ac:dyDescent="0.25">
      <c r="A191" s="330"/>
      <c r="B191" s="330"/>
      <c r="C191" s="330"/>
      <c r="D191" s="330"/>
      <c r="E191" s="330"/>
      <c r="F191" s="330"/>
      <c r="G191" s="330"/>
      <c r="H191" s="330"/>
      <c r="I191" s="330"/>
      <c r="J191" s="330"/>
      <c r="K191" s="330"/>
      <c r="L191" s="330"/>
    </row>
    <row r="192" spans="1:12" x14ac:dyDescent="0.25">
      <c r="A192" s="330"/>
      <c r="B192" s="330"/>
      <c r="C192" s="330"/>
      <c r="D192" s="330"/>
      <c r="E192" s="330"/>
      <c r="F192" s="330"/>
      <c r="G192" s="330"/>
      <c r="H192" s="330"/>
      <c r="I192" s="330"/>
      <c r="J192" s="330"/>
      <c r="K192" s="330"/>
      <c r="L192" s="330"/>
    </row>
    <row r="193" spans="1:12" x14ac:dyDescent="0.25">
      <c r="A193" s="330"/>
      <c r="B193" s="330"/>
      <c r="C193" s="330"/>
      <c r="D193" s="330"/>
      <c r="E193" s="330"/>
      <c r="F193" s="330"/>
      <c r="G193" s="330"/>
      <c r="H193" s="330"/>
      <c r="I193" s="330"/>
      <c r="J193" s="330"/>
      <c r="K193" s="330"/>
      <c r="L193" s="330"/>
    </row>
    <row r="194" spans="1:12" x14ac:dyDescent="0.25">
      <c r="A194" s="330"/>
      <c r="B194" s="330"/>
      <c r="C194" s="330"/>
      <c r="D194" s="330"/>
      <c r="E194" s="330"/>
      <c r="F194" s="330"/>
      <c r="G194" s="330"/>
      <c r="H194" s="330"/>
      <c r="I194" s="330"/>
      <c r="J194" s="330"/>
      <c r="K194" s="330"/>
      <c r="L194" s="330"/>
    </row>
    <row r="195" spans="1:12" ht="12.75" customHeight="1" x14ac:dyDescent="0.25">
      <c r="A195" s="330"/>
      <c r="B195" s="330"/>
      <c r="C195" s="330"/>
      <c r="D195" s="330"/>
      <c r="E195" s="330"/>
      <c r="F195" s="330"/>
      <c r="G195" s="330"/>
      <c r="H195" s="330"/>
      <c r="I195" s="330"/>
      <c r="J195" s="330"/>
      <c r="K195" s="330"/>
      <c r="L195" s="330"/>
    </row>
    <row r="196" spans="1:12" x14ac:dyDescent="0.25">
      <c r="A196" s="330"/>
      <c r="B196" s="330"/>
      <c r="C196" s="330"/>
      <c r="D196" s="330"/>
      <c r="E196" s="330"/>
      <c r="F196" s="330"/>
      <c r="G196" s="330"/>
      <c r="H196" s="330"/>
      <c r="I196" s="330"/>
      <c r="J196" s="330"/>
      <c r="K196" s="330"/>
      <c r="L196" s="330"/>
    </row>
    <row r="197" spans="1:12" x14ac:dyDescent="0.25">
      <c r="A197" s="330"/>
      <c r="B197" s="330"/>
      <c r="C197" s="330"/>
      <c r="D197" s="330"/>
      <c r="E197" s="330"/>
      <c r="F197" s="330"/>
      <c r="G197" s="330"/>
      <c r="H197" s="330"/>
      <c r="I197" s="330"/>
      <c r="J197" s="330"/>
      <c r="K197" s="330"/>
      <c r="L197" s="330"/>
    </row>
    <row r="198" spans="1:12" x14ac:dyDescent="0.25">
      <c r="A198" s="330"/>
      <c r="B198" s="330"/>
      <c r="C198" s="330"/>
      <c r="D198" s="330"/>
      <c r="E198" s="330"/>
      <c r="F198" s="330"/>
      <c r="G198" s="330"/>
      <c r="H198" s="330"/>
      <c r="I198" s="330"/>
      <c r="J198" s="330"/>
      <c r="K198" s="330"/>
      <c r="L198" s="330"/>
    </row>
    <row r="199" spans="1:12" x14ac:dyDescent="0.25">
      <c r="A199" s="330"/>
      <c r="B199" s="330"/>
      <c r="C199" s="330"/>
      <c r="D199" s="330"/>
      <c r="E199" s="330"/>
      <c r="F199" s="330"/>
      <c r="G199" s="330"/>
      <c r="H199" s="330"/>
      <c r="I199" s="330"/>
      <c r="J199" s="330"/>
      <c r="K199" s="330"/>
      <c r="L199" s="330"/>
    </row>
    <row r="200" spans="1:12" x14ac:dyDescent="0.25">
      <c r="A200" s="330"/>
      <c r="B200" s="330"/>
      <c r="C200" s="330"/>
      <c r="D200" s="330"/>
      <c r="E200" s="330"/>
      <c r="F200" s="330"/>
      <c r="G200" s="330"/>
      <c r="H200" s="330"/>
      <c r="I200" s="330"/>
      <c r="J200" s="330"/>
      <c r="K200" s="330"/>
      <c r="L200" s="330"/>
    </row>
    <row r="201" spans="1:12" x14ac:dyDescent="0.25">
      <c r="A201" s="330"/>
      <c r="B201" s="330"/>
      <c r="C201" s="330"/>
      <c r="D201" s="330"/>
      <c r="E201" s="330"/>
      <c r="F201" s="330"/>
      <c r="G201" s="330"/>
      <c r="H201" s="330"/>
      <c r="I201" s="330"/>
      <c r="J201" s="330"/>
      <c r="K201" s="330"/>
      <c r="L201" s="330"/>
    </row>
    <row r="202" spans="1:12" x14ac:dyDescent="0.25">
      <c r="A202" s="330"/>
      <c r="B202" s="330"/>
      <c r="C202" s="330"/>
      <c r="D202" s="330"/>
      <c r="E202" s="330"/>
      <c r="F202" s="330"/>
      <c r="G202" s="330"/>
      <c r="H202" s="330"/>
      <c r="I202" s="330"/>
      <c r="J202" s="330"/>
      <c r="K202" s="330"/>
      <c r="L202" s="330"/>
    </row>
    <row r="203" spans="1:12" x14ac:dyDescent="0.25">
      <c r="A203" s="330"/>
      <c r="B203" s="330"/>
      <c r="C203" s="330"/>
      <c r="D203" s="330"/>
      <c r="E203" s="330"/>
      <c r="F203" s="330"/>
      <c r="G203" s="330"/>
      <c r="H203" s="330"/>
      <c r="I203" s="330"/>
      <c r="J203" s="330"/>
      <c r="K203" s="330"/>
      <c r="L203" s="330"/>
    </row>
    <row r="204" spans="1:12" x14ac:dyDescent="0.25">
      <c r="A204" s="330"/>
      <c r="B204" s="330"/>
      <c r="C204" s="330"/>
      <c r="D204" s="330"/>
      <c r="E204" s="330"/>
      <c r="F204" s="330"/>
      <c r="G204" s="330"/>
      <c r="H204" s="330"/>
      <c r="I204" s="330"/>
      <c r="J204" s="330"/>
      <c r="K204" s="330"/>
      <c r="L204" s="330"/>
    </row>
    <row r="205" spans="1:12" x14ac:dyDescent="0.25">
      <c r="A205" s="330"/>
      <c r="B205" s="330"/>
      <c r="C205" s="330"/>
      <c r="D205" s="330"/>
      <c r="E205" s="330"/>
      <c r="F205" s="330"/>
      <c r="G205" s="330"/>
      <c r="H205" s="330"/>
      <c r="I205" s="330"/>
      <c r="J205" s="330"/>
      <c r="K205" s="330"/>
      <c r="L205" s="330"/>
    </row>
    <row r="206" spans="1:12" x14ac:dyDescent="0.25">
      <c r="A206" s="330"/>
      <c r="B206" s="330"/>
      <c r="C206" s="330"/>
      <c r="D206" s="330"/>
      <c r="E206" s="330"/>
      <c r="F206" s="330"/>
      <c r="G206" s="330"/>
      <c r="H206" s="330"/>
      <c r="I206" s="330"/>
      <c r="J206" s="330"/>
      <c r="K206" s="330"/>
      <c r="L206" s="330"/>
    </row>
    <row r="207" spans="1:12" x14ac:dyDescent="0.25">
      <c r="A207" s="330"/>
      <c r="B207" s="330"/>
      <c r="C207" s="330"/>
      <c r="D207" s="330"/>
      <c r="E207" s="330"/>
      <c r="F207" s="330"/>
      <c r="G207" s="330"/>
      <c r="H207" s="330"/>
      <c r="I207" s="330"/>
      <c r="J207" s="330"/>
      <c r="K207" s="330"/>
      <c r="L207" s="330"/>
    </row>
    <row r="208" spans="1:12" x14ac:dyDescent="0.25">
      <c r="A208" s="330"/>
      <c r="B208" s="330"/>
      <c r="C208" s="330"/>
      <c r="D208" s="330"/>
      <c r="E208" s="330"/>
      <c r="F208" s="330"/>
      <c r="G208" s="330"/>
      <c r="H208" s="330"/>
      <c r="I208" s="330"/>
      <c r="J208" s="330"/>
      <c r="K208" s="330"/>
      <c r="L208" s="330"/>
    </row>
    <row r="209" spans="1:15" x14ac:dyDescent="0.25">
      <c r="A209" s="330"/>
      <c r="B209" s="330"/>
      <c r="C209" s="330"/>
      <c r="D209" s="330"/>
      <c r="E209" s="330"/>
      <c r="F209" s="330"/>
      <c r="G209" s="330"/>
      <c r="H209" s="330"/>
      <c r="I209" s="330"/>
      <c r="J209" s="330"/>
      <c r="K209" s="330"/>
      <c r="L209" s="330"/>
    </row>
    <row r="210" spans="1:15" x14ac:dyDescent="0.25">
      <c r="A210" s="330"/>
      <c r="B210" s="330"/>
      <c r="C210" s="330"/>
      <c r="D210" s="330"/>
      <c r="E210" s="330"/>
      <c r="F210" s="330"/>
      <c r="G210" s="330"/>
      <c r="H210" s="330"/>
      <c r="I210" s="330"/>
      <c r="J210" s="330"/>
      <c r="K210" s="330"/>
      <c r="L210" s="330"/>
    </row>
    <row r="211" spans="1:15" x14ac:dyDescent="0.25">
      <c r="A211" s="330"/>
      <c r="B211" s="330"/>
      <c r="C211" s="330"/>
      <c r="D211" s="330"/>
      <c r="E211" s="330"/>
      <c r="F211" s="330"/>
      <c r="G211" s="330"/>
      <c r="H211" s="330"/>
      <c r="I211" s="330"/>
      <c r="J211" s="330"/>
      <c r="K211" s="330"/>
      <c r="L211" s="330"/>
    </row>
    <row r="212" spans="1:15" s="241" customFormat="1" x14ac:dyDescent="0.25">
      <c r="A212" s="330"/>
      <c r="B212" s="330"/>
      <c r="C212" s="330"/>
      <c r="D212" s="330"/>
      <c r="E212" s="330"/>
      <c r="F212" s="330"/>
      <c r="G212" s="330"/>
      <c r="H212" s="330"/>
      <c r="I212" s="330"/>
      <c r="J212" s="330"/>
      <c r="K212" s="330"/>
      <c r="L212" s="330"/>
      <c r="M212" s="239"/>
      <c r="N212" s="239"/>
      <c r="O212" s="239"/>
    </row>
    <row r="213" spans="1:15" s="241" customFormat="1" x14ac:dyDescent="0.25">
      <c r="A213" s="330"/>
      <c r="B213" s="330"/>
      <c r="C213" s="330"/>
      <c r="D213" s="330"/>
      <c r="E213" s="330"/>
      <c r="F213" s="330"/>
      <c r="G213" s="330"/>
      <c r="H213" s="330"/>
      <c r="I213" s="330"/>
      <c r="J213" s="330"/>
      <c r="K213" s="330"/>
      <c r="L213" s="330"/>
      <c r="M213" s="239"/>
      <c r="N213" s="239"/>
      <c r="O213" s="239"/>
    </row>
    <row r="214" spans="1:15" s="241" customFormat="1" x14ac:dyDescent="0.25">
      <c r="A214" s="330"/>
      <c r="B214" s="330"/>
      <c r="C214" s="330"/>
      <c r="D214" s="330"/>
      <c r="E214" s="330"/>
      <c r="F214" s="330"/>
      <c r="G214" s="330"/>
      <c r="H214" s="330"/>
      <c r="I214" s="330"/>
      <c r="J214" s="330"/>
      <c r="K214" s="330"/>
      <c r="L214" s="330"/>
      <c r="M214" s="239"/>
      <c r="N214" s="239"/>
      <c r="O214" s="239"/>
    </row>
    <row r="215" spans="1:15" x14ac:dyDescent="0.25">
      <c r="A215" s="330"/>
      <c r="B215" s="330"/>
      <c r="C215" s="330"/>
      <c r="D215" s="330"/>
      <c r="E215" s="330"/>
      <c r="F215" s="330"/>
      <c r="G215" s="330"/>
      <c r="H215" s="330"/>
      <c r="I215" s="330"/>
      <c r="J215" s="330"/>
      <c r="K215" s="330"/>
      <c r="L215" s="330"/>
    </row>
    <row r="216" spans="1:15" x14ac:dyDescent="0.25">
      <c r="A216" s="330"/>
      <c r="B216" s="330"/>
      <c r="C216" s="330"/>
      <c r="D216" s="330"/>
      <c r="E216" s="330"/>
      <c r="F216" s="330"/>
      <c r="G216" s="330"/>
      <c r="H216" s="330"/>
      <c r="I216" s="330"/>
      <c r="J216" s="330"/>
      <c r="K216" s="330"/>
      <c r="L216" s="330"/>
    </row>
    <row r="217" spans="1:15" x14ac:dyDescent="0.25">
      <c r="A217" s="330"/>
      <c r="B217" s="330"/>
      <c r="C217" s="330"/>
      <c r="D217" s="330"/>
      <c r="E217" s="330"/>
      <c r="F217" s="330"/>
      <c r="G217" s="330"/>
      <c r="H217" s="330"/>
      <c r="I217" s="330"/>
      <c r="J217" s="330"/>
      <c r="K217" s="330"/>
      <c r="L217" s="330"/>
    </row>
    <row r="218" spans="1:15" x14ac:dyDescent="0.25">
      <c r="A218" s="330"/>
      <c r="B218" s="330"/>
      <c r="C218" s="330"/>
      <c r="D218" s="330"/>
      <c r="E218" s="330"/>
      <c r="F218" s="330"/>
      <c r="G218" s="330"/>
      <c r="H218" s="330"/>
      <c r="I218" s="330"/>
      <c r="J218" s="330"/>
      <c r="K218" s="330"/>
      <c r="L218" s="330"/>
    </row>
    <row r="219" spans="1:15" x14ac:dyDescent="0.25">
      <c r="A219" s="330"/>
      <c r="B219" s="330"/>
      <c r="C219" s="330"/>
      <c r="D219" s="330"/>
      <c r="E219" s="330"/>
      <c r="F219" s="330"/>
      <c r="G219" s="330"/>
      <c r="H219" s="330"/>
      <c r="I219" s="330"/>
      <c r="J219" s="330"/>
      <c r="K219" s="330"/>
      <c r="L219" s="330"/>
    </row>
    <row r="220" spans="1:15" x14ac:dyDescent="0.25">
      <c r="A220" s="330"/>
      <c r="B220" s="330"/>
      <c r="C220" s="330"/>
      <c r="D220" s="330"/>
      <c r="E220" s="330"/>
      <c r="F220" s="330"/>
      <c r="G220" s="330"/>
      <c r="H220" s="330"/>
      <c r="I220" s="330"/>
      <c r="J220" s="330"/>
      <c r="K220" s="330"/>
      <c r="L220" s="330"/>
    </row>
    <row r="221" spans="1:15" x14ac:dyDescent="0.25">
      <c r="A221" s="330"/>
      <c r="B221" s="330"/>
      <c r="C221" s="330"/>
      <c r="D221" s="330"/>
      <c r="E221" s="330"/>
      <c r="F221" s="330"/>
      <c r="G221" s="330"/>
      <c r="H221" s="330"/>
      <c r="I221" s="330"/>
      <c r="J221" s="330"/>
      <c r="K221" s="330"/>
      <c r="L221" s="330"/>
    </row>
    <row r="222" spans="1:15" x14ac:dyDescent="0.25">
      <c r="A222" s="330"/>
      <c r="B222" s="330"/>
      <c r="C222" s="330"/>
      <c r="D222" s="330"/>
      <c r="E222" s="330"/>
      <c r="F222" s="330"/>
      <c r="G222" s="330"/>
      <c r="H222" s="330"/>
      <c r="I222" s="330"/>
      <c r="J222" s="330"/>
      <c r="K222" s="330"/>
      <c r="L222" s="330"/>
    </row>
    <row r="223" spans="1:15" ht="12.75" customHeight="1" x14ac:dyDescent="0.25">
      <c r="A223" s="330"/>
      <c r="B223" s="330"/>
      <c r="C223" s="330"/>
      <c r="D223" s="330"/>
      <c r="E223" s="330"/>
      <c r="F223" s="330"/>
      <c r="G223" s="330"/>
      <c r="H223" s="330"/>
      <c r="I223" s="330"/>
      <c r="J223" s="330"/>
      <c r="K223" s="330"/>
      <c r="L223" s="330"/>
    </row>
    <row r="224" spans="1:15" x14ac:dyDescent="0.25">
      <c r="A224" s="330"/>
      <c r="B224" s="330"/>
      <c r="C224" s="330"/>
      <c r="D224" s="330"/>
      <c r="E224" s="330"/>
      <c r="F224" s="330"/>
      <c r="G224" s="330"/>
      <c r="H224" s="330"/>
      <c r="I224" s="330"/>
      <c r="J224" s="330"/>
      <c r="K224" s="330"/>
      <c r="L224" s="330"/>
    </row>
    <row r="225" spans="1:12" x14ac:dyDescent="0.25">
      <c r="A225" s="330"/>
      <c r="B225" s="330"/>
      <c r="C225" s="330"/>
      <c r="D225" s="330"/>
      <c r="E225" s="330"/>
      <c r="F225" s="330"/>
      <c r="G225" s="330"/>
      <c r="H225" s="330"/>
      <c r="I225" s="330"/>
      <c r="J225" s="330"/>
      <c r="K225" s="330"/>
      <c r="L225" s="330"/>
    </row>
    <row r="226" spans="1:12" x14ac:dyDescent="0.25">
      <c r="A226" s="330"/>
      <c r="B226" s="330"/>
      <c r="C226" s="330"/>
      <c r="D226" s="330"/>
      <c r="E226" s="330"/>
      <c r="F226" s="330"/>
      <c r="G226" s="330"/>
      <c r="H226" s="330"/>
      <c r="I226" s="330"/>
      <c r="J226" s="330"/>
      <c r="K226" s="330"/>
      <c r="L226" s="330"/>
    </row>
    <row r="227" spans="1:12" x14ac:dyDescent="0.25">
      <c r="A227" s="330"/>
      <c r="B227" s="330"/>
      <c r="C227" s="330"/>
      <c r="D227" s="330"/>
      <c r="E227" s="330"/>
      <c r="F227" s="330"/>
      <c r="G227" s="330"/>
      <c r="H227" s="330"/>
      <c r="I227" s="330"/>
      <c r="J227" s="330"/>
      <c r="K227" s="330"/>
      <c r="L227" s="330"/>
    </row>
    <row r="228" spans="1:12" x14ac:dyDescent="0.25">
      <c r="A228" s="330"/>
      <c r="B228" s="330"/>
      <c r="C228" s="330"/>
      <c r="D228" s="330"/>
      <c r="E228" s="330"/>
      <c r="F228" s="330"/>
      <c r="G228" s="330"/>
      <c r="H228" s="330"/>
      <c r="I228" s="330"/>
      <c r="J228" s="330"/>
      <c r="K228" s="330"/>
      <c r="L228" s="330"/>
    </row>
    <row r="229" spans="1:12" x14ac:dyDescent="0.25">
      <c r="A229" s="330"/>
      <c r="B229" s="330"/>
      <c r="C229" s="330"/>
      <c r="D229" s="330"/>
      <c r="E229" s="330"/>
      <c r="F229" s="330"/>
      <c r="G229" s="330"/>
      <c r="H229" s="330"/>
      <c r="I229" s="330"/>
      <c r="J229" s="330"/>
      <c r="K229" s="330"/>
      <c r="L229" s="330"/>
    </row>
    <row r="230" spans="1:12" x14ac:dyDescent="0.25">
      <c r="A230" s="330"/>
      <c r="B230" s="330"/>
      <c r="C230" s="330"/>
      <c r="D230" s="330"/>
      <c r="E230" s="330"/>
      <c r="F230" s="330"/>
      <c r="G230" s="330"/>
      <c r="H230" s="330"/>
      <c r="I230" s="330"/>
      <c r="J230" s="330"/>
      <c r="K230" s="330"/>
      <c r="L230" s="330"/>
    </row>
    <row r="231" spans="1:12" x14ac:dyDescent="0.25">
      <c r="A231" s="330"/>
      <c r="B231" s="330"/>
      <c r="C231" s="330"/>
      <c r="D231" s="330"/>
      <c r="E231" s="330"/>
      <c r="F231" s="330"/>
      <c r="G231" s="330"/>
      <c r="H231" s="330"/>
      <c r="I231" s="330"/>
      <c r="J231" s="330"/>
      <c r="K231" s="330"/>
      <c r="L231" s="330"/>
    </row>
    <row r="232" spans="1:12" x14ac:dyDescent="0.25">
      <c r="A232" s="330"/>
      <c r="B232" s="330"/>
      <c r="C232" s="330"/>
      <c r="D232" s="330"/>
      <c r="E232" s="330"/>
      <c r="F232" s="330"/>
      <c r="G232" s="330"/>
      <c r="H232" s="330"/>
      <c r="I232" s="330"/>
      <c r="J232" s="330"/>
      <c r="K232" s="330"/>
      <c r="L232" s="330"/>
    </row>
    <row r="233" spans="1:12" x14ac:dyDescent="0.25">
      <c r="A233" s="330"/>
      <c r="B233" s="330"/>
      <c r="C233" s="330"/>
      <c r="D233" s="330"/>
      <c r="E233" s="330"/>
      <c r="F233" s="330"/>
      <c r="G233" s="330"/>
      <c r="H233" s="330"/>
      <c r="I233" s="330"/>
      <c r="J233" s="330"/>
      <c r="K233" s="330"/>
      <c r="L233" s="330"/>
    </row>
    <row r="234" spans="1:12" x14ac:dyDescent="0.25">
      <c r="A234" s="330"/>
      <c r="B234" s="330"/>
      <c r="C234" s="330"/>
      <c r="D234" s="330"/>
      <c r="E234" s="330"/>
      <c r="F234" s="330"/>
      <c r="G234" s="330"/>
      <c r="H234" s="330"/>
      <c r="I234" s="330"/>
      <c r="J234" s="330"/>
      <c r="K234" s="330"/>
      <c r="L234" s="330"/>
    </row>
    <row r="235" spans="1:12" x14ac:dyDescent="0.25">
      <c r="A235" s="330"/>
      <c r="B235" s="330"/>
      <c r="C235" s="330"/>
      <c r="D235" s="330"/>
      <c r="E235" s="330"/>
      <c r="F235" s="330"/>
      <c r="G235" s="330"/>
      <c r="H235" s="330"/>
      <c r="I235" s="330"/>
      <c r="J235" s="330"/>
      <c r="K235" s="330"/>
      <c r="L235" s="330"/>
    </row>
    <row r="236" spans="1:12" x14ac:dyDescent="0.25">
      <c r="A236" s="330"/>
      <c r="B236" s="330"/>
      <c r="C236" s="330"/>
      <c r="D236" s="330"/>
      <c r="E236" s="330"/>
      <c r="F236" s="330"/>
      <c r="G236" s="330"/>
      <c r="H236" s="330"/>
      <c r="I236" s="330"/>
      <c r="J236" s="330"/>
      <c r="K236" s="330"/>
      <c r="L236" s="330"/>
    </row>
    <row r="237" spans="1:12" x14ac:dyDescent="0.25">
      <c r="A237" s="330"/>
      <c r="B237" s="330"/>
      <c r="C237" s="330"/>
      <c r="D237" s="330"/>
      <c r="E237" s="330"/>
      <c r="F237" s="330"/>
      <c r="G237" s="330"/>
      <c r="H237" s="330"/>
      <c r="I237" s="330"/>
      <c r="J237" s="330"/>
      <c r="K237" s="330"/>
      <c r="L237" s="330"/>
    </row>
    <row r="238" spans="1:12" x14ac:dyDescent="0.25">
      <c r="A238" s="330"/>
      <c r="B238" s="330"/>
      <c r="C238" s="330"/>
      <c r="D238" s="330"/>
      <c r="E238" s="330"/>
      <c r="F238" s="330"/>
      <c r="G238" s="330"/>
      <c r="H238" s="330"/>
      <c r="I238" s="330"/>
      <c r="J238" s="330"/>
      <c r="K238" s="330"/>
      <c r="L238" s="330"/>
    </row>
    <row r="239" spans="1:12" x14ac:dyDescent="0.25">
      <c r="A239" s="330"/>
      <c r="B239" s="330"/>
      <c r="C239" s="330"/>
      <c r="D239" s="330"/>
      <c r="E239" s="330"/>
      <c r="F239" s="330"/>
      <c r="G239" s="330"/>
      <c r="H239" s="330"/>
      <c r="I239" s="330"/>
      <c r="J239" s="330"/>
      <c r="K239" s="330"/>
      <c r="L239" s="330"/>
    </row>
    <row r="240" spans="1:12" x14ac:dyDescent="0.25">
      <c r="A240" s="330"/>
      <c r="B240" s="330"/>
      <c r="C240" s="330"/>
      <c r="D240" s="330"/>
      <c r="E240" s="330"/>
      <c r="F240" s="330"/>
      <c r="G240" s="330"/>
      <c r="H240" s="330"/>
      <c r="I240" s="330"/>
      <c r="J240" s="330"/>
      <c r="K240" s="330"/>
      <c r="L240" s="330"/>
    </row>
    <row r="241" spans="1:12" x14ac:dyDescent="0.25">
      <c r="A241" s="330"/>
      <c r="B241" s="330"/>
      <c r="C241" s="330"/>
      <c r="D241" s="330"/>
      <c r="E241" s="330"/>
      <c r="F241" s="330"/>
      <c r="G241" s="330"/>
      <c r="H241" s="330"/>
      <c r="I241" s="330"/>
      <c r="J241" s="330"/>
      <c r="K241" s="330"/>
      <c r="L241" s="330"/>
    </row>
    <row r="242" spans="1:12" x14ac:dyDescent="0.25">
      <c r="A242" s="330"/>
      <c r="B242" s="330"/>
      <c r="C242" s="330"/>
      <c r="D242" s="330"/>
      <c r="E242" s="330"/>
      <c r="F242" s="330"/>
      <c r="G242" s="330"/>
      <c r="H242" s="330"/>
      <c r="I242" s="330"/>
      <c r="J242" s="330"/>
      <c r="K242" s="330"/>
      <c r="L242" s="330"/>
    </row>
    <row r="243" spans="1:12" x14ac:dyDescent="0.25">
      <c r="A243" s="330"/>
      <c r="B243" s="330"/>
      <c r="C243" s="330"/>
      <c r="D243" s="330"/>
      <c r="E243" s="330"/>
      <c r="F243" s="330"/>
      <c r="G243" s="330"/>
      <c r="H243" s="330"/>
      <c r="I243" s="330"/>
      <c r="J243" s="330"/>
      <c r="K243" s="330"/>
      <c r="L243" s="330"/>
    </row>
    <row r="244" spans="1:12" x14ac:dyDescent="0.25">
      <c r="A244" s="330"/>
      <c r="B244" s="330"/>
      <c r="C244" s="330"/>
      <c r="D244" s="330"/>
      <c r="E244" s="330"/>
      <c r="F244" s="330"/>
      <c r="G244" s="330"/>
      <c r="H244" s="330"/>
      <c r="I244" s="330"/>
      <c r="J244" s="330"/>
      <c r="K244" s="330"/>
      <c r="L244" s="330"/>
    </row>
    <row r="245" spans="1:12" x14ac:dyDescent="0.25">
      <c r="A245" s="330"/>
      <c r="B245" s="330"/>
      <c r="C245" s="330"/>
      <c r="D245" s="330"/>
      <c r="E245" s="330"/>
      <c r="F245" s="330"/>
      <c r="G245" s="330"/>
      <c r="H245" s="330"/>
      <c r="I245" s="330"/>
      <c r="J245" s="330"/>
      <c r="K245" s="330"/>
      <c r="L245" s="330"/>
    </row>
    <row r="246" spans="1:12" x14ac:dyDescent="0.25">
      <c r="A246" s="330"/>
      <c r="B246" s="330"/>
      <c r="C246" s="330"/>
      <c r="D246" s="330"/>
      <c r="E246" s="330"/>
      <c r="F246" s="330"/>
      <c r="G246" s="330"/>
      <c r="H246" s="330"/>
      <c r="I246" s="330"/>
      <c r="J246" s="330"/>
      <c r="K246" s="330"/>
      <c r="L246" s="330"/>
    </row>
    <row r="247" spans="1:12" x14ac:dyDescent="0.25">
      <c r="A247" s="330"/>
      <c r="B247" s="330"/>
      <c r="C247" s="330"/>
      <c r="D247" s="330"/>
      <c r="E247" s="330"/>
      <c r="F247" s="330"/>
      <c r="G247" s="330"/>
      <c r="H247" s="330"/>
      <c r="I247" s="330"/>
      <c r="J247" s="330"/>
      <c r="K247" s="330"/>
      <c r="L247" s="330"/>
    </row>
    <row r="248" spans="1:12" x14ac:dyDescent="0.25">
      <c r="A248" s="330"/>
      <c r="B248" s="330"/>
      <c r="C248" s="330"/>
      <c r="D248" s="330"/>
      <c r="E248" s="330"/>
      <c r="F248" s="330"/>
      <c r="G248" s="330"/>
      <c r="H248" s="330"/>
      <c r="I248" s="330"/>
      <c r="J248" s="330"/>
      <c r="K248" s="330"/>
      <c r="L248" s="330"/>
    </row>
    <row r="249" spans="1:12" x14ac:dyDescent="0.25">
      <c r="A249" s="330"/>
      <c r="B249" s="330"/>
      <c r="C249" s="330"/>
      <c r="D249" s="330"/>
      <c r="E249" s="330"/>
      <c r="F249" s="330"/>
      <c r="G249" s="330"/>
      <c r="H249" s="330"/>
      <c r="I249" s="330"/>
      <c r="J249" s="330"/>
      <c r="K249" s="330"/>
      <c r="L249" s="330"/>
    </row>
    <row r="250" spans="1:12" x14ac:dyDescent="0.25">
      <c r="A250" s="330"/>
      <c r="B250" s="330"/>
      <c r="C250" s="330"/>
      <c r="D250" s="330"/>
      <c r="E250" s="330"/>
      <c r="F250" s="330"/>
      <c r="G250" s="330"/>
      <c r="H250" s="330"/>
      <c r="I250" s="330"/>
      <c r="J250" s="330"/>
      <c r="K250" s="330"/>
      <c r="L250" s="330"/>
    </row>
    <row r="251" spans="1:12" x14ac:dyDescent="0.25">
      <c r="A251" s="330"/>
      <c r="B251" s="330"/>
      <c r="C251" s="330"/>
      <c r="D251" s="330"/>
      <c r="E251" s="330"/>
      <c r="F251" s="330"/>
      <c r="G251" s="330"/>
      <c r="H251" s="330"/>
      <c r="I251" s="330"/>
      <c r="J251" s="330"/>
      <c r="K251" s="330"/>
      <c r="L251" s="330"/>
    </row>
    <row r="252" spans="1:12" x14ac:dyDescent="0.25">
      <c r="A252" s="330"/>
      <c r="B252" s="330"/>
      <c r="C252" s="330"/>
      <c r="D252" s="330"/>
      <c r="E252" s="330"/>
      <c r="F252" s="330"/>
      <c r="G252" s="330"/>
      <c r="H252" s="330"/>
      <c r="I252" s="330"/>
      <c r="J252" s="330"/>
      <c r="K252" s="330"/>
      <c r="L252" s="330"/>
    </row>
    <row r="253" spans="1:12" x14ac:dyDescent="0.25">
      <c r="A253" s="330"/>
      <c r="B253" s="330"/>
      <c r="C253" s="330"/>
      <c r="D253" s="330"/>
      <c r="E253" s="330"/>
      <c r="F253" s="330"/>
      <c r="G253" s="330"/>
      <c r="H253" s="330"/>
      <c r="I253" s="330"/>
      <c r="J253" s="330"/>
      <c r="K253" s="330"/>
      <c r="L253" s="330"/>
    </row>
    <row r="254" spans="1:12" x14ac:dyDescent="0.25">
      <c r="A254" s="330"/>
      <c r="B254" s="330"/>
      <c r="C254" s="330"/>
      <c r="D254" s="330"/>
      <c r="E254" s="330"/>
      <c r="F254" s="330"/>
      <c r="G254" s="330"/>
      <c r="H254" s="330"/>
      <c r="I254" s="330"/>
      <c r="J254" s="330"/>
      <c r="K254" s="330"/>
      <c r="L254" s="330"/>
    </row>
    <row r="255" spans="1:12" x14ac:dyDescent="0.25">
      <c r="A255" s="330"/>
      <c r="B255" s="330"/>
      <c r="C255" s="330"/>
      <c r="D255" s="330"/>
      <c r="E255" s="330"/>
      <c r="F255" s="330"/>
      <c r="G255" s="330"/>
      <c r="H255" s="330"/>
      <c r="I255" s="330"/>
      <c r="J255" s="330"/>
      <c r="K255" s="330"/>
      <c r="L255" s="330"/>
    </row>
    <row r="256" spans="1:12" x14ac:dyDescent="0.25">
      <c r="A256" s="330"/>
      <c r="B256" s="330"/>
      <c r="C256" s="330"/>
      <c r="D256" s="330"/>
      <c r="E256" s="330"/>
      <c r="F256" s="330"/>
      <c r="G256" s="330"/>
      <c r="H256" s="330"/>
      <c r="I256" s="330"/>
      <c r="J256" s="330"/>
      <c r="K256" s="330"/>
      <c r="L256" s="330"/>
    </row>
    <row r="257" spans="1:12" x14ac:dyDescent="0.25">
      <c r="A257" s="330"/>
      <c r="B257" s="330"/>
      <c r="C257" s="330"/>
      <c r="D257" s="330"/>
      <c r="E257" s="330"/>
      <c r="F257" s="330"/>
      <c r="G257" s="330"/>
      <c r="H257" s="330"/>
      <c r="I257" s="330"/>
      <c r="J257" s="330"/>
      <c r="K257" s="330"/>
      <c r="L257" s="330"/>
    </row>
    <row r="258" spans="1:12" x14ac:dyDescent="0.25">
      <c r="A258" s="330"/>
      <c r="B258" s="330"/>
      <c r="C258" s="330"/>
      <c r="D258" s="330"/>
      <c r="E258" s="330"/>
      <c r="F258" s="330"/>
      <c r="G258" s="330"/>
      <c r="H258" s="330"/>
      <c r="I258" s="330"/>
      <c r="J258" s="330"/>
      <c r="K258" s="330"/>
      <c r="L258" s="330"/>
    </row>
    <row r="259" spans="1:12" x14ac:dyDescent="0.25">
      <c r="A259" s="330"/>
      <c r="B259" s="330"/>
      <c r="C259" s="330"/>
      <c r="D259" s="330"/>
      <c r="E259" s="330"/>
      <c r="F259" s="330"/>
      <c r="G259" s="330"/>
      <c r="H259" s="330"/>
      <c r="I259" s="330"/>
      <c r="J259" s="330"/>
      <c r="K259" s="330"/>
      <c r="L259" s="330"/>
    </row>
    <row r="260" spans="1:12" x14ac:dyDescent="0.25">
      <c r="A260" s="330"/>
      <c r="B260" s="330"/>
      <c r="C260" s="330"/>
      <c r="D260" s="330"/>
      <c r="E260" s="330"/>
      <c r="F260" s="330"/>
      <c r="G260" s="330"/>
      <c r="H260" s="330"/>
      <c r="I260" s="330"/>
      <c r="J260" s="330"/>
      <c r="K260" s="330"/>
      <c r="L260" s="330"/>
    </row>
    <row r="261" spans="1:12" x14ac:dyDescent="0.25">
      <c r="A261" s="330"/>
      <c r="B261" s="330"/>
      <c r="C261" s="330"/>
      <c r="D261" s="330"/>
      <c r="E261" s="330"/>
      <c r="F261" s="330"/>
      <c r="G261" s="330"/>
      <c r="H261" s="330"/>
      <c r="I261" s="330"/>
      <c r="J261" s="330"/>
      <c r="K261" s="330"/>
      <c r="L261" s="330"/>
    </row>
    <row r="262" spans="1:12" x14ac:dyDescent="0.25">
      <c r="A262" s="330"/>
      <c r="B262" s="330"/>
      <c r="C262" s="330"/>
      <c r="D262" s="330"/>
      <c r="E262" s="330"/>
      <c r="F262" s="330"/>
      <c r="G262" s="330"/>
      <c r="H262" s="330"/>
      <c r="I262" s="330"/>
      <c r="J262" s="330"/>
      <c r="K262" s="330"/>
      <c r="L262" s="330"/>
    </row>
    <row r="263" spans="1:12" x14ac:dyDescent="0.25">
      <c r="A263" s="330"/>
      <c r="B263" s="330"/>
      <c r="C263" s="330"/>
      <c r="D263" s="330"/>
      <c r="E263" s="330"/>
      <c r="F263" s="330"/>
      <c r="G263" s="330"/>
      <c r="H263" s="330"/>
      <c r="I263" s="330"/>
      <c r="J263" s="330"/>
      <c r="K263" s="330"/>
      <c r="L263" s="330"/>
    </row>
    <row r="264" spans="1:12" x14ac:dyDescent="0.25">
      <c r="A264" s="330"/>
      <c r="B264" s="330"/>
      <c r="C264" s="330"/>
      <c r="D264" s="330"/>
      <c r="E264" s="330"/>
      <c r="F264" s="330"/>
      <c r="G264" s="330"/>
      <c r="H264" s="330"/>
      <c r="I264" s="330"/>
      <c r="J264" s="330"/>
      <c r="K264" s="330"/>
      <c r="L264" s="330"/>
    </row>
    <row r="265" spans="1:12" x14ac:dyDescent="0.25">
      <c r="A265" s="330"/>
      <c r="B265" s="330"/>
      <c r="C265" s="330"/>
      <c r="D265" s="330"/>
      <c r="E265" s="330"/>
      <c r="F265" s="330"/>
      <c r="G265" s="330"/>
      <c r="H265" s="330"/>
      <c r="I265" s="330"/>
      <c r="J265" s="330"/>
      <c r="K265" s="330"/>
      <c r="L265" s="330"/>
    </row>
    <row r="266" spans="1:12" x14ac:dyDescent="0.25">
      <c r="A266" s="330"/>
      <c r="B266" s="330"/>
      <c r="C266" s="330"/>
      <c r="D266" s="330"/>
      <c r="E266" s="330"/>
      <c r="F266" s="330"/>
      <c r="G266" s="330"/>
      <c r="H266" s="330"/>
      <c r="I266" s="330"/>
      <c r="J266" s="330"/>
      <c r="K266" s="330"/>
      <c r="L266" s="330"/>
    </row>
    <row r="267" spans="1:12" x14ac:dyDescent="0.25">
      <c r="A267" s="330"/>
      <c r="B267" s="330"/>
      <c r="C267" s="330"/>
      <c r="D267" s="330"/>
      <c r="E267" s="330"/>
      <c r="F267" s="330"/>
      <c r="G267" s="330"/>
      <c r="H267" s="330"/>
      <c r="I267" s="330"/>
      <c r="J267" s="330"/>
      <c r="K267" s="330"/>
      <c r="L267" s="330"/>
    </row>
    <row r="268" spans="1:12" x14ac:dyDescent="0.25">
      <c r="A268" s="330"/>
      <c r="B268" s="330"/>
      <c r="C268" s="330"/>
      <c r="D268" s="330"/>
      <c r="E268" s="330"/>
      <c r="F268" s="330"/>
      <c r="G268" s="330"/>
      <c r="H268" s="330"/>
      <c r="I268" s="330"/>
      <c r="J268" s="330"/>
      <c r="K268" s="330"/>
      <c r="L268" s="330"/>
    </row>
    <row r="269" spans="1:12" x14ac:dyDescent="0.25">
      <c r="A269" s="330"/>
      <c r="B269" s="330"/>
      <c r="C269" s="330"/>
      <c r="D269" s="330"/>
      <c r="E269" s="330"/>
      <c r="F269" s="330"/>
      <c r="G269" s="330"/>
      <c r="H269" s="330"/>
      <c r="I269" s="330"/>
      <c r="J269" s="330"/>
      <c r="K269" s="330"/>
      <c r="L269" s="330"/>
    </row>
    <row r="270" spans="1:12" x14ac:dyDescent="0.25">
      <c r="A270" s="330"/>
      <c r="B270" s="330"/>
      <c r="C270" s="330"/>
      <c r="D270" s="330"/>
      <c r="E270" s="330"/>
      <c r="F270" s="330"/>
      <c r="G270" s="330"/>
      <c r="H270" s="330"/>
      <c r="I270" s="330"/>
      <c r="J270" s="330"/>
      <c r="K270" s="330"/>
      <c r="L270" s="330"/>
    </row>
    <row r="271" spans="1:12" x14ac:dyDescent="0.25">
      <c r="A271" s="330"/>
      <c r="B271" s="330"/>
      <c r="C271" s="330"/>
      <c r="D271" s="330"/>
      <c r="E271" s="330"/>
      <c r="F271" s="330"/>
      <c r="G271" s="330"/>
      <c r="H271" s="330"/>
      <c r="I271" s="330"/>
      <c r="J271" s="330"/>
      <c r="K271" s="330"/>
      <c r="L271" s="330"/>
    </row>
    <row r="272" spans="1:12" x14ac:dyDescent="0.25">
      <c r="A272" s="330"/>
      <c r="B272" s="330"/>
      <c r="C272" s="330"/>
      <c r="D272" s="330"/>
      <c r="E272" s="330"/>
      <c r="F272" s="330"/>
      <c r="G272" s="330"/>
      <c r="H272" s="330"/>
      <c r="I272" s="330"/>
      <c r="J272" s="330"/>
      <c r="K272" s="330"/>
      <c r="L272" s="330"/>
    </row>
    <row r="273" spans="1:12" x14ac:dyDescent="0.25">
      <c r="A273" s="330"/>
      <c r="B273" s="330"/>
      <c r="C273" s="330"/>
      <c r="D273" s="330"/>
      <c r="E273" s="330"/>
      <c r="F273" s="330"/>
      <c r="G273" s="330"/>
      <c r="H273" s="330"/>
      <c r="I273" s="330"/>
      <c r="J273" s="330"/>
      <c r="K273" s="330"/>
      <c r="L273" s="330"/>
    </row>
    <row r="274" spans="1:12" x14ac:dyDescent="0.25">
      <c r="A274" s="330"/>
      <c r="B274" s="330"/>
      <c r="C274" s="330"/>
      <c r="D274" s="330"/>
      <c r="E274" s="330"/>
      <c r="F274" s="330"/>
      <c r="G274" s="330"/>
      <c r="H274" s="330"/>
      <c r="I274" s="330"/>
      <c r="J274" s="330"/>
      <c r="K274" s="330"/>
      <c r="L274" s="330"/>
    </row>
    <row r="275" spans="1:12" x14ac:dyDescent="0.25">
      <c r="A275" s="330"/>
      <c r="B275" s="330"/>
      <c r="C275" s="330"/>
      <c r="D275" s="330"/>
      <c r="E275" s="330"/>
      <c r="F275" s="330"/>
      <c r="G275" s="330"/>
      <c r="H275" s="330"/>
      <c r="I275" s="330"/>
      <c r="J275" s="330"/>
      <c r="K275" s="330"/>
      <c r="L275" s="330"/>
    </row>
    <row r="276" spans="1:12" x14ac:dyDescent="0.25">
      <c r="A276" s="330"/>
      <c r="B276" s="330"/>
      <c r="C276" s="330"/>
      <c r="D276" s="330"/>
      <c r="E276" s="330"/>
      <c r="F276" s="330"/>
      <c r="G276" s="330"/>
      <c r="H276" s="330"/>
      <c r="I276" s="330"/>
      <c r="J276" s="330"/>
      <c r="K276" s="330"/>
      <c r="L276" s="330"/>
    </row>
    <row r="277" spans="1:12" x14ac:dyDescent="0.25">
      <c r="A277" s="330"/>
      <c r="B277" s="330"/>
      <c r="C277" s="330"/>
      <c r="D277" s="330"/>
      <c r="E277" s="330"/>
      <c r="F277" s="330"/>
      <c r="G277" s="330"/>
      <c r="H277" s="330"/>
      <c r="I277" s="330"/>
      <c r="J277" s="330"/>
      <c r="K277" s="330"/>
      <c r="L277" s="330"/>
    </row>
    <row r="278" spans="1:12" x14ac:dyDescent="0.25">
      <c r="A278" s="330"/>
      <c r="B278" s="330"/>
      <c r="C278" s="330"/>
      <c r="D278" s="330"/>
      <c r="E278" s="330"/>
      <c r="F278" s="330"/>
      <c r="G278" s="330"/>
      <c r="H278" s="330"/>
      <c r="I278" s="330"/>
      <c r="J278" s="330"/>
      <c r="K278" s="330"/>
      <c r="L278" s="330"/>
    </row>
    <row r="279" spans="1:12" x14ac:dyDescent="0.25">
      <c r="A279" s="330"/>
      <c r="B279" s="330"/>
      <c r="C279" s="330"/>
      <c r="D279" s="330"/>
      <c r="E279" s="330"/>
      <c r="F279" s="330"/>
      <c r="G279" s="330"/>
      <c r="H279" s="330"/>
      <c r="I279" s="330"/>
      <c r="J279" s="330"/>
      <c r="K279" s="330"/>
      <c r="L279" s="330"/>
    </row>
    <row r="280" spans="1:12" x14ac:dyDescent="0.25">
      <c r="A280" s="330"/>
      <c r="B280" s="330"/>
      <c r="C280" s="330"/>
      <c r="D280" s="330"/>
      <c r="E280" s="330"/>
      <c r="F280" s="330"/>
      <c r="G280" s="330"/>
      <c r="H280" s="330"/>
      <c r="I280" s="330"/>
      <c r="J280" s="330"/>
      <c r="K280" s="330"/>
      <c r="L280" s="330"/>
    </row>
    <row r="281" spans="1:12" x14ac:dyDescent="0.25">
      <c r="A281" s="330"/>
      <c r="B281" s="330"/>
      <c r="C281" s="330"/>
      <c r="D281" s="330"/>
      <c r="E281" s="330"/>
      <c r="F281" s="330"/>
      <c r="G281" s="330"/>
      <c r="H281" s="330"/>
      <c r="I281" s="330"/>
      <c r="J281" s="330"/>
      <c r="K281" s="330"/>
      <c r="L281" s="330"/>
    </row>
    <row r="282" spans="1:12" x14ac:dyDescent="0.25">
      <c r="A282" s="330"/>
      <c r="B282" s="330"/>
      <c r="C282" s="330"/>
      <c r="D282" s="330"/>
      <c r="E282" s="330"/>
      <c r="F282" s="330"/>
      <c r="G282" s="330"/>
      <c r="H282" s="330"/>
      <c r="I282" s="330"/>
      <c r="J282" s="330"/>
      <c r="K282" s="330"/>
      <c r="L282" s="330"/>
    </row>
    <row r="283" spans="1:12" x14ac:dyDescent="0.25">
      <c r="A283" s="330"/>
      <c r="B283" s="330"/>
      <c r="C283" s="330"/>
      <c r="D283" s="330"/>
      <c r="E283" s="330"/>
      <c r="F283" s="330"/>
      <c r="G283" s="330"/>
      <c r="H283" s="330"/>
      <c r="I283" s="330"/>
      <c r="J283" s="330"/>
      <c r="K283" s="330"/>
      <c r="L283" s="330"/>
    </row>
    <row r="284" spans="1:12" x14ac:dyDescent="0.25">
      <c r="A284" s="330"/>
      <c r="B284" s="330"/>
      <c r="C284" s="330"/>
      <c r="D284" s="330"/>
      <c r="E284" s="330"/>
      <c r="F284" s="330"/>
      <c r="G284" s="330"/>
      <c r="H284" s="330"/>
      <c r="I284" s="330"/>
      <c r="J284" s="330"/>
      <c r="K284" s="330"/>
      <c r="L284" s="330"/>
    </row>
    <row r="285" spans="1:12" x14ac:dyDescent="0.25">
      <c r="A285" s="330"/>
      <c r="B285" s="330"/>
      <c r="C285" s="330"/>
      <c r="D285" s="330"/>
      <c r="E285" s="330"/>
      <c r="F285" s="330"/>
      <c r="G285" s="330"/>
      <c r="H285" s="330"/>
      <c r="I285" s="330"/>
      <c r="J285" s="330"/>
      <c r="K285" s="330"/>
      <c r="L285" s="330"/>
    </row>
    <row r="286" spans="1:12" x14ac:dyDescent="0.25">
      <c r="A286" s="330"/>
      <c r="B286" s="330"/>
      <c r="C286" s="330"/>
      <c r="D286" s="330"/>
      <c r="E286" s="330"/>
      <c r="F286" s="330"/>
      <c r="G286" s="330"/>
      <c r="H286" s="330"/>
      <c r="I286" s="330"/>
      <c r="J286" s="330"/>
      <c r="K286" s="330"/>
      <c r="L286" s="330"/>
    </row>
    <row r="287" spans="1:12" x14ac:dyDescent="0.25">
      <c r="A287" s="330"/>
      <c r="B287" s="330"/>
      <c r="C287" s="330"/>
      <c r="D287" s="330"/>
      <c r="E287" s="330"/>
      <c r="F287" s="330"/>
      <c r="G287" s="330"/>
      <c r="H287" s="330"/>
      <c r="I287" s="330"/>
      <c r="J287" s="330"/>
      <c r="K287" s="330"/>
      <c r="L287" s="330"/>
    </row>
    <row r="288" spans="1:12" x14ac:dyDescent="0.25">
      <c r="A288" s="330"/>
      <c r="B288" s="330"/>
      <c r="C288" s="330"/>
      <c r="D288" s="330"/>
      <c r="E288" s="330"/>
      <c r="F288" s="330"/>
      <c r="G288" s="330"/>
      <c r="H288" s="330"/>
      <c r="I288" s="330"/>
      <c r="J288" s="330"/>
      <c r="K288" s="330"/>
      <c r="L288" s="330"/>
    </row>
    <row r="289" spans="1:12" x14ac:dyDescent="0.25">
      <c r="A289" s="330"/>
      <c r="B289" s="330"/>
      <c r="C289" s="330"/>
      <c r="D289" s="330"/>
      <c r="E289" s="330"/>
      <c r="F289" s="330"/>
      <c r="G289" s="330"/>
      <c r="H289" s="330"/>
      <c r="I289" s="330"/>
      <c r="J289" s="330"/>
      <c r="K289" s="330"/>
      <c r="L289" s="330"/>
    </row>
    <row r="290" spans="1:12" x14ac:dyDescent="0.25">
      <c r="A290" s="330"/>
      <c r="B290" s="330"/>
      <c r="C290" s="330"/>
      <c r="D290" s="330"/>
      <c r="E290" s="330"/>
      <c r="F290" s="330"/>
      <c r="G290" s="330"/>
      <c r="H290" s="330"/>
      <c r="I290" s="330"/>
      <c r="J290" s="330"/>
      <c r="K290" s="330"/>
      <c r="L290" s="330"/>
    </row>
    <row r="291" spans="1:12" x14ac:dyDescent="0.25">
      <c r="A291" s="330"/>
      <c r="B291" s="330"/>
      <c r="C291" s="330"/>
      <c r="D291" s="330"/>
      <c r="E291" s="330"/>
      <c r="F291" s="330"/>
      <c r="G291" s="330"/>
      <c r="H291" s="330"/>
      <c r="I291" s="330"/>
      <c r="J291" s="330"/>
      <c r="K291" s="330"/>
      <c r="L291" s="330"/>
    </row>
    <row r="292" spans="1:12" x14ac:dyDescent="0.25">
      <c r="A292" s="330"/>
      <c r="B292" s="330"/>
      <c r="C292" s="330"/>
      <c r="D292" s="330"/>
      <c r="E292" s="330"/>
      <c r="F292" s="330"/>
      <c r="G292" s="330"/>
      <c r="H292" s="330"/>
      <c r="I292" s="330"/>
      <c r="J292" s="330"/>
      <c r="K292" s="330"/>
      <c r="L292" s="330"/>
    </row>
    <row r="293" spans="1:12" x14ac:dyDescent="0.25">
      <c r="A293" s="330"/>
      <c r="B293" s="330"/>
      <c r="C293" s="330"/>
      <c r="D293" s="330"/>
      <c r="E293" s="330"/>
      <c r="F293" s="330"/>
      <c r="G293" s="330"/>
      <c r="H293" s="330"/>
      <c r="I293" s="330"/>
      <c r="J293" s="330"/>
      <c r="K293" s="330"/>
      <c r="L293" s="330"/>
    </row>
    <row r="294" spans="1:12" x14ac:dyDescent="0.25">
      <c r="A294" s="330"/>
      <c r="B294" s="330"/>
      <c r="C294" s="330"/>
      <c r="D294" s="330"/>
      <c r="E294" s="330"/>
      <c r="F294" s="330"/>
      <c r="G294" s="330"/>
      <c r="H294" s="330"/>
      <c r="I294" s="330"/>
      <c r="J294" s="330"/>
      <c r="K294" s="330"/>
      <c r="L294" s="330"/>
    </row>
    <row r="295" spans="1:12" x14ac:dyDescent="0.25">
      <c r="A295" s="330"/>
      <c r="B295" s="330"/>
      <c r="C295" s="330"/>
      <c r="D295" s="330"/>
      <c r="E295" s="330"/>
      <c r="F295" s="330"/>
      <c r="G295" s="330"/>
      <c r="H295" s="330"/>
      <c r="I295" s="330"/>
      <c r="J295" s="330"/>
      <c r="K295" s="330"/>
      <c r="L295" s="330"/>
    </row>
    <row r="296" spans="1:12" x14ac:dyDescent="0.25">
      <c r="A296" s="330"/>
      <c r="B296" s="330"/>
      <c r="C296" s="330"/>
      <c r="D296" s="330"/>
      <c r="E296" s="330"/>
      <c r="F296" s="330"/>
      <c r="G296" s="330"/>
      <c r="H296" s="330"/>
      <c r="I296" s="330"/>
      <c r="J296" s="330"/>
      <c r="K296" s="330"/>
      <c r="L296" s="330"/>
    </row>
    <row r="297" spans="1:12" x14ac:dyDescent="0.25">
      <c r="A297" s="330"/>
      <c r="B297" s="330"/>
      <c r="C297" s="330"/>
      <c r="D297" s="330"/>
      <c r="E297" s="330"/>
      <c r="F297" s="330"/>
      <c r="G297" s="330"/>
      <c r="H297" s="330"/>
      <c r="I297" s="330"/>
      <c r="J297" s="330"/>
      <c r="K297" s="330"/>
      <c r="L297" s="330"/>
    </row>
    <row r="298" spans="1:12" x14ac:dyDescent="0.25">
      <c r="A298" s="330"/>
      <c r="B298" s="330"/>
      <c r="C298" s="330"/>
      <c r="D298" s="330"/>
      <c r="E298" s="330"/>
      <c r="F298" s="330"/>
      <c r="G298" s="330"/>
      <c r="H298" s="330"/>
      <c r="I298" s="330"/>
      <c r="J298" s="330"/>
      <c r="K298" s="330"/>
      <c r="L298" s="330"/>
    </row>
    <row r="299" spans="1:12" x14ac:dyDescent="0.25">
      <c r="A299" s="330"/>
      <c r="B299" s="330"/>
      <c r="C299" s="330"/>
      <c r="D299" s="330"/>
      <c r="E299" s="330"/>
      <c r="F299" s="330"/>
      <c r="G299" s="330"/>
      <c r="H299" s="330"/>
      <c r="I299" s="330"/>
      <c r="J299" s="330"/>
      <c r="K299" s="330"/>
      <c r="L299" s="330"/>
    </row>
    <row r="300" spans="1:12" x14ac:dyDescent="0.25">
      <c r="A300" s="330"/>
      <c r="B300" s="330"/>
      <c r="C300" s="330"/>
      <c r="D300" s="330"/>
      <c r="E300" s="330"/>
      <c r="F300" s="330"/>
      <c r="G300" s="330"/>
      <c r="H300" s="330"/>
      <c r="I300" s="330"/>
      <c r="J300" s="330"/>
      <c r="K300" s="330"/>
      <c r="L300" s="330"/>
    </row>
    <row r="301" spans="1:12" x14ac:dyDescent="0.25">
      <c r="A301" s="330"/>
      <c r="B301" s="330"/>
      <c r="C301" s="330"/>
      <c r="D301" s="330"/>
      <c r="E301" s="346"/>
      <c r="F301" s="347"/>
      <c r="G301" s="331"/>
      <c r="H301" s="331"/>
      <c r="I301" s="333"/>
      <c r="J301" s="330"/>
      <c r="K301" s="334"/>
      <c r="L301" s="334"/>
    </row>
    <row r="302" spans="1:12" x14ac:dyDescent="0.25">
      <c r="A302" s="330"/>
      <c r="B302" s="330"/>
      <c r="C302" s="330"/>
      <c r="D302" s="330"/>
      <c r="E302" s="346"/>
      <c r="F302" s="347"/>
      <c r="G302" s="331"/>
      <c r="H302" s="331"/>
      <c r="I302" s="333"/>
      <c r="J302" s="330"/>
      <c r="K302" s="334"/>
      <c r="L302" s="334"/>
    </row>
    <row r="303" spans="1:12" x14ac:dyDescent="0.25">
      <c r="A303" s="330"/>
      <c r="B303" s="330"/>
      <c r="C303" s="330"/>
      <c r="D303" s="330"/>
      <c r="E303" s="346"/>
      <c r="F303" s="347"/>
      <c r="G303" s="331"/>
      <c r="H303" s="331"/>
      <c r="I303" s="333"/>
      <c r="J303" s="330"/>
      <c r="K303" s="334"/>
      <c r="L303" s="334"/>
    </row>
    <row r="304" spans="1:12" x14ac:dyDescent="0.25">
      <c r="A304" s="330"/>
      <c r="B304" s="330"/>
      <c r="C304" s="330"/>
      <c r="D304" s="330"/>
      <c r="E304" s="346"/>
      <c r="F304" s="347"/>
      <c r="G304" s="331"/>
      <c r="H304" s="331"/>
      <c r="I304" s="333"/>
      <c r="J304" s="330"/>
      <c r="K304" s="334"/>
      <c r="L304" s="334"/>
    </row>
    <row r="305" spans="1:12" x14ac:dyDescent="0.25">
      <c r="A305" s="330"/>
      <c r="B305" s="330"/>
      <c r="C305" s="330"/>
      <c r="D305" s="330"/>
      <c r="E305" s="346"/>
      <c r="F305" s="347"/>
      <c r="G305" s="331"/>
      <c r="H305" s="331"/>
      <c r="I305" s="333"/>
      <c r="J305" s="330"/>
      <c r="K305" s="334"/>
      <c r="L305" s="334"/>
    </row>
    <row r="306" spans="1:12" x14ac:dyDescent="0.25">
      <c r="A306" s="330"/>
      <c r="B306" s="330"/>
      <c r="C306" s="330"/>
      <c r="D306" s="330"/>
      <c r="E306" s="346"/>
      <c r="F306" s="347"/>
      <c r="G306" s="331"/>
      <c r="H306" s="331"/>
      <c r="I306" s="333"/>
      <c r="J306" s="330"/>
      <c r="K306" s="334"/>
      <c r="L306" s="334"/>
    </row>
    <row r="307" spans="1:12" x14ac:dyDescent="0.25">
      <c r="A307" s="330"/>
      <c r="B307" s="330"/>
      <c r="C307" s="330"/>
      <c r="D307" s="330"/>
      <c r="E307" s="346"/>
      <c r="F307" s="347"/>
      <c r="G307" s="331"/>
      <c r="H307" s="331"/>
      <c r="I307" s="333"/>
      <c r="J307" s="330"/>
      <c r="K307" s="334"/>
      <c r="L307" s="334"/>
    </row>
    <row r="308" spans="1:12" x14ac:dyDescent="0.25">
      <c r="A308" s="330"/>
      <c r="B308" s="330"/>
      <c r="C308" s="330"/>
      <c r="D308" s="330"/>
      <c r="E308" s="346"/>
      <c r="F308" s="347"/>
      <c r="G308" s="331"/>
      <c r="H308" s="331"/>
      <c r="I308" s="333"/>
      <c r="J308" s="330"/>
      <c r="K308" s="334"/>
      <c r="L308" s="334"/>
    </row>
    <row r="309" spans="1:12" x14ac:dyDescent="0.25">
      <c r="A309" s="330"/>
      <c r="B309" s="330"/>
      <c r="C309" s="330"/>
      <c r="D309" s="330"/>
      <c r="E309" s="346"/>
      <c r="F309" s="347"/>
      <c r="G309" s="331"/>
      <c r="H309" s="331"/>
      <c r="I309" s="333"/>
      <c r="J309" s="330"/>
      <c r="K309" s="334"/>
      <c r="L309" s="334"/>
    </row>
    <row r="310" spans="1:12" x14ac:dyDescent="0.25">
      <c r="A310" s="330"/>
      <c r="B310" s="330"/>
      <c r="C310" s="330"/>
      <c r="D310" s="330"/>
      <c r="E310" s="346"/>
      <c r="F310" s="347"/>
      <c r="G310" s="331"/>
      <c r="H310" s="331"/>
      <c r="I310" s="333"/>
      <c r="J310" s="330"/>
      <c r="K310" s="334"/>
      <c r="L310" s="334"/>
    </row>
    <row r="311" spans="1:12" x14ac:dyDescent="0.25">
      <c r="A311" s="330"/>
      <c r="B311" s="330"/>
      <c r="C311" s="330"/>
      <c r="D311" s="330"/>
      <c r="E311" s="346"/>
      <c r="F311" s="347"/>
      <c r="G311" s="331"/>
      <c r="H311" s="331"/>
      <c r="I311" s="333"/>
      <c r="J311" s="330"/>
      <c r="K311" s="334"/>
      <c r="L311" s="334"/>
    </row>
    <row r="312" spans="1:12" x14ac:dyDescent="0.25">
      <c r="A312" s="330"/>
      <c r="B312" s="330"/>
      <c r="C312" s="330"/>
      <c r="D312" s="330"/>
      <c r="E312" s="346"/>
      <c r="F312" s="347"/>
      <c r="G312" s="331"/>
      <c r="H312" s="331"/>
      <c r="I312" s="333"/>
      <c r="J312" s="330"/>
      <c r="K312" s="334"/>
      <c r="L312" s="334"/>
    </row>
    <row r="313" spans="1:12" x14ac:dyDescent="0.25">
      <c r="A313" s="330"/>
      <c r="B313" s="330"/>
      <c r="C313" s="330"/>
      <c r="D313" s="330"/>
      <c r="E313" s="346"/>
      <c r="F313" s="347"/>
      <c r="G313" s="331"/>
      <c r="H313" s="331"/>
      <c r="I313" s="333"/>
      <c r="J313" s="330"/>
      <c r="K313" s="334"/>
      <c r="L313" s="334"/>
    </row>
    <row r="314" spans="1:12" x14ac:dyDescent="0.25">
      <c r="A314" s="330"/>
      <c r="B314" s="330"/>
      <c r="C314" s="330"/>
      <c r="D314" s="330"/>
      <c r="E314" s="346"/>
      <c r="F314" s="347"/>
      <c r="G314" s="331"/>
      <c r="H314" s="331"/>
      <c r="I314" s="333"/>
      <c r="J314" s="330"/>
      <c r="K314" s="334"/>
      <c r="L314" s="334"/>
    </row>
    <row r="315" spans="1:12" x14ac:dyDescent="0.25">
      <c r="A315" s="330"/>
      <c r="B315" s="330"/>
      <c r="C315" s="330"/>
      <c r="D315" s="330"/>
      <c r="E315" s="346"/>
      <c r="F315" s="347"/>
      <c r="G315" s="331"/>
      <c r="H315" s="331"/>
      <c r="I315" s="333"/>
      <c r="J315" s="330"/>
      <c r="K315" s="334"/>
      <c r="L315" s="334"/>
    </row>
    <row r="316" spans="1:12" x14ac:dyDescent="0.25">
      <c r="A316" s="330"/>
      <c r="B316" s="330"/>
      <c r="C316" s="330"/>
      <c r="D316" s="330"/>
      <c r="E316" s="346"/>
      <c r="F316" s="347"/>
      <c r="G316" s="331"/>
      <c r="H316" s="331"/>
      <c r="I316" s="333"/>
      <c r="J316" s="330"/>
      <c r="K316" s="334"/>
      <c r="L316" s="334"/>
    </row>
    <row r="317" spans="1:12" x14ac:dyDescent="0.25">
      <c r="A317" s="330"/>
      <c r="B317" s="330"/>
      <c r="C317" s="330"/>
      <c r="D317" s="330"/>
      <c r="E317" s="346"/>
      <c r="F317" s="347"/>
      <c r="G317" s="331"/>
      <c r="H317" s="331"/>
      <c r="I317" s="333"/>
      <c r="J317" s="330"/>
      <c r="K317" s="334"/>
      <c r="L317" s="334"/>
    </row>
    <row r="318" spans="1:12" x14ac:dyDescent="0.25">
      <c r="A318" s="330"/>
      <c r="B318" s="330"/>
      <c r="C318" s="330"/>
      <c r="D318" s="330"/>
      <c r="E318" s="346"/>
      <c r="F318" s="347"/>
      <c r="G318" s="331"/>
      <c r="H318" s="331"/>
      <c r="I318" s="333"/>
      <c r="J318" s="330"/>
      <c r="K318" s="334"/>
      <c r="L318" s="334"/>
    </row>
    <row r="319" spans="1:12" x14ac:dyDescent="0.25">
      <c r="A319" s="330"/>
      <c r="B319" s="330"/>
      <c r="C319" s="330"/>
      <c r="D319" s="330"/>
      <c r="E319" s="346"/>
      <c r="F319" s="347"/>
      <c r="G319" s="331"/>
      <c r="H319" s="331"/>
      <c r="I319" s="333"/>
      <c r="J319" s="330"/>
      <c r="K319" s="334"/>
      <c r="L319" s="334"/>
    </row>
    <row r="320" spans="1:12" x14ac:dyDescent="0.25">
      <c r="A320" s="330"/>
      <c r="B320" s="330"/>
      <c r="C320" s="330"/>
      <c r="D320" s="330"/>
      <c r="E320" s="346"/>
      <c r="F320" s="347"/>
      <c r="G320" s="331"/>
      <c r="H320" s="331"/>
      <c r="I320" s="333"/>
      <c r="J320" s="330"/>
      <c r="K320" s="334"/>
      <c r="L320" s="334"/>
    </row>
    <row r="321" spans="1:12" x14ac:dyDescent="0.25">
      <c r="A321" s="330"/>
      <c r="B321" s="330"/>
      <c r="C321" s="330"/>
      <c r="D321" s="330"/>
      <c r="E321" s="346"/>
      <c r="F321" s="347"/>
      <c r="G321" s="331"/>
      <c r="H321" s="331"/>
      <c r="I321" s="333"/>
      <c r="J321" s="330"/>
      <c r="K321" s="334"/>
      <c r="L321" s="334"/>
    </row>
    <row r="322" spans="1:12" x14ac:dyDescent="0.25">
      <c r="A322" s="330"/>
      <c r="B322" s="330"/>
      <c r="C322" s="330"/>
      <c r="D322" s="330"/>
      <c r="E322" s="346"/>
      <c r="F322" s="347"/>
      <c r="G322" s="331"/>
      <c r="H322" s="331"/>
      <c r="I322" s="333"/>
      <c r="J322" s="330"/>
      <c r="K322" s="334"/>
      <c r="L322" s="334"/>
    </row>
    <row r="323" spans="1:12" x14ac:dyDescent="0.25">
      <c r="A323" s="330"/>
      <c r="B323" s="330"/>
      <c r="C323" s="330"/>
      <c r="D323" s="330"/>
      <c r="E323" s="346"/>
      <c r="F323" s="347"/>
      <c r="G323" s="331"/>
      <c r="H323" s="331"/>
      <c r="I323" s="333"/>
      <c r="J323" s="330"/>
      <c r="K323" s="334"/>
      <c r="L323" s="334"/>
    </row>
    <row r="324" spans="1:12" x14ac:dyDescent="0.25">
      <c r="A324" s="330"/>
      <c r="B324" s="330"/>
      <c r="C324" s="330"/>
      <c r="D324" s="330"/>
      <c r="E324" s="346"/>
      <c r="F324" s="347"/>
      <c r="G324" s="331"/>
      <c r="H324" s="331"/>
      <c r="I324" s="333"/>
      <c r="J324" s="330"/>
      <c r="K324" s="334"/>
      <c r="L324" s="334"/>
    </row>
    <row r="325" spans="1:12" x14ac:dyDescent="0.25">
      <c r="A325" s="330"/>
      <c r="B325" s="330"/>
      <c r="C325" s="330"/>
      <c r="D325" s="330"/>
      <c r="E325" s="346"/>
      <c r="F325" s="347"/>
      <c r="G325" s="331"/>
      <c r="H325" s="331"/>
      <c r="I325" s="333"/>
      <c r="J325" s="330"/>
      <c r="K325" s="334"/>
      <c r="L325" s="334"/>
    </row>
    <row r="326" spans="1:12" x14ac:dyDescent="0.25">
      <c r="A326" s="330"/>
      <c r="B326" s="330"/>
      <c r="C326" s="330"/>
      <c r="D326" s="330"/>
      <c r="E326" s="346"/>
      <c r="F326" s="347"/>
      <c r="G326" s="331"/>
      <c r="H326" s="331"/>
      <c r="I326" s="333"/>
      <c r="J326" s="330"/>
      <c r="K326" s="334"/>
      <c r="L326" s="334"/>
    </row>
    <row r="327" spans="1:12" x14ac:dyDescent="0.25">
      <c r="A327" s="330"/>
      <c r="B327" s="330"/>
      <c r="C327" s="330"/>
      <c r="D327" s="330"/>
      <c r="E327" s="346"/>
      <c r="F327" s="347"/>
      <c r="G327" s="331"/>
      <c r="H327" s="331"/>
      <c r="I327" s="333"/>
      <c r="J327" s="330"/>
      <c r="K327" s="334"/>
      <c r="L327" s="334"/>
    </row>
    <row r="328" spans="1:12" x14ac:dyDescent="0.25">
      <c r="A328" s="330"/>
      <c r="B328" s="330"/>
      <c r="C328" s="330"/>
      <c r="D328" s="330"/>
      <c r="E328" s="346"/>
      <c r="F328" s="347"/>
      <c r="G328" s="331"/>
      <c r="H328" s="331"/>
      <c r="I328" s="333"/>
      <c r="J328" s="330"/>
      <c r="K328" s="334"/>
      <c r="L328" s="334"/>
    </row>
    <row r="329" spans="1:12" x14ac:dyDescent="0.25">
      <c r="A329" s="330"/>
      <c r="B329" s="330"/>
      <c r="C329" s="330"/>
      <c r="D329" s="330"/>
      <c r="E329" s="346"/>
      <c r="F329" s="347"/>
      <c r="G329" s="331"/>
      <c r="H329" s="331"/>
      <c r="I329" s="333"/>
      <c r="J329" s="330"/>
      <c r="K329" s="334"/>
      <c r="L329" s="334"/>
    </row>
    <row r="330" spans="1:12" x14ac:dyDescent="0.25">
      <c r="A330" s="330"/>
      <c r="B330" s="330"/>
      <c r="C330" s="330"/>
      <c r="D330" s="330"/>
      <c r="E330" s="346"/>
      <c r="F330" s="347"/>
      <c r="G330" s="331"/>
      <c r="H330" s="331"/>
      <c r="I330" s="333"/>
      <c r="J330" s="330"/>
      <c r="K330" s="334"/>
      <c r="L330" s="334"/>
    </row>
    <row r="331" spans="1:12" x14ac:dyDescent="0.25">
      <c r="A331" s="330"/>
      <c r="B331" s="330"/>
      <c r="C331" s="330"/>
      <c r="D331" s="330"/>
      <c r="E331" s="346"/>
      <c r="F331" s="347"/>
      <c r="G331" s="331"/>
      <c r="H331" s="331"/>
      <c r="I331" s="333"/>
      <c r="J331" s="330"/>
      <c r="K331" s="334"/>
      <c r="L331" s="334"/>
    </row>
    <row r="332" spans="1:12" x14ac:dyDescent="0.25">
      <c r="A332" s="330"/>
      <c r="B332" s="330"/>
      <c r="C332" s="330"/>
      <c r="D332" s="330"/>
      <c r="E332" s="346"/>
      <c r="F332" s="347"/>
      <c r="G332" s="331"/>
      <c r="H332" s="331"/>
      <c r="I332" s="333"/>
      <c r="J332" s="330"/>
      <c r="K332" s="334"/>
      <c r="L332" s="334"/>
    </row>
    <row r="333" spans="1:12" x14ac:dyDescent="0.25">
      <c r="A333" s="330"/>
      <c r="B333" s="330"/>
      <c r="C333" s="330"/>
      <c r="D333" s="330"/>
      <c r="E333" s="346"/>
      <c r="F333" s="347"/>
      <c r="G333" s="331"/>
      <c r="H333" s="331"/>
      <c r="I333" s="333"/>
      <c r="J333" s="330"/>
      <c r="K333" s="334"/>
      <c r="L333" s="334"/>
    </row>
    <row r="334" spans="1:12" x14ac:dyDescent="0.25">
      <c r="A334" s="330"/>
      <c r="B334" s="330"/>
      <c r="C334" s="330"/>
      <c r="D334" s="330"/>
      <c r="E334" s="346"/>
      <c r="F334" s="347"/>
      <c r="G334" s="331"/>
      <c r="H334" s="331"/>
      <c r="I334" s="333"/>
      <c r="J334" s="330"/>
      <c r="K334" s="334"/>
      <c r="L334" s="334"/>
    </row>
    <row r="335" spans="1:12" x14ac:dyDescent="0.25">
      <c r="A335" s="330"/>
      <c r="B335" s="330"/>
      <c r="C335" s="330"/>
      <c r="D335" s="330"/>
      <c r="E335" s="346"/>
      <c r="F335" s="347"/>
      <c r="G335" s="331"/>
      <c r="H335" s="331"/>
      <c r="I335" s="333"/>
      <c r="J335" s="330"/>
      <c r="K335" s="334"/>
      <c r="L335" s="334"/>
    </row>
    <row r="336" spans="1:12"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sheetData>
  <mergeCells count="1">
    <mergeCell ref="G44:L44"/>
  </mergeCells>
  <printOptions headings="1"/>
  <pageMargins left="0.70866141732283472" right="0.70866141732283472" top="0.74803149606299213" bottom="0.74803149606299213" header="0.31496062992125984" footer="0.31496062992125984"/>
  <pageSetup paperSize="8" orientation="portrait" r:id="rId1"/>
  <headerFooter>
    <oddFooter>&amp;C&amp;Z&amp;F</oddFooter>
  </headerFooter>
  <rowBreaks count="1" manualBreakCount="1">
    <brk id="81" min="3" max="5" man="1"/>
  </rowBreaks>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view="pageLayout" zoomScale="115" zoomScalePageLayoutView="115" workbookViewId="0">
      <selection activeCell="J19" sqref="J19"/>
    </sheetView>
  </sheetViews>
  <sheetFormatPr defaultColWidth="0" defaultRowHeight="10.199999999999999" zeroHeight="1" x14ac:dyDescent="0.2"/>
  <cols>
    <col min="1" max="6" width="9.28515625" style="453" customWidth="1"/>
    <col min="7" max="7" width="12.28515625" style="453" bestFit="1" customWidth="1"/>
    <col min="8" max="11" width="9.28515625" style="453" customWidth="1"/>
    <col min="12" max="16384" width="9.28515625" style="453" hidden="1"/>
  </cols>
  <sheetData>
    <row r="1" spans="1:10" x14ac:dyDescent="0.2"/>
    <row r="2" spans="1:10" ht="31.2" x14ac:dyDescent="0.6">
      <c r="A2" s="454" t="s">
        <v>282</v>
      </c>
    </row>
    <row r="3" spans="1:10" x14ac:dyDescent="0.2"/>
    <row r="4" spans="1:10" ht="14.4" x14ac:dyDescent="0.3">
      <c r="A4" s="455" t="s">
        <v>492</v>
      </c>
      <c r="B4" s="455"/>
      <c r="C4" s="455"/>
      <c r="D4" s="455"/>
      <c r="E4" s="455"/>
      <c r="F4" s="455"/>
      <c r="G4" s="455"/>
      <c r="H4" s="455"/>
      <c r="I4" s="455"/>
      <c r="J4" s="456"/>
    </row>
    <row r="5" spans="1:10" ht="14.4" x14ac:dyDescent="0.3">
      <c r="A5" s="456"/>
      <c r="B5" s="456"/>
      <c r="C5" s="456"/>
      <c r="D5" s="456"/>
      <c r="E5" s="456"/>
      <c r="F5" s="456"/>
      <c r="G5" s="456"/>
      <c r="H5" s="456"/>
      <c r="I5" s="456"/>
      <c r="J5" s="456"/>
    </row>
    <row r="6" spans="1:10" ht="14.4" x14ac:dyDescent="0.3">
      <c r="A6" s="456"/>
      <c r="B6" s="456"/>
      <c r="C6" s="456"/>
      <c r="D6" s="456"/>
      <c r="E6" s="456"/>
      <c r="F6" s="456"/>
      <c r="G6" s="456"/>
      <c r="H6" s="456"/>
      <c r="I6" s="456"/>
      <c r="J6" s="456"/>
    </row>
    <row r="7" spans="1:10" ht="15" customHeight="1" x14ac:dyDescent="0.2">
      <c r="A7" s="706" t="s">
        <v>319</v>
      </c>
      <c r="B7" s="706"/>
      <c r="C7" s="706"/>
      <c r="D7" s="706"/>
      <c r="E7" s="706"/>
      <c r="F7" s="706"/>
      <c r="G7" s="706"/>
      <c r="H7" s="706"/>
      <c r="I7" s="706"/>
      <c r="J7" s="706"/>
    </row>
    <row r="8" spans="1:10" ht="15" customHeight="1" x14ac:dyDescent="0.2">
      <c r="A8" s="706"/>
      <c r="B8" s="706"/>
      <c r="C8" s="706"/>
      <c r="D8" s="706"/>
      <c r="E8" s="706"/>
      <c r="F8" s="706"/>
      <c r="G8" s="706"/>
      <c r="H8" s="706"/>
      <c r="I8" s="706"/>
      <c r="J8" s="706"/>
    </row>
    <row r="9" spans="1:10" ht="15" customHeight="1" x14ac:dyDescent="0.2">
      <c r="A9" s="706"/>
      <c r="B9" s="706"/>
      <c r="C9" s="706"/>
      <c r="D9" s="706"/>
      <c r="E9" s="706"/>
      <c r="F9" s="706"/>
      <c r="G9" s="706"/>
      <c r="H9" s="706"/>
      <c r="I9" s="706"/>
      <c r="J9" s="706"/>
    </row>
    <row r="10" spans="1:10" ht="14.4" x14ac:dyDescent="0.3">
      <c r="A10" s="456"/>
      <c r="B10" s="456"/>
      <c r="C10" s="456"/>
      <c r="D10" s="456"/>
      <c r="E10" s="456"/>
      <c r="F10" s="456"/>
      <c r="G10" s="456"/>
      <c r="H10" s="456"/>
      <c r="I10" s="456"/>
      <c r="J10" s="456"/>
    </row>
    <row r="11" spans="1:10" ht="15" customHeight="1" x14ac:dyDescent="0.2">
      <c r="A11" s="707" t="s">
        <v>320</v>
      </c>
      <c r="B11" s="707"/>
      <c r="C11" s="707"/>
      <c r="D11" s="707"/>
      <c r="E11" s="707"/>
      <c r="F11" s="707"/>
      <c r="G11" s="707"/>
      <c r="H11" s="707"/>
      <c r="I11" s="707"/>
      <c r="J11" s="707"/>
    </row>
    <row r="12" spans="1:10" ht="15" customHeight="1" x14ac:dyDescent="0.2">
      <c r="A12" s="707"/>
      <c r="B12" s="707"/>
      <c r="C12" s="707"/>
      <c r="D12" s="707"/>
      <c r="E12" s="707"/>
      <c r="F12" s="707"/>
      <c r="G12" s="707"/>
      <c r="H12" s="707"/>
      <c r="I12" s="707"/>
      <c r="J12" s="707"/>
    </row>
    <row r="13" spans="1:10" ht="15" customHeight="1" x14ac:dyDescent="0.2">
      <c r="A13" s="707"/>
      <c r="B13" s="707"/>
      <c r="C13" s="707"/>
      <c r="D13" s="707"/>
      <c r="E13" s="707"/>
      <c r="F13" s="707"/>
      <c r="G13" s="707"/>
      <c r="H13" s="707"/>
      <c r="I13" s="707"/>
      <c r="J13" s="707"/>
    </row>
    <row r="14" spans="1:10" ht="14.4" x14ac:dyDescent="0.3">
      <c r="A14" s="456"/>
      <c r="B14" s="456"/>
      <c r="C14" s="456"/>
      <c r="D14" s="456"/>
      <c r="E14" s="456"/>
      <c r="F14" s="456"/>
      <c r="G14" s="456"/>
      <c r="H14" s="456"/>
      <c r="I14" s="456"/>
      <c r="J14" s="456"/>
    </row>
    <row r="15" spans="1:10" ht="15" customHeight="1" x14ac:dyDescent="0.2">
      <c r="A15" s="708" t="s">
        <v>306</v>
      </c>
      <c r="B15" s="708"/>
      <c r="C15" s="708"/>
      <c r="D15" s="708"/>
      <c r="E15" s="708"/>
      <c r="F15" s="708"/>
      <c r="G15" s="708"/>
      <c r="H15" s="708"/>
      <c r="I15" s="708"/>
      <c r="J15" s="708"/>
    </row>
    <row r="16" spans="1:10" ht="15" customHeight="1" x14ac:dyDescent="0.2">
      <c r="A16" s="708"/>
      <c r="B16" s="708"/>
      <c r="C16" s="708"/>
      <c r="D16" s="708"/>
      <c r="E16" s="708"/>
      <c r="F16" s="708"/>
      <c r="G16" s="708"/>
      <c r="H16" s="708"/>
      <c r="I16" s="708"/>
      <c r="J16" s="708"/>
    </row>
    <row r="17" spans="1:10" ht="15" customHeight="1" x14ac:dyDescent="0.2">
      <c r="A17" s="708"/>
      <c r="B17" s="708"/>
      <c r="C17" s="708"/>
      <c r="D17" s="708"/>
      <c r="E17" s="708"/>
      <c r="F17" s="708"/>
      <c r="G17" s="708"/>
      <c r="H17" s="708"/>
      <c r="I17" s="708"/>
      <c r="J17" s="708"/>
    </row>
    <row r="18" spans="1:10" ht="15" customHeight="1" x14ac:dyDescent="0.2">
      <c r="A18" s="708"/>
      <c r="B18" s="708"/>
      <c r="C18" s="708"/>
      <c r="D18" s="708"/>
      <c r="E18" s="708"/>
      <c r="F18" s="708"/>
      <c r="G18" s="708"/>
      <c r="H18" s="708"/>
      <c r="I18" s="708"/>
      <c r="J18" s="708"/>
    </row>
    <row r="19" spans="1:10" ht="14.4" x14ac:dyDescent="0.3">
      <c r="A19" s="456"/>
      <c r="B19" s="456"/>
      <c r="C19" s="456"/>
      <c r="D19" s="456"/>
      <c r="E19" s="456"/>
      <c r="F19" s="456"/>
      <c r="G19" s="456"/>
      <c r="H19" s="456"/>
      <c r="I19" s="456"/>
      <c r="J19" s="456"/>
    </row>
    <row r="20" spans="1:10" ht="14.4" x14ac:dyDescent="0.3">
      <c r="B20" s="456"/>
      <c r="C20" s="456"/>
      <c r="D20" s="456"/>
      <c r="E20" s="456"/>
      <c r="F20" s="456"/>
      <c r="G20" s="456"/>
      <c r="H20" s="456"/>
      <c r="I20" s="456"/>
      <c r="J20" s="456"/>
    </row>
    <row r="21" spans="1:10" ht="14.4" x14ac:dyDescent="0.3">
      <c r="A21" s="456"/>
      <c r="B21" s="456"/>
      <c r="C21" s="456"/>
      <c r="D21" s="456"/>
      <c r="E21" s="456"/>
      <c r="F21" s="456"/>
      <c r="G21" s="456"/>
      <c r="H21" s="456"/>
      <c r="I21" s="456"/>
      <c r="J21" s="456"/>
    </row>
    <row r="22" spans="1:10" ht="14.4" x14ac:dyDescent="0.3">
      <c r="J22" s="456"/>
    </row>
    <row r="23" spans="1:10" ht="14.4" x14ac:dyDescent="0.3">
      <c r="A23" s="456" t="s">
        <v>283</v>
      </c>
      <c r="J23" s="456"/>
    </row>
    <row r="24" spans="1:10" ht="14.4" x14ac:dyDescent="0.3">
      <c r="J24" s="456"/>
    </row>
    <row r="25" spans="1:10" ht="14.4" x14ac:dyDescent="0.3">
      <c r="A25" s="456"/>
      <c r="B25" s="456"/>
      <c r="C25" s="456"/>
      <c r="D25" s="456"/>
      <c r="E25" s="456"/>
      <c r="F25" s="456"/>
      <c r="G25" s="456"/>
      <c r="H25" s="456"/>
      <c r="I25" s="456"/>
      <c r="J25" s="456"/>
    </row>
    <row r="26" spans="1:10" ht="14.4" x14ac:dyDescent="0.3">
      <c r="A26" s="456"/>
      <c r="B26" s="456"/>
      <c r="C26" s="456"/>
      <c r="D26" s="456"/>
      <c r="E26" s="456"/>
      <c r="F26" s="456"/>
      <c r="G26" s="456"/>
      <c r="H26" s="456"/>
      <c r="I26" s="456"/>
      <c r="J26" s="456"/>
    </row>
    <row r="27" spans="1:10" ht="14.4" x14ac:dyDescent="0.3">
      <c r="A27" s="456"/>
      <c r="B27" s="456"/>
      <c r="C27" s="456"/>
      <c r="D27" s="456"/>
      <c r="E27" s="456"/>
      <c r="F27" s="456"/>
      <c r="G27" s="456"/>
      <c r="H27" s="456"/>
      <c r="I27" s="456"/>
      <c r="J27" s="456"/>
    </row>
    <row r="28" spans="1:10" ht="14.4" x14ac:dyDescent="0.3">
      <c r="A28" s="456"/>
      <c r="B28" s="456"/>
      <c r="C28" s="456"/>
      <c r="D28" s="456"/>
      <c r="E28" s="456"/>
      <c r="F28" s="456"/>
      <c r="G28" s="456"/>
      <c r="H28" s="456"/>
      <c r="I28" s="456"/>
      <c r="J28" s="456"/>
    </row>
    <row r="29" spans="1:10" ht="14.4" x14ac:dyDescent="0.3">
      <c r="A29" s="455"/>
      <c r="B29" s="455"/>
      <c r="C29" s="455"/>
      <c r="D29" s="455"/>
      <c r="E29" s="455"/>
      <c r="F29" s="456"/>
      <c r="G29" s="455"/>
      <c r="H29" s="455"/>
      <c r="I29" s="455"/>
      <c r="J29" s="456"/>
    </row>
    <row r="30" spans="1:10" ht="14.4" x14ac:dyDescent="0.3">
      <c r="A30" s="456"/>
      <c r="B30" s="456"/>
      <c r="C30" s="456"/>
      <c r="D30" s="456"/>
      <c r="E30" s="456"/>
      <c r="F30" s="456"/>
      <c r="G30" s="456"/>
      <c r="H30" s="456"/>
      <c r="I30" s="456"/>
      <c r="J30" s="456"/>
    </row>
    <row r="31" spans="1:10" ht="14.4" x14ac:dyDescent="0.3">
      <c r="A31" s="456" t="s">
        <v>436</v>
      </c>
      <c r="B31" s="456"/>
      <c r="C31" s="456"/>
      <c r="D31" s="456"/>
      <c r="E31" s="456"/>
      <c r="F31" s="456"/>
      <c r="G31" s="543">
        <v>42460</v>
      </c>
      <c r="H31" s="456"/>
      <c r="I31" s="456"/>
      <c r="J31" s="457"/>
    </row>
    <row r="32" spans="1:10" ht="12" x14ac:dyDescent="0.25">
      <c r="A32" s="457"/>
      <c r="B32" s="457"/>
      <c r="C32" s="457"/>
      <c r="D32" s="457"/>
      <c r="E32" s="457"/>
      <c r="F32" s="457"/>
      <c r="G32" s="457"/>
      <c r="H32" s="457"/>
      <c r="I32" s="457"/>
      <c r="J32" s="457"/>
    </row>
    <row r="33" spans="1:1" ht="14.4" x14ac:dyDescent="0.3">
      <c r="A33" s="456" t="s">
        <v>493</v>
      </c>
    </row>
    <row r="34" spans="1:1" x14ac:dyDescent="0.2"/>
    <row r="35" spans="1:1" x14ac:dyDescent="0.2"/>
    <row r="36" spans="1:1" x14ac:dyDescent="0.2"/>
    <row r="37" spans="1:1" x14ac:dyDescent="0.2"/>
    <row r="38" spans="1:1" x14ac:dyDescent="0.2"/>
    <row r="39" spans="1:1" x14ac:dyDescent="0.2"/>
    <row r="40" spans="1:1" x14ac:dyDescent="0.2"/>
    <row r="41" spans="1:1" x14ac:dyDescent="0.2"/>
    <row r="42" spans="1:1" x14ac:dyDescent="0.2"/>
    <row r="43" spans="1:1" x14ac:dyDescent="0.2"/>
    <row r="44" spans="1:1" x14ac:dyDescent="0.2"/>
    <row r="45" spans="1:1" x14ac:dyDescent="0.2"/>
    <row r="46" spans="1:1" x14ac:dyDescent="0.2"/>
    <row r="47" spans="1:1" x14ac:dyDescent="0.2"/>
    <row r="48" spans="1: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sheetData>
  <mergeCells count="3">
    <mergeCell ref="A7:J9"/>
    <mergeCell ref="A11:J13"/>
    <mergeCell ref="A15:J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U244"/>
  <sheetViews>
    <sheetView zoomScale="85" zoomScaleNormal="85" zoomScalePageLayoutView="80" workbookViewId="0">
      <pane ySplit="9" topLeftCell="A10" activePane="bottomLeft" state="frozen"/>
      <selection activeCell="C9" sqref="C9:F9"/>
      <selection pane="bottomLeft" activeCell="R22" sqref="R22"/>
    </sheetView>
  </sheetViews>
  <sheetFormatPr defaultColWidth="10.85546875" defaultRowHeight="12.6" x14ac:dyDescent="0.2"/>
  <cols>
    <col min="1" max="1" width="24.140625" style="6" customWidth="1"/>
    <col min="2" max="2" width="3.85546875" style="6" customWidth="1"/>
    <col min="3" max="3" width="2.85546875" style="6" customWidth="1"/>
    <col min="4" max="4" width="5.85546875" style="6" customWidth="1"/>
    <col min="5" max="5" width="51.85546875" style="84" customWidth="1"/>
    <col min="6" max="6" width="23.28515625" style="54" customWidth="1"/>
    <col min="7" max="7" width="64.42578125" style="93" customWidth="1"/>
    <col min="8" max="8" width="24.140625" style="466" customWidth="1"/>
    <col min="9" max="10" width="22.7109375" style="93" customWidth="1"/>
    <col min="11" max="11" width="2.140625" style="6" customWidth="1"/>
    <col min="12" max="12" width="5.85546875" style="6" customWidth="1"/>
    <col min="13" max="13" width="29.42578125" style="6" customWidth="1"/>
    <col min="14" max="14" width="19.42578125" style="6" customWidth="1"/>
    <col min="15" max="15" width="8.28515625" style="6" customWidth="1"/>
    <col min="16" max="16" width="17" style="6" customWidth="1"/>
    <col min="17" max="17" width="16.42578125" style="6" customWidth="1"/>
    <col min="18" max="20" width="20.85546875" style="6" customWidth="1"/>
    <col min="21" max="16384" width="10.85546875" style="6"/>
  </cols>
  <sheetData>
    <row r="1" spans="1:21" ht="7.35" customHeight="1" x14ac:dyDescent="0.2"/>
    <row r="2" spans="1:21" ht="17.399999999999999" x14ac:dyDescent="0.2">
      <c r="A2" s="5">
        <v>80</v>
      </c>
      <c r="B2" s="2" t="s">
        <v>214</v>
      </c>
      <c r="G2" s="14"/>
      <c r="H2" s="467"/>
      <c r="I2" s="6"/>
      <c r="J2" s="6"/>
    </row>
    <row r="3" spans="1:21" ht="16.350000000000001" customHeight="1" x14ac:dyDescent="0.2">
      <c r="B3" s="43" t="str">
        <f>'Revenue - Base - OPTIONAL'!B3</f>
        <v>Buloke (S)</v>
      </c>
    </row>
    <row r="4" spans="1:21" ht="13.2" thickBot="1" x14ac:dyDescent="0.25">
      <c r="B4" s="617"/>
      <c r="C4" s="617"/>
      <c r="D4" s="617"/>
      <c r="E4" s="617"/>
    </row>
    <row r="5" spans="1:21" ht="8.25" customHeight="1" x14ac:dyDescent="0.2">
      <c r="C5" s="443"/>
      <c r="D5" s="444"/>
      <c r="E5" s="445"/>
      <c r="F5" s="446"/>
      <c r="G5" s="447"/>
      <c r="H5" s="468"/>
      <c r="I5" s="447"/>
      <c r="J5" s="447"/>
      <c r="K5" s="444"/>
      <c r="L5" s="444"/>
      <c r="M5" s="444"/>
      <c r="N5" s="444"/>
      <c r="O5" s="448"/>
    </row>
    <row r="6" spans="1:21" x14ac:dyDescent="0.2">
      <c r="C6" s="13"/>
      <c r="D6" s="14"/>
      <c r="E6" s="619" t="s">
        <v>71</v>
      </c>
      <c r="F6" s="619"/>
      <c r="G6" s="619"/>
      <c r="H6" s="619"/>
      <c r="I6" s="619"/>
      <c r="J6" s="619"/>
      <c r="K6" s="619"/>
      <c r="L6" s="619"/>
      <c r="M6" s="619"/>
      <c r="N6" s="619"/>
      <c r="O6" s="31"/>
    </row>
    <row r="7" spans="1:21" ht="6.75" customHeight="1" x14ac:dyDescent="0.2">
      <c r="C7" s="13"/>
      <c r="D7" s="14"/>
      <c r="E7" s="86"/>
      <c r="F7" s="56"/>
      <c r="G7" s="159"/>
      <c r="H7" s="469"/>
      <c r="I7" s="159"/>
      <c r="J7" s="159"/>
      <c r="K7" s="14"/>
      <c r="L7" s="14"/>
      <c r="M7" s="14"/>
      <c r="N7" s="14"/>
      <c r="O7" s="31"/>
    </row>
    <row r="8" spans="1:21" ht="44.25" customHeight="1" x14ac:dyDescent="0.2">
      <c r="C8" s="13"/>
      <c r="D8" s="14"/>
      <c r="E8" s="449" t="s">
        <v>100</v>
      </c>
      <c r="F8" s="545" t="s">
        <v>124</v>
      </c>
      <c r="G8" s="541" t="s">
        <v>109</v>
      </c>
      <c r="H8" s="470" t="s">
        <v>259</v>
      </c>
      <c r="I8" s="450" t="s">
        <v>166</v>
      </c>
      <c r="J8" s="450" t="s">
        <v>267</v>
      </c>
      <c r="K8" s="14"/>
      <c r="L8" s="14"/>
      <c r="M8" s="618" t="s">
        <v>280</v>
      </c>
      <c r="N8" s="618"/>
      <c r="O8" s="31"/>
    </row>
    <row r="9" spans="1:21" ht="9.75" customHeight="1" x14ac:dyDescent="0.2">
      <c r="C9" s="13"/>
      <c r="D9" s="14"/>
      <c r="E9" s="86"/>
      <c r="F9" s="57"/>
      <c r="G9" s="159"/>
      <c r="H9" s="469"/>
      <c r="I9" s="159"/>
      <c r="J9" s="159"/>
      <c r="K9" s="14"/>
      <c r="L9" s="14"/>
      <c r="M9" s="14"/>
      <c r="N9" s="14"/>
      <c r="O9" s="31"/>
    </row>
    <row r="10" spans="1:21" ht="7.5" customHeight="1" x14ac:dyDescent="0.2">
      <c r="C10" s="13"/>
      <c r="D10" s="14"/>
      <c r="E10" s="86"/>
      <c r="F10" s="57"/>
      <c r="G10" s="159"/>
      <c r="H10" s="469"/>
      <c r="I10" s="159"/>
      <c r="J10" s="159"/>
      <c r="K10" s="14"/>
      <c r="L10" s="14"/>
      <c r="M10" s="14"/>
      <c r="N10" s="14"/>
      <c r="O10" s="31"/>
    </row>
    <row r="11" spans="1:21" ht="25.2" x14ac:dyDescent="0.2">
      <c r="C11" s="13"/>
      <c r="D11" s="19">
        <v>1</v>
      </c>
      <c r="E11" s="465" t="s">
        <v>321</v>
      </c>
      <c r="F11" s="451" t="s">
        <v>125</v>
      </c>
      <c r="G11" s="452" t="s">
        <v>495</v>
      </c>
      <c r="H11" s="478">
        <v>0</v>
      </c>
      <c r="I11" s="478">
        <v>342756</v>
      </c>
      <c r="J11" s="434"/>
      <c r="K11" s="14"/>
      <c r="L11" s="14"/>
      <c r="M11" s="439" t="s">
        <v>113</v>
      </c>
      <c r="N11" s="471">
        <v>593593</v>
      </c>
      <c r="O11" s="31"/>
    </row>
    <row r="12" spans="1:21" ht="19.5" customHeight="1" x14ac:dyDescent="0.2">
      <c r="C12" s="13"/>
      <c r="D12" s="90">
        <f>D11+1</f>
        <v>2</v>
      </c>
      <c r="E12" s="465" t="s">
        <v>322</v>
      </c>
      <c r="F12" s="108" t="s">
        <v>125</v>
      </c>
      <c r="G12" s="109" t="s">
        <v>496</v>
      </c>
      <c r="H12" s="471">
        <v>0</v>
      </c>
      <c r="I12" s="481">
        <v>281126</v>
      </c>
      <c r="J12" s="435"/>
      <c r="K12" s="14"/>
      <c r="L12" s="14"/>
      <c r="M12" s="440" t="s">
        <v>114</v>
      </c>
      <c r="N12" s="472">
        <v>4830105</v>
      </c>
      <c r="O12" s="31"/>
    </row>
    <row r="13" spans="1:21" s="88" customFormat="1" ht="25.2" x14ac:dyDescent="0.2">
      <c r="C13" s="89"/>
      <c r="D13" s="90">
        <f t="shared" ref="D13:D76" si="0">D12+1</f>
        <v>3</v>
      </c>
      <c r="E13" s="465" t="s">
        <v>323</v>
      </c>
      <c r="F13" s="108" t="s">
        <v>126</v>
      </c>
      <c r="G13" s="109" t="s">
        <v>497</v>
      </c>
      <c r="H13" s="471">
        <v>5000</v>
      </c>
      <c r="I13" s="481">
        <v>15073</v>
      </c>
      <c r="J13" s="435"/>
      <c r="K13" s="100"/>
      <c r="L13" s="100"/>
      <c r="M13" s="440" t="s">
        <v>115</v>
      </c>
      <c r="N13" s="472"/>
      <c r="O13" s="31"/>
      <c r="P13" s="6"/>
      <c r="Q13" s="6"/>
    </row>
    <row r="14" spans="1:21" ht="19.5" customHeight="1" thickBot="1" x14ac:dyDescent="0.25">
      <c r="C14" s="13"/>
      <c r="D14" s="90">
        <f t="shared" si="0"/>
        <v>4</v>
      </c>
      <c r="E14" s="465" t="s">
        <v>324</v>
      </c>
      <c r="F14" s="108" t="s">
        <v>126</v>
      </c>
      <c r="G14" s="106" t="s">
        <v>533</v>
      </c>
      <c r="H14" s="471">
        <v>22600</v>
      </c>
      <c r="I14" s="481">
        <v>299609</v>
      </c>
      <c r="J14" s="427"/>
      <c r="K14" s="14"/>
      <c r="L14" s="14"/>
      <c r="M14" s="441" t="s">
        <v>116</v>
      </c>
      <c r="N14" s="472">
        <v>126000</v>
      </c>
      <c r="O14" s="31"/>
    </row>
    <row r="15" spans="1:21" ht="38.4" thickTop="1" x14ac:dyDescent="0.2">
      <c r="C15" s="13"/>
      <c r="D15" s="90">
        <f t="shared" si="0"/>
        <v>5</v>
      </c>
      <c r="E15" s="465" t="s">
        <v>325</v>
      </c>
      <c r="F15" s="108" t="s">
        <v>125</v>
      </c>
      <c r="G15" s="106" t="s">
        <v>498</v>
      </c>
      <c r="H15" s="471">
        <v>0</v>
      </c>
      <c r="I15" s="481">
        <v>223647</v>
      </c>
      <c r="J15" s="427"/>
      <c r="K15" s="14"/>
      <c r="L15" s="14"/>
      <c r="M15" s="442" t="s">
        <v>91</v>
      </c>
      <c r="N15" s="436">
        <f>SUM(N11:N14)</f>
        <v>5549698</v>
      </c>
      <c r="O15" s="31"/>
      <c r="R15" s="88"/>
      <c r="S15" s="88"/>
      <c r="T15" s="88"/>
      <c r="U15" s="88"/>
    </row>
    <row r="16" spans="1:21" ht="19.5" customHeight="1" x14ac:dyDescent="0.2">
      <c r="C16" s="13"/>
      <c r="D16" s="90">
        <f t="shared" si="0"/>
        <v>6</v>
      </c>
      <c r="E16" s="465" t="s">
        <v>326</v>
      </c>
      <c r="F16" s="108" t="s">
        <v>126</v>
      </c>
      <c r="G16" s="106" t="s">
        <v>499</v>
      </c>
      <c r="H16" s="471">
        <v>4958</v>
      </c>
      <c r="I16" s="481">
        <v>95653</v>
      </c>
      <c r="J16" s="427"/>
      <c r="K16" s="14"/>
      <c r="L16" s="14"/>
      <c r="M16" s="14"/>
      <c r="N16" s="14"/>
      <c r="O16" s="31"/>
    </row>
    <row r="17" spans="3:20" ht="19.5" customHeight="1" x14ac:dyDescent="0.2">
      <c r="C17" s="13"/>
      <c r="D17" s="90">
        <f t="shared" si="0"/>
        <v>7</v>
      </c>
      <c r="E17" s="465" t="s">
        <v>327</v>
      </c>
      <c r="F17" s="108" t="s">
        <v>126</v>
      </c>
      <c r="G17" s="106" t="s">
        <v>502</v>
      </c>
      <c r="H17" s="471">
        <v>40000</v>
      </c>
      <c r="I17" s="481">
        <v>40000</v>
      </c>
      <c r="J17" s="427"/>
      <c r="K17" s="14"/>
      <c r="L17" s="14"/>
      <c r="M17" s="14" t="s">
        <v>421</v>
      </c>
      <c r="N17" s="14"/>
      <c r="O17" s="31"/>
      <c r="P17" s="484"/>
      <c r="Q17" s="485"/>
      <c r="R17" s="485"/>
      <c r="S17" s="485"/>
      <c r="T17" s="485"/>
    </row>
    <row r="18" spans="3:20" ht="19.5" customHeight="1" x14ac:dyDescent="0.2">
      <c r="C18" s="13"/>
      <c r="D18" s="90">
        <f t="shared" si="0"/>
        <v>8</v>
      </c>
      <c r="E18" s="465" t="s">
        <v>328</v>
      </c>
      <c r="F18" s="108" t="s">
        <v>126</v>
      </c>
      <c r="G18" s="106" t="s">
        <v>502</v>
      </c>
      <c r="H18" s="471">
        <v>15000</v>
      </c>
      <c r="I18" s="481">
        <v>15000</v>
      </c>
      <c r="J18" s="427"/>
      <c r="K18" s="14"/>
      <c r="L18" s="14"/>
      <c r="M18" s="14" t="s">
        <v>421</v>
      </c>
      <c r="N18" s="14"/>
      <c r="O18" s="31"/>
    </row>
    <row r="19" spans="3:20" ht="25.2" x14ac:dyDescent="0.2">
      <c r="C19" s="13"/>
      <c r="D19" s="90">
        <f t="shared" si="0"/>
        <v>9</v>
      </c>
      <c r="E19" s="465" t="s">
        <v>329</v>
      </c>
      <c r="F19" s="108" t="s">
        <v>126</v>
      </c>
      <c r="G19" s="106" t="s">
        <v>503</v>
      </c>
      <c r="H19" s="471">
        <v>15710</v>
      </c>
      <c r="I19" s="481">
        <v>133992</v>
      </c>
      <c r="J19" s="427"/>
      <c r="K19" s="14"/>
      <c r="L19" s="14"/>
      <c r="M19" s="14"/>
      <c r="N19" s="14"/>
      <c r="O19" s="31"/>
    </row>
    <row r="20" spans="3:20" ht="19.5" customHeight="1" x14ac:dyDescent="0.2">
      <c r="C20" s="13"/>
      <c r="D20" s="90">
        <f t="shared" si="0"/>
        <v>10</v>
      </c>
      <c r="E20" s="465" t="s">
        <v>330</v>
      </c>
      <c r="F20" s="108" t="s">
        <v>126</v>
      </c>
      <c r="G20" s="106" t="s">
        <v>504</v>
      </c>
      <c r="H20" s="471">
        <v>0</v>
      </c>
      <c r="I20" s="481">
        <v>4680</v>
      </c>
      <c r="J20" s="427"/>
      <c r="K20" s="14"/>
      <c r="L20" s="14"/>
      <c r="M20" s="14"/>
      <c r="N20" s="14"/>
      <c r="O20" s="31"/>
    </row>
    <row r="21" spans="3:20" ht="25.2" x14ac:dyDescent="0.2">
      <c r="C21" s="13"/>
      <c r="D21" s="90">
        <f t="shared" si="0"/>
        <v>11</v>
      </c>
      <c r="E21" s="465" t="s">
        <v>331</v>
      </c>
      <c r="F21" s="108" t="s">
        <v>126</v>
      </c>
      <c r="G21" s="106" t="s">
        <v>503</v>
      </c>
      <c r="H21" s="471">
        <v>0</v>
      </c>
      <c r="I21" s="481">
        <v>87900</v>
      </c>
      <c r="J21" s="427"/>
      <c r="K21" s="14"/>
      <c r="L21" s="14"/>
      <c r="M21" s="14"/>
      <c r="N21" s="14"/>
      <c r="O21" s="31"/>
    </row>
    <row r="22" spans="3:20" ht="19.5" customHeight="1" x14ac:dyDescent="0.2">
      <c r="C22" s="13"/>
      <c r="D22" s="90">
        <f t="shared" si="0"/>
        <v>12</v>
      </c>
      <c r="E22" s="465" t="s">
        <v>112</v>
      </c>
      <c r="F22" s="108" t="s">
        <v>125</v>
      </c>
      <c r="G22" s="106" t="s">
        <v>501</v>
      </c>
      <c r="H22" s="471">
        <v>1724379</v>
      </c>
      <c r="I22" s="481">
        <v>955468</v>
      </c>
      <c r="J22" s="427"/>
      <c r="K22" s="14"/>
      <c r="L22" s="14"/>
      <c r="M22" s="479" t="s">
        <v>416</v>
      </c>
      <c r="N22" s="14"/>
      <c r="O22" s="31"/>
    </row>
    <row r="23" spans="3:20" ht="19.5" customHeight="1" x14ac:dyDescent="0.2">
      <c r="C23" s="13"/>
      <c r="D23" s="90">
        <f t="shared" si="0"/>
        <v>13</v>
      </c>
      <c r="E23" s="465" t="s">
        <v>332</v>
      </c>
      <c r="F23" s="108" t="s">
        <v>108</v>
      </c>
      <c r="G23" s="106" t="s">
        <v>500</v>
      </c>
      <c r="H23" s="471">
        <v>67500</v>
      </c>
      <c r="I23" s="481">
        <v>214509</v>
      </c>
      <c r="J23" s="477"/>
      <c r="K23" s="14"/>
      <c r="L23" s="14"/>
      <c r="M23" s="14"/>
      <c r="N23" s="14"/>
      <c r="O23" s="31"/>
    </row>
    <row r="24" spans="3:20" ht="19.5" customHeight="1" x14ac:dyDescent="0.2">
      <c r="C24" s="13"/>
      <c r="D24" s="90">
        <f t="shared" si="0"/>
        <v>14</v>
      </c>
      <c r="E24" s="465" t="s">
        <v>333</v>
      </c>
      <c r="F24" s="108" t="s">
        <v>125</v>
      </c>
      <c r="G24" s="106" t="s">
        <v>505</v>
      </c>
      <c r="H24" s="471">
        <v>37195</v>
      </c>
      <c r="I24" s="481">
        <v>0</v>
      </c>
      <c r="J24" s="477"/>
      <c r="K24" s="14"/>
      <c r="L24" s="14"/>
      <c r="M24" s="14"/>
      <c r="N24" s="14"/>
      <c r="O24" s="31"/>
    </row>
    <row r="25" spans="3:20" ht="19.5" customHeight="1" x14ac:dyDescent="0.2">
      <c r="C25" s="13"/>
      <c r="D25" s="90">
        <f t="shared" si="0"/>
        <v>15</v>
      </c>
      <c r="E25" s="465" t="s">
        <v>334</v>
      </c>
      <c r="F25" s="108" t="s">
        <v>125</v>
      </c>
      <c r="G25" s="106" t="s">
        <v>506</v>
      </c>
      <c r="H25" s="471">
        <v>0</v>
      </c>
      <c r="I25" s="481">
        <v>379835</v>
      </c>
      <c r="J25" s="427"/>
      <c r="K25" s="14"/>
      <c r="L25" s="14"/>
      <c r="M25" s="14"/>
      <c r="N25" s="14"/>
      <c r="O25" s="31"/>
    </row>
    <row r="26" spans="3:20" ht="25.2" x14ac:dyDescent="0.2">
      <c r="C26" s="13"/>
      <c r="D26" s="90">
        <f t="shared" si="0"/>
        <v>16</v>
      </c>
      <c r="E26" s="465" t="s">
        <v>397</v>
      </c>
      <c r="F26" s="108" t="s">
        <v>108</v>
      </c>
      <c r="G26" s="106" t="s">
        <v>507</v>
      </c>
      <c r="H26" s="471">
        <v>0</v>
      </c>
      <c r="I26" s="481">
        <v>0</v>
      </c>
      <c r="J26" s="427"/>
      <c r="K26" s="14"/>
      <c r="L26" s="14"/>
      <c r="M26" s="14"/>
      <c r="N26" s="14"/>
      <c r="O26" s="31"/>
    </row>
    <row r="27" spans="3:20" ht="19.5" customHeight="1" x14ac:dyDescent="0.2">
      <c r="C27" s="13"/>
      <c r="D27" s="90">
        <f t="shared" si="0"/>
        <v>17</v>
      </c>
      <c r="E27" s="465" t="s">
        <v>335</v>
      </c>
      <c r="F27" s="108" t="s">
        <v>108</v>
      </c>
      <c r="G27" s="106" t="s">
        <v>508</v>
      </c>
      <c r="H27" s="471">
        <v>0</v>
      </c>
      <c r="I27" s="481">
        <v>169486</v>
      </c>
      <c r="J27" s="427"/>
      <c r="K27" s="14"/>
      <c r="L27" s="14"/>
      <c r="M27" s="14"/>
      <c r="N27" s="14"/>
      <c r="O27" s="31"/>
    </row>
    <row r="28" spans="3:20" ht="19.5" customHeight="1" x14ac:dyDescent="0.2">
      <c r="C28" s="13"/>
      <c r="D28" s="90">
        <f t="shared" si="0"/>
        <v>18</v>
      </c>
      <c r="E28" s="465" t="s">
        <v>336</v>
      </c>
      <c r="F28" s="108" t="s">
        <v>125</v>
      </c>
      <c r="G28" s="106" t="s">
        <v>509</v>
      </c>
      <c r="H28" s="471">
        <v>0</v>
      </c>
      <c r="I28" s="481">
        <v>134720</v>
      </c>
      <c r="J28" s="427"/>
      <c r="K28" s="14"/>
      <c r="L28" s="14"/>
      <c r="M28" s="14"/>
      <c r="N28" s="14"/>
      <c r="O28" s="31"/>
    </row>
    <row r="29" spans="3:20" ht="19.5" customHeight="1" x14ac:dyDescent="0.2">
      <c r="C29" s="13"/>
      <c r="D29" s="90">
        <f t="shared" si="0"/>
        <v>19</v>
      </c>
      <c r="E29" s="465" t="s">
        <v>337</v>
      </c>
      <c r="F29" s="108" t="s">
        <v>125</v>
      </c>
      <c r="G29" s="106" t="s">
        <v>510</v>
      </c>
      <c r="H29" s="471">
        <v>89</v>
      </c>
      <c r="I29" s="481">
        <v>364203</v>
      </c>
      <c r="J29" s="427"/>
      <c r="K29" s="14"/>
      <c r="L29" s="14"/>
      <c r="M29" s="14"/>
      <c r="N29" s="14"/>
      <c r="O29" s="31"/>
    </row>
    <row r="30" spans="3:20" ht="19.5" customHeight="1" x14ac:dyDescent="0.2">
      <c r="C30" s="13"/>
      <c r="D30" s="90">
        <f t="shared" si="0"/>
        <v>20</v>
      </c>
      <c r="E30" s="465" t="s">
        <v>338</v>
      </c>
      <c r="F30" s="108" t="s">
        <v>125</v>
      </c>
      <c r="G30" s="106" t="s">
        <v>511</v>
      </c>
      <c r="H30" s="471">
        <v>0</v>
      </c>
      <c r="I30" s="481">
        <v>788936</v>
      </c>
      <c r="J30" s="427"/>
      <c r="K30" s="14"/>
      <c r="L30" s="14"/>
      <c r="M30" s="14"/>
      <c r="N30" s="14"/>
      <c r="O30" s="31"/>
    </row>
    <row r="31" spans="3:20" ht="37.799999999999997" x14ac:dyDescent="0.2">
      <c r="C31" s="13"/>
      <c r="D31" s="90">
        <f t="shared" si="0"/>
        <v>21</v>
      </c>
      <c r="E31" s="465" t="s">
        <v>339</v>
      </c>
      <c r="F31" s="108" t="s">
        <v>108</v>
      </c>
      <c r="G31" s="106" t="s">
        <v>512</v>
      </c>
      <c r="H31" s="471">
        <v>0</v>
      </c>
      <c r="I31" s="481">
        <v>171358</v>
      </c>
      <c r="J31" s="427"/>
      <c r="K31" s="14"/>
      <c r="L31" s="14"/>
      <c r="M31" s="14"/>
      <c r="N31" s="14"/>
      <c r="O31" s="31"/>
    </row>
    <row r="32" spans="3:20" ht="19.5" customHeight="1" x14ac:dyDescent="0.2">
      <c r="C32" s="13"/>
      <c r="D32" s="90">
        <f t="shared" si="0"/>
        <v>22</v>
      </c>
      <c r="E32" s="465" t="s">
        <v>340</v>
      </c>
      <c r="F32" s="108" t="s">
        <v>126</v>
      </c>
      <c r="G32" s="106" t="s">
        <v>513</v>
      </c>
      <c r="H32" s="471">
        <v>8000</v>
      </c>
      <c r="I32" s="481">
        <v>20250</v>
      </c>
      <c r="J32" s="427"/>
      <c r="K32" s="14"/>
      <c r="L32" s="14"/>
      <c r="M32" s="14"/>
      <c r="N32" s="14"/>
      <c r="O32" s="31"/>
    </row>
    <row r="33" spans="3:15" ht="19.5" customHeight="1" x14ac:dyDescent="0.2">
      <c r="C33" s="13"/>
      <c r="D33" s="90">
        <f t="shared" si="0"/>
        <v>23</v>
      </c>
      <c r="E33" s="465" t="s">
        <v>341</v>
      </c>
      <c r="F33" s="108" t="s">
        <v>126</v>
      </c>
      <c r="G33" s="109" t="s">
        <v>514</v>
      </c>
      <c r="H33" s="471">
        <v>180000</v>
      </c>
      <c r="I33" s="481">
        <v>277129</v>
      </c>
      <c r="J33" s="427"/>
      <c r="K33" s="14"/>
      <c r="L33" s="14"/>
      <c r="M33" s="14"/>
      <c r="N33" s="14"/>
      <c r="O33" s="31"/>
    </row>
    <row r="34" spans="3:15" ht="19.5" customHeight="1" x14ac:dyDescent="0.2">
      <c r="C34" s="13"/>
      <c r="D34" s="90">
        <f t="shared" si="0"/>
        <v>24</v>
      </c>
      <c r="E34" s="465" t="s">
        <v>342</v>
      </c>
      <c r="F34" s="108" t="s">
        <v>125</v>
      </c>
      <c r="G34" s="109" t="s">
        <v>515</v>
      </c>
      <c r="H34" s="471">
        <v>38800</v>
      </c>
      <c r="I34" s="481">
        <v>301029</v>
      </c>
      <c r="J34" s="427"/>
      <c r="K34" s="14"/>
      <c r="L34" s="14"/>
      <c r="M34" s="14"/>
      <c r="N34" s="14"/>
      <c r="O34" s="31"/>
    </row>
    <row r="35" spans="3:15" ht="19.5" customHeight="1" x14ac:dyDescent="0.2">
      <c r="C35" s="13"/>
      <c r="D35" s="90">
        <f t="shared" si="0"/>
        <v>25</v>
      </c>
      <c r="E35" s="465" t="s">
        <v>343</v>
      </c>
      <c r="F35" s="108" t="s">
        <v>126</v>
      </c>
      <c r="G35" s="109" t="s">
        <v>516</v>
      </c>
      <c r="H35" s="471">
        <v>203000</v>
      </c>
      <c r="I35" s="481">
        <v>279833</v>
      </c>
      <c r="J35" s="427"/>
      <c r="K35" s="14"/>
      <c r="L35" s="14"/>
      <c r="M35" s="14"/>
      <c r="N35" s="14"/>
      <c r="O35" s="31"/>
    </row>
    <row r="36" spans="3:15" ht="19.5" customHeight="1" x14ac:dyDescent="0.2">
      <c r="C36" s="13"/>
      <c r="D36" s="90">
        <f t="shared" si="0"/>
        <v>26</v>
      </c>
      <c r="E36" s="465" t="s">
        <v>398</v>
      </c>
      <c r="F36" s="108" t="s">
        <v>126</v>
      </c>
      <c r="G36" s="109" t="s">
        <v>517</v>
      </c>
      <c r="H36" s="471">
        <v>0</v>
      </c>
      <c r="I36" s="481">
        <v>72738</v>
      </c>
      <c r="J36" s="427"/>
      <c r="K36" s="14"/>
      <c r="L36" s="14"/>
      <c r="M36" s="14"/>
      <c r="N36" s="14"/>
      <c r="O36" s="31"/>
    </row>
    <row r="37" spans="3:15" ht="19.5" customHeight="1" x14ac:dyDescent="0.2">
      <c r="C37" s="13"/>
      <c r="D37" s="90">
        <f t="shared" si="0"/>
        <v>27</v>
      </c>
      <c r="E37" s="465" t="s">
        <v>344</v>
      </c>
      <c r="F37" s="108" t="s">
        <v>126</v>
      </c>
      <c r="G37" s="109" t="s">
        <v>518</v>
      </c>
      <c r="H37" s="471">
        <v>55500</v>
      </c>
      <c r="I37" s="481">
        <v>76624</v>
      </c>
      <c r="J37" s="427"/>
      <c r="K37" s="14"/>
      <c r="L37" s="14"/>
      <c r="M37" s="14"/>
      <c r="N37" s="14"/>
      <c r="O37" s="31"/>
    </row>
    <row r="38" spans="3:15" ht="19.5" customHeight="1" x14ac:dyDescent="0.2">
      <c r="C38" s="13"/>
      <c r="D38" s="90">
        <f t="shared" si="0"/>
        <v>28</v>
      </c>
      <c r="E38" s="465" t="s">
        <v>345</v>
      </c>
      <c r="F38" s="108" t="s">
        <v>126</v>
      </c>
      <c r="G38" s="109" t="s">
        <v>519</v>
      </c>
      <c r="H38" s="471">
        <v>0</v>
      </c>
      <c r="I38" s="481">
        <v>6000</v>
      </c>
      <c r="J38" s="427"/>
      <c r="K38" s="14"/>
      <c r="L38" s="14"/>
      <c r="M38" s="14"/>
      <c r="N38" s="14"/>
      <c r="O38" s="31"/>
    </row>
    <row r="39" spans="3:15" ht="19.5" customHeight="1" x14ac:dyDescent="0.2">
      <c r="C39" s="13"/>
      <c r="D39" s="90">
        <f t="shared" si="0"/>
        <v>29</v>
      </c>
      <c r="E39" s="465" t="s">
        <v>346</v>
      </c>
      <c r="F39" s="108" t="s">
        <v>126</v>
      </c>
      <c r="G39" s="109" t="s">
        <v>520</v>
      </c>
      <c r="H39" s="471">
        <v>114500</v>
      </c>
      <c r="I39" s="481">
        <v>206407</v>
      </c>
      <c r="J39" s="427"/>
      <c r="K39" s="14"/>
      <c r="L39" s="14"/>
      <c r="M39" s="14"/>
      <c r="N39" s="14"/>
      <c r="O39" s="31"/>
    </row>
    <row r="40" spans="3:15" ht="19.5" customHeight="1" x14ac:dyDescent="0.2">
      <c r="C40" s="13"/>
      <c r="D40" s="90">
        <f t="shared" si="0"/>
        <v>30</v>
      </c>
      <c r="E40" s="465" t="s">
        <v>347</v>
      </c>
      <c r="F40" s="108" t="s">
        <v>126</v>
      </c>
      <c r="G40" s="109" t="s">
        <v>521</v>
      </c>
      <c r="H40" s="471">
        <v>0</v>
      </c>
      <c r="I40" s="481">
        <v>232</v>
      </c>
      <c r="J40" s="427"/>
      <c r="K40" s="14"/>
      <c r="L40" s="14"/>
      <c r="M40" s="14"/>
      <c r="N40" s="14"/>
      <c r="O40" s="31"/>
    </row>
    <row r="41" spans="3:15" ht="19.5" customHeight="1" x14ac:dyDescent="0.2">
      <c r="C41" s="13"/>
      <c r="D41" s="90">
        <f t="shared" si="0"/>
        <v>31</v>
      </c>
      <c r="E41" s="465" t="s">
        <v>348</v>
      </c>
      <c r="F41" s="108" t="s">
        <v>126</v>
      </c>
      <c r="G41" s="109" t="s">
        <v>521</v>
      </c>
      <c r="H41" s="471">
        <v>372000</v>
      </c>
      <c r="I41" s="481">
        <v>400700</v>
      </c>
      <c r="J41" s="427"/>
      <c r="K41" s="14"/>
      <c r="L41" s="14"/>
      <c r="M41" s="14"/>
      <c r="N41" s="14"/>
      <c r="O41" s="31"/>
    </row>
    <row r="42" spans="3:15" ht="19.5" customHeight="1" x14ac:dyDescent="0.2">
      <c r="C42" s="13"/>
      <c r="D42" s="90">
        <f t="shared" si="0"/>
        <v>32</v>
      </c>
      <c r="E42" s="465" t="s">
        <v>349</v>
      </c>
      <c r="F42" s="108" t="s">
        <v>126</v>
      </c>
      <c r="G42" s="109" t="s">
        <v>521</v>
      </c>
      <c r="H42" s="471">
        <v>82500</v>
      </c>
      <c r="I42" s="481">
        <v>91900</v>
      </c>
      <c r="J42" s="427"/>
      <c r="K42" s="14"/>
      <c r="L42" s="14"/>
      <c r="M42" s="14"/>
      <c r="N42" s="14"/>
      <c r="O42" s="31"/>
    </row>
    <row r="43" spans="3:15" ht="19.5" customHeight="1" x14ac:dyDescent="0.2">
      <c r="C43" s="13"/>
      <c r="D43" s="90">
        <f t="shared" si="0"/>
        <v>33</v>
      </c>
      <c r="E43" s="465" t="s">
        <v>350</v>
      </c>
      <c r="F43" s="108" t="s">
        <v>126</v>
      </c>
      <c r="G43" s="109" t="s">
        <v>521</v>
      </c>
      <c r="H43" s="471">
        <v>43200</v>
      </c>
      <c r="I43" s="481">
        <v>16000</v>
      </c>
      <c r="J43" s="427"/>
      <c r="K43" s="14"/>
      <c r="L43" s="14"/>
      <c r="M43" s="14"/>
      <c r="N43" s="14"/>
      <c r="O43" s="31"/>
    </row>
    <row r="44" spans="3:15" ht="19.5" customHeight="1" x14ac:dyDescent="0.2">
      <c r="C44" s="13"/>
      <c r="D44" s="90">
        <f t="shared" si="0"/>
        <v>34</v>
      </c>
      <c r="E44" s="465" t="s">
        <v>351</v>
      </c>
      <c r="F44" s="108" t="s">
        <v>126</v>
      </c>
      <c r="G44" s="109" t="s">
        <v>522</v>
      </c>
      <c r="H44" s="471">
        <v>69400</v>
      </c>
      <c r="I44" s="481">
        <v>47100</v>
      </c>
      <c r="J44" s="427"/>
      <c r="K44" s="14"/>
      <c r="L44" s="14"/>
      <c r="M44" s="14"/>
      <c r="N44" s="14"/>
      <c r="O44" s="31"/>
    </row>
    <row r="45" spans="3:15" ht="19.5" customHeight="1" x14ac:dyDescent="0.2">
      <c r="C45" s="13"/>
      <c r="D45" s="90">
        <f t="shared" si="0"/>
        <v>35</v>
      </c>
      <c r="E45" s="465" t="s">
        <v>352</v>
      </c>
      <c r="F45" s="108" t="s">
        <v>126</v>
      </c>
      <c r="G45" s="109" t="s">
        <v>523</v>
      </c>
      <c r="H45" s="471">
        <v>138100</v>
      </c>
      <c r="I45" s="481">
        <v>130750</v>
      </c>
      <c r="J45" s="427"/>
      <c r="K45" s="14"/>
      <c r="L45" s="14"/>
      <c r="M45" s="14"/>
      <c r="N45" s="14"/>
      <c r="O45" s="31"/>
    </row>
    <row r="46" spans="3:15" ht="19.5" customHeight="1" x14ac:dyDescent="0.2">
      <c r="C46" s="13"/>
      <c r="D46" s="90">
        <f t="shared" si="0"/>
        <v>36</v>
      </c>
      <c r="E46" s="465" t="s">
        <v>399</v>
      </c>
      <c r="F46" s="108" t="s">
        <v>126</v>
      </c>
      <c r="G46" s="109" t="s">
        <v>524</v>
      </c>
      <c r="H46" s="471">
        <v>39300</v>
      </c>
      <c r="I46" s="481">
        <v>12100</v>
      </c>
      <c r="J46" s="427"/>
      <c r="K46" s="14"/>
      <c r="L46" s="14"/>
      <c r="M46" s="14"/>
      <c r="N46" s="14"/>
      <c r="O46" s="31"/>
    </row>
    <row r="47" spans="3:15" ht="19.5" customHeight="1" x14ac:dyDescent="0.2">
      <c r="C47" s="13"/>
      <c r="D47" s="90">
        <f t="shared" si="0"/>
        <v>37</v>
      </c>
      <c r="E47" s="465" t="s">
        <v>412</v>
      </c>
      <c r="F47" s="108" t="s">
        <v>126</v>
      </c>
      <c r="G47" s="109" t="s">
        <v>521</v>
      </c>
      <c r="H47" s="471">
        <v>173810</v>
      </c>
      <c r="I47" s="481">
        <v>142348</v>
      </c>
      <c r="J47" s="427"/>
      <c r="K47" s="14"/>
      <c r="L47" s="14"/>
      <c r="M47" s="14"/>
      <c r="N47" s="14"/>
      <c r="O47" s="31"/>
    </row>
    <row r="48" spans="3:15" ht="19.5" customHeight="1" x14ac:dyDescent="0.2">
      <c r="C48" s="13"/>
      <c r="D48" s="90">
        <f t="shared" si="0"/>
        <v>38</v>
      </c>
      <c r="E48" s="465" t="s">
        <v>353</v>
      </c>
      <c r="F48" s="108" t="s">
        <v>126</v>
      </c>
      <c r="G48" s="109" t="s">
        <v>526</v>
      </c>
      <c r="H48" s="471">
        <v>30000</v>
      </c>
      <c r="I48" s="481">
        <v>30000</v>
      </c>
      <c r="J48" s="427"/>
      <c r="K48" s="14"/>
      <c r="L48" s="14"/>
      <c r="M48" s="14"/>
      <c r="N48" s="14"/>
      <c r="O48" s="31"/>
    </row>
    <row r="49" spans="3:18" ht="19.5" customHeight="1" x14ac:dyDescent="0.2">
      <c r="C49" s="13"/>
      <c r="D49" s="90">
        <f t="shared" si="0"/>
        <v>39</v>
      </c>
      <c r="E49" s="465" t="s">
        <v>400</v>
      </c>
      <c r="F49" s="108" t="s">
        <v>126</v>
      </c>
      <c r="G49" s="109" t="s">
        <v>525</v>
      </c>
      <c r="H49" s="471">
        <v>12250</v>
      </c>
      <c r="I49" s="481">
        <v>12250</v>
      </c>
      <c r="J49" s="427"/>
      <c r="K49" s="14"/>
      <c r="L49" s="14"/>
      <c r="M49" s="14"/>
      <c r="N49" s="14"/>
      <c r="O49" s="31"/>
    </row>
    <row r="50" spans="3:18" ht="19.5" customHeight="1" x14ac:dyDescent="0.2">
      <c r="C50" s="13"/>
      <c r="D50" s="90">
        <f t="shared" si="0"/>
        <v>40</v>
      </c>
      <c r="E50" s="465" t="s">
        <v>354</v>
      </c>
      <c r="F50" s="108" t="s">
        <v>126</v>
      </c>
      <c r="G50" s="106" t="s">
        <v>528</v>
      </c>
      <c r="H50" s="471">
        <v>5638</v>
      </c>
      <c r="I50" s="481">
        <v>287775</v>
      </c>
      <c r="J50" s="427"/>
      <c r="K50" s="14"/>
      <c r="L50" s="14"/>
      <c r="M50" s="14"/>
      <c r="N50" s="14"/>
      <c r="O50" s="31"/>
    </row>
    <row r="51" spans="3:18" ht="25.2" x14ac:dyDescent="0.2">
      <c r="C51" s="13"/>
      <c r="D51" s="90">
        <f t="shared" si="0"/>
        <v>41</v>
      </c>
      <c r="E51" s="465" t="s">
        <v>401</v>
      </c>
      <c r="F51" s="108" t="s">
        <v>126</v>
      </c>
      <c r="G51" s="106" t="s">
        <v>529</v>
      </c>
      <c r="H51" s="471">
        <v>28500</v>
      </c>
      <c r="I51" s="481">
        <v>28500</v>
      </c>
      <c r="J51" s="427"/>
      <c r="K51" s="14"/>
      <c r="L51" s="14"/>
      <c r="M51" s="14"/>
      <c r="N51" s="14"/>
      <c r="O51" s="31"/>
    </row>
    <row r="52" spans="3:18" ht="19.5" customHeight="1" x14ac:dyDescent="0.2">
      <c r="C52" s="13"/>
      <c r="D52" s="90">
        <f t="shared" si="0"/>
        <v>42</v>
      </c>
      <c r="E52" s="465" t="s">
        <v>355</v>
      </c>
      <c r="F52" s="108" t="s">
        <v>126</v>
      </c>
      <c r="G52" s="106" t="s">
        <v>530</v>
      </c>
      <c r="H52" s="471">
        <v>16900</v>
      </c>
      <c r="I52" s="481">
        <v>0</v>
      </c>
      <c r="J52" s="427"/>
      <c r="K52" s="14"/>
      <c r="L52" s="14"/>
      <c r="M52" s="14"/>
      <c r="N52" s="14"/>
      <c r="O52" s="31"/>
    </row>
    <row r="53" spans="3:18" ht="25.2" x14ac:dyDescent="0.2">
      <c r="C53" s="13"/>
      <c r="D53" s="90">
        <f t="shared" si="0"/>
        <v>43</v>
      </c>
      <c r="E53" s="465" t="s">
        <v>402</v>
      </c>
      <c r="F53" s="108" t="s">
        <v>126</v>
      </c>
      <c r="G53" s="106" t="s">
        <v>531</v>
      </c>
      <c r="H53" s="471">
        <v>10000</v>
      </c>
      <c r="I53" s="481">
        <v>9500</v>
      </c>
      <c r="J53" s="427"/>
      <c r="K53" s="14"/>
      <c r="L53" s="14"/>
      <c r="M53" s="14"/>
      <c r="N53" s="14"/>
      <c r="O53" s="31"/>
    </row>
    <row r="54" spans="3:18" ht="25.2" x14ac:dyDescent="0.2">
      <c r="C54" s="13"/>
      <c r="D54" s="90">
        <f t="shared" si="0"/>
        <v>44</v>
      </c>
      <c r="E54" s="465" t="s">
        <v>356</v>
      </c>
      <c r="F54" s="108" t="s">
        <v>108</v>
      </c>
      <c r="G54" s="106" t="s">
        <v>532</v>
      </c>
      <c r="H54" s="471">
        <v>0</v>
      </c>
      <c r="I54" s="481">
        <v>495886</v>
      </c>
      <c r="J54" s="427"/>
      <c r="K54" s="14"/>
      <c r="L54" s="14"/>
      <c r="M54" s="14"/>
      <c r="N54" s="14"/>
      <c r="O54" s="31"/>
    </row>
    <row r="55" spans="3:18" ht="19.5" customHeight="1" x14ac:dyDescent="0.2">
      <c r="C55" s="13"/>
      <c r="D55" s="90">
        <f t="shared" si="0"/>
        <v>45</v>
      </c>
      <c r="E55" s="465" t="s">
        <v>357</v>
      </c>
      <c r="F55" s="108" t="s">
        <v>108</v>
      </c>
      <c r="G55" s="106" t="s">
        <v>534</v>
      </c>
      <c r="H55" s="471">
        <v>0</v>
      </c>
      <c r="I55" s="481">
        <v>96193</v>
      </c>
      <c r="J55" s="427"/>
      <c r="K55" s="14"/>
      <c r="L55" s="14"/>
      <c r="M55" s="14"/>
      <c r="N55" s="14"/>
      <c r="O55" s="31"/>
    </row>
    <row r="56" spans="3:18" ht="25.2" x14ac:dyDescent="0.2">
      <c r="C56" s="13"/>
      <c r="D56" s="90">
        <f t="shared" si="0"/>
        <v>46</v>
      </c>
      <c r="E56" s="465" t="s">
        <v>358</v>
      </c>
      <c r="F56" s="108" t="s">
        <v>126</v>
      </c>
      <c r="G56" s="106" t="s">
        <v>535</v>
      </c>
      <c r="H56" s="471">
        <v>0</v>
      </c>
      <c r="I56" s="481">
        <v>66500</v>
      </c>
      <c r="J56" s="427"/>
      <c r="K56" s="14"/>
      <c r="L56" s="14"/>
      <c r="M56" s="14"/>
      <c r="N56" s="14"/>
      <c r="O56" s="31"/>
    </row>
    <row r="57" spans="3:18" ht="25.2" x14ac:dyDescent="0.2">
      <c r="C57" s="13"/>
      <c r="D57" s="90">
        <f t="shared" si="0"/>
        <v>47</v>
      </c>
      <c r="E57" s="465" t="s">
        <v>359</v>
      </c>
      <c r="F57" s="108" t="s">
        <v>126</v>
      </c>
      <c r="G57" s="106" t="s">
        <v>536</v>
      </c>
      <c r="H57" s="471">
        <v>0</v>
      </c>
      <c r="I57" s="481">
        <v>99129</v>
      </c>
      <c r="J57" s="427"/>
      <c r="K57" s="14"/>
      <c r="L57" s="14"/>
      <c r="M57" s="14"/>
      <c r="N57" s="14"/>
      <c r="O57" s="31"/>
    </row>
    <row r="58" spans="3:18" ht="19.5" customHeight="1" x14ac:dyDescent="0.2">
      <c r="C58" s="13"/>
      <c r="D58" s="90">
        <f t="shared" si="0"/>
        <v>48</v>
      </c>
      <c r="E58" s="465" t="s">
        <v>360</v>
      </c>
      <c r="F58" s="108" t="s">
        <v>126</v>
      </c>
      <c r="G58" s="106" t="s">
        <v>539</v>
      </c>
      <c r="H58" s="471">
        <v>21850</v>
      </c>
      <c r="I58" s="481">
        <v>60299</v>
      </c>
      <c r="J58" s="427"/>
      <c r="K58" s="14"/>
      <c r="L58" s="14"/>
      <c r="M58" s="14"/>
      <c r="N58" s="14"/>
      <c r="O58" s="31"/>
      <c r="R58" s="14"/>
    </row>
    <row r="59" spans="3:18" ht="19.5" customHeight="1" x14ac:dyDescent="0.2">
      <c r="C59" s="13"/>
      <c r="D59" s="90">
        <f t="shared" si="0"/>
        <v>49</v>
      </c>
      <c r="E59" s="465" t="s">
        <v>361</v>
      </c>
      <c r="F59" s="108" t="s">
        <v>126</v>
      </c>
      <c r="G59" s="106" t="s">
        <v>537</v>
      </c>
      <c r="H59" s="471">
        <v>5700</v>
      </c>
      <c r="I59" s="481">
        <v>51116</v>
      </c>
      <c r="J59" s="427"/>
      <c r="K59" s="14"/>
      <c r="L59" s="14"/>
      <c r="M59" s="14"/>
      <c r="N59" s="14"/>
      <c r="O59" s="31"/>
    </row>
    <row r="60" spans="3:18" ht="19.5" customHeight="1" x14ac:dyDescent="0.2">
      <c r="C60" s="13"/>
      <c r="D60" s="90">
        <f t="shared" si="0"/>
        <v>50</v>
      </c>
      <c r="E60" s="465" t="s">
        <v>403</v>
      </c>
      <c r="F60" s="108" t="s">
        <v>125</v>
      </c>
      <c r="G60" s="106" t="s">
        <v>538</v>
      </c>
      <c r="H60" s="471">
        <v>300</v>
      </c>
      <c r="I60" s="481">
        <v>1500</v>
      </c>
      <c r="J60" s="427"/>
      <c r="K60" s="14"/>
      <c r="L60" s="14"/>
      <c r="M60" s="14"/>
      <c r="N60" s="14"/>
      <c r="O60" s="31"/>
    </row>
    <row r="61" spans="3:18" ht="19.5" customHeight="1" x14ac:dyDescent="0.2">
      <c r="C61" s="13"/>
      <c r="D61" s="90">
        <f t="shared" si="0"/>
        <v>51</v>
      </c>
      <c r="E61" s="465" t="s">
        <v>362</v>
      </c>
      <c r="F61" s="108" t="s">
        <v>126</v>
      </c>
      <c r="G61" s="106" t="s">
        <v>540</v>
      </c>
      <c r="H61" s="471">
        <v>123000</v>
      </c>
      <c r="I61" s="481">
        <v>135000</v>
      </c>
      <c r="J61" s="427"/>
      <c r="K61" s="14"/>
      <c r="L61" s="14"/>
      <c r="M61" s="14"/>
      <c r="N61" s="14"/>
      <c r="O61" s="31"/>
    </row>
    <row r="62" spans="3:18" ht="19.5" customHeight="1" x14ac:dyDescent="0.2">
      <c r="C62" s="13"/>
      <c r="D62" s="90">
        <f t="shared" si="0"/>
        <v>52</v>
      </c>
      <c r="E62" s="465" t="s">
        <v>363</v>
      </c>
      <c r="F62" s="108" t="s">
        <v>125</v>
      </c>
      <c r="G62" s="106" t="s">
        <v>541</v>
      </c>
      <c r="H62" s="471">
        <v>0</v>
      </c>
      <c r="I62" s="481">
        <v>142646</v>
      </c>
      <c r="J62" s="427"/>
      <c r="K62" s="14"/>
      <c r="L62" s="14"/>
      <c r="M62" s="14"/>
      <c r="N62" s="14"/>
      <c r="O62" s="31"/>
    </row>
    <row r="63" spans="3:18" ht="25.2" x14ac:dyDescent="0.2">
      <c r="C63" s="13"/>
      <c r="D63" s="90">
        <f t="shared" si="0"/>
        <v>53</v>
      </c>
      <c r="E63" s="465" t="s">
        <v>364</v>
      </c>
      <c r="F63" s="108" t="s">
        <v>108</v>
      </c>
      <c r="G63" s="106" t="s">
        <v>542</v>
      </c>
      <c r="H63" s="471">
        <v>127</v>
      </c>
      <c r="I63" s="481">
        <v>607778</v>
      </c>
      <c r="J63" s="427"/>
      <c r="K63" s="14"/>
      <c r="L63" s="14"/>
      <c r="M63" s="14"/>
      <c r="N63" s="14"/>
      <c r="O63" s="31"/>
    </row>
    <row r="64" spans="3:18" ht="19.5" customHeight="1" x14ac:dyDescent="0.2">
      <c r="C64" s="13"/>
      <c r="D64" s="90">
        <f t="shared" si="0"/>
        <v>54</v>
      </c>
      <c r="E64" s="465" t="s">
        <v>365</v>
      </c>
      <c r="F64" s="108" t="s">
        <v>125</v>
      </c>
      <c r="G64" s="106" t="s">
        <v>543</v>
      </c>
      <c r="H64" s="471">
        <v>-64150</v>
      </c>
      <c r="I64" s="481">
        <v>24853</v>
      </c>
      <c r="J64" s="427"/>
      <c r="K64" s="14"/>
      <c r="L64" s="14"/>
      <c r="M64" s="14"/>
      <c r="N64" s="14"/>
      <c r="O64" s="31"/>
    </row>
    <row r="65" spans="3:21" ht="19.5" customHeight="1" x14ac:dyDescent="0.2">
      <c r="C65" s="13"/>
      <c r="D65" s="90">
        <f t="shared" si="0"/>
        <v>55</v>
      </c>
      <c r="E65" s="465" t="s">
        <v>366</v>
      </c>
      <c r="F65" s="108" t="s">
        <v>125</v>
      </c>
      <c r="G65" s="106" t="s">
        <v>544</v>
      </c>
      <c r="H65" s="471">
        <v>5200</v>
      </c>
      <c r="I65" s="481">
        <v>10762</v>
      </c>
      <c r="J65" s="427"/>
      <c r="K65" s="14"/>
      <c r="L65" s="14"/>
      <c r="M65" s="14"/>
      <c r="N65" s="14"/>
      <c r="O65" s="31"/>
    </row>
    <row r="66" spans="3:21" ht="19.5" customHeight="1" x14ac:dyDescent="0.2">
      <c r="C66" s="13"/>
      <c r="D66" s="90">
        <f t="shared" si="0"/>
        <v>56</v>
      </c>
      <c r="E66" s="465" t="s">
        <v>367</v>
      </c>
      <c r="F66" s="108" t="s">
        <v>125</v>
      </c>
      <c r="G66" s="106" t="s">
        <v>545</v>
      </c>
      <c r="H66" s="471">
        <v>0</v>
      </c>
      <c r="I66" s="481">
        <v>150293</v>
      </c>
      <c r="J66" s="427"/>
      <c r="K66" s="14"/>
      <c r="L66" s="14"/>
      <c r="M66" s="14"/>
      <c r="N66" s="14"/>
      <c r="O66" s="31"/>
    </row>
    <row r="67" spans="3:21" ht="19.5" customHeight="1" x14ac:dyDescent="0.2">
      <c r="C67" s="13"/>
      <c r="D67" s="90">
        <f t="shared" si="0"/>
        <v>57</v>
      </c>
      <c r="E67" s="465" t="s">
        <v>368</v>
      </c>
      <c r="F67" s="108" t="s">
        <v>126</v>
      </c>
      <c r="G67" s="106" t="s">
        <v>546</v>
      </c>
      <c r="H67" s="471">
        <v>799</v>
      </c>
      <c r="I67" s="481">
        <v>532555</v>
      </c>
      <c r="J67" s="427"/>
      <c r="K67" s="14"/>
      <c r="L67" s="14"/>
      <c r="M67" s="14"/>
      <c r="N67" s="14"/>
      <c r="O67" s="31"/>
    </row>
    <row r="68" spans="3:21" ht="19.5" customHeight="1" x14ac:dyDescent="0.2">
      <c r="C68" s="13"/>
      <c r="D68" s="90">
        <f t="shared" si="0"/>
        <v>58</v>
      </c>
      <c r="E68" s="465" t="s">
        <v>369</v>
      </c>
      <c r="F68" s="108" t="s">
        <v>126</v>
      </c>
      <c r="G68" s="106" t="s">
        <v>547</v>
      </c>
      <c r="H68" s="471">
        <v>0</v>
      </c>
      <c r="I68" s="481">
        <v>264844</v>
      </c>
      <c r="J68" s="427"/>
      <c r="K68" s="14"/>
      <c r="L68" s="14"/>
      <c r="M68" s="14"/>
      <c r="N68" s="14"/>
      <c r="O68" s="31"/>
    </row>
    <row r="69" spans="3:21" ht="19.5" customHeight="1" x14ac:dyDescent="0.2">
      <c r="C69" s="13"/>
      <c r="D69" s="90">
        <f t="shared" si="0"/>
        <v>59</v>
      </c>
      <c r="E69" s="465" t="s">
        <v>370</v>
      </c>
      <c r="F69" s="108" t="s">
        <v>126</v>
      </c>
      <c r="G69" s="106" t="s">
        <v>548</v>
      </c>
      <c r="H69" s="471">
        <v>25000</v>
      </c>
      <c r="I69" s="481">
        <v>79695</v>
      </c>
      <c r="J69" s="427"/>
      <c r="K69" s="14"/>
      <c r="L69" s="14"/>
      <c r="M69" s="14"/>
      <c r="N69" s="14"/>
      <c r="O69" s="31"/>
    </row>
    <row r="70" spans="3:21" ht="19.5" customHeight="1" x14ac:dyDescent="0.2">
      <c r="C70" s="13"/>
      <c r="D70" s="90">
        <f t="shared" si="0"/>
        <v>60</v>
      </c>
      <c r="E70" s="465" t="s">
        <v>371</v>
      </c>
      <c r="F70" s="108" t="s">
        <v>126</v>
      </c>
      <c r="G70" s="106" t="s">
        <v>549</v>
      </c>
      <c r="H70" s="471">
        <v>4000</v>
      </c>
      <c r="I70" s="481">
        <v>175468</v>
      </c>
      <c r="J70" s="427"/>
      <c r="K70" s="14"/>
      <c r="L70" s="14"/>
      <c r="M70" s="14"/>
      <c r="N70" s="14"/>
      <c r="O70" s="31"/>
    </row>
    <row r="71" spans="3:21" ht="19.5" customHeight="1" x14ac:dyDescent="0.2">
      <c r="C71" s="13"/>
      <c r="D71" s="90">
        <f t="shared" si="0"/>
        <v>61</v>
      </c>
      <c r="E71" s="465" t="s">
        <v>372</v>
      </c>
      <c r="F71" s="108" t="s">
        <v>126</v>
      </c>
      <c r="G71" s="106" t="s">
        <v>550</v>
      </c>
      <c r="H71" s="471">
        <v>0</v>
      </c>
      <c r="I71" s="481">
        <v>19590</v>
      </c>
      <c r="J71" s="427"/>
      <c r="K71" s="14"/>
      <c r="L71" s="14"/>
      <c r="M71" s="14"/>
      <c r="N71" s="14"/>
      <c r="O71" s="31"/>
    </row>
    <row r="72" spans="3:21" ht="25.2" x14ac:dyDescent="0.2">
      <c r="C72" s="13"/>
      <c r="D72" s="90">
        <f t="shared" si="0"/>
        <v>62</v>
      </c>
      <c r="E72" s="465" t="s">
        <v>373</v>
      </c>
      <c r="F72" s="108" t="s">
        <v>126</v>
      </c>
      <c r="G72" s="106" t="s">
        <v>551</v>
      </c>
      <c r="H72" s="471">
        <v>0</v>
      </c>
      <c r="I72" s="481">
        <v>10200</v>
      </c>
      <c r="J72" s="427"/>
      <c r="K72" s="14"/>
      <c r="L72" s="14"/>
      <c r="M72" s="14"/>
      <c r="N72" s="14"/>
      <c r="O72" s="31"/>
    </row>
    <row r="73" spans="3:21" ht="25.2" x14ac:dyDescent="0.2">
      <c r="C73" s="13"/>
      <c r="D73" s="90">
        <f t="shared" si="0"/>
        <v>63</v>
      </c>
      <c r="E73" s="465" t="s">
        <v>374</v>
      </c>
      <c r="F73" s="108" t="s">
        <v>126</v>
      </c>
      <c r="G73" s="106" t="s">
        <v>552</v>
      </c>
      <c r="H73" s="471">
        <v>0</v>
      </c>
      <c r="I73" s="481">
        <v>396782</v>
      </c>
      <c r="J73" s="427"/>
      <c r="K73" s="14"/>
      <c r="L73" s="14"/>
      <c r="M73" s="14"/>
      <c r="N73" s="14"/>
      <c r="O73" s="31"/>
    </row>
    <row r="74" spans="3:21" ht="19.5" customHeight="1" x14ac:dyDescent="0.2">
      <c r="C74" s="13"/>
      <c r="D74" s="90">
        <f t="shared" si="0"/>
        <v>64</v>
      </c>
      <c r="E74" s="465" t="s">
        <v>375</v>
      </c>
      <c r="F74" s="108" t="s">
        <v>125</v>
      </c>
      <c r="G74" s="106" t="s">
        <v>553</v>
      </c>
      <c r="H74" s="471">
        <v>0</v>
      </c>
      <c r="I74" s="481">
        <v>58940</v>
      </c>
      <c r="J74" s="427"/>
      <c r="K74" s="14"/>
      <c r="L74" s="14"/>
      <c r="M74" s="14"/>
      <c r="N74" s="14"/>
      <c r="O74" s="31"/>
    </row>
    <row r="75" spans="3:21" ht="19.5" customHeight="1" x14ac:dyDescent="0.2">
      <c r="C75" s="13"/>
      <c r="D75" s="90">
        <f t="shared" si="0"/>
        <v>65</v>
      </c>
      <c r="E75" s="465" t="s">
        <v>376</v>
      </c>
      <c r="F75" s="108" t="s">
        <v>126</v>
      </c>
      <c r="G75" s="106" t="s">
        <v>554</v>
      </c>
      <c r="H75" s="471">
        <v>0</v>
      </c>
      <c r="I75" s="481">
        <v>27505</v>
      </c>
      <c r="J75" s="427"/>
      <c r="K75" s="14"/>
      <c r="L75" s="14"/>
      <c r="M75" s="14"/>
      <c r="N75" s="14"/>
      <c r="O75" s="31"/>
    </row>
    <row r="76" spans="3:21" ht="19.5" customHeight="1" x14ac:dyDescent="0.2">
      <c r="C76" s="13"/>
      <c r="D76" s="90">
        <f t="shared" si="0"/>
        <v>66</v>
      </c>
      <c r="E76" s="465" t="s">
        <v>377</v>
      </c>
      <c r="F76" s="108" t="s">
        <v>108</v>
      </c>
      <c r="G76" s="106" t="s">
        <v>555</v>
      </c>
      <c r="H76" s="471">
        <v>310</v>
      </c>
      <c r="I76" s="481">
        <v>50690</v>
      </c>
      <c r="J76" s="427"/>
      <c r="K76" s="14"/>
      <c r="L76" s="14"/>
      <c r="M76" s="14"/>
      <c r="N76" s="14"/>
      <c r="O76" s="31"/>
      <c r="U76" s="54"/>
    </row>
    <row r="77" spans="3:21" ht="19.5" customHeight="1" x14ac:dyDescent="0.2">
      <c r="C77" s="13"/>
      <c r="D77" s="90">
        <f t="shared" ref="D77:D140" si="1">D76+1</f>
        <v>67</v>
      </c>
      <c r="E77" s="465" t="s">
        <v>378</v>
      </c>
      <c r="F77" s="108" t="s">
        <v>126</v>
      </c>
      <c r="G77" s="106" t="s">
        <v>556</v>
      </c>
      <c r="H77" s="471">
        <v>6000</v>
      </c>
      <c r="I77" s="481">
        <v>7000</v>
      </c>
      <c r="J77" s="427"/>
      <c r="K77" s="14"/>
      <c r="L77" s="14"/>
      <c r="M77" s="14"/>
      <c r="N77" s="14"/>
      <c r="O77" s="31"/>
      <c r="U77" s="54"/>
    </row>
    <row r="78" spans="3:21" ht="19.5" customHeight="1" x14ac:dyDescent="0.2">
      <c r="C78" s="13"/>
      <c r="D78" s="90">
        <f t="shared" si="1"/>
        <v>68</v>
      </c>
      <c r="E78" s="465" t="s">
        <v>404</v>
      </c>
      <c r="F78" s="108" t="s">
        <v>126</v>
      </c>
      <c r="G78" s="106" t="s">
        <v>557</v>
      </c>
      <c r="H78" s="471">
        <v>125000</v>
      </c>
      <c r="I78" s="481">
        <v>125000</v>
      </c>
      <c r="J78" s="427"/>
      <c r="K78" s="14"/>
      <c r="L78" s="14"/>
      <c r="M78" s="14"/>
      <c r="N78" s="14"/>
      <c r="O78" s="31"/>
      <c r="U78" s="54"/>
    </row>
    <row r="79" spans="3:21" ht="33" customHeight="1" x14ac:dyDescent="0.2">
      <c r="C79" s="13"/>
      <c r="D79" s="90">
        <f t="shared" si="1"/>
        <v>69</v>
      </c>
      <c r="E79" s="465" t="s">
        <v>379</v>
      </c>
      <c r="F79" s="108" t="s">
        <v>126</v>
      </c>
      <c r="G79" s="106" t="s">
        <v>558</v>
      </c>
      <c r="H79" s="471">
        <v>150000</v>
      </c>
      <c r="I79" s="481">
        <v>250000</v>
      </c>
      <c r="J79" s="427"/>
      <c r="K79" s="14"/>
      <c r="L79" s="14"/>
      <c r="M79" s="479" t="s">
        <v>413</v>
      </c>
      <c r="N79" s="14"/>
      <c r="O79" s="31"/>
      <c r="U79" s="54"/>
    </row>
    <row r="80" spans="3:21" ht="19.5" customHeight="1" x14ac:dyDescent="0.2">
      <c r="C80" s="13"/>
      <c r="D80" s="90">
        <f t="shared" si="1"/>
        <v>70</v>
      </c>
      <c r="E80" s="465" t="s">
        <v>380</v>
      </c>
      <c r="F80" s="108" t="s">
        <v>108</v>
      </c>
      <c r="G80" s="106" t="s">
        <v>559</v>
      </c>
      <c r="H80" s="471">
        <v>73268</v>
      </c>
      <c r="I80" s="481">
        <v>147054</v>
      </c>
      <c r="J80" s="427"/>
      <c r="K80" s="14"/>
      <c r="L80" s="14"/>
      <c r="M80" s="14"/>
      <c r="N80" s="14"/>
      <c r="O80" s="31"/>
      <c r="U80" s="54"/>
    </row>
    <row r="81" spans="3:21" ht="19.5" customHeight="1" x14ac:dyDescent="0.2">
      <c r="C81" s="13"/>
      <c r="D81" s="90">
        <f t="shared" si="1"/>
        <v>71</v>
      </c>
      <c r="E81" s="465" t="s">
        <v>405</v>
      </c>
      <c r="F81" s="108" t="s">
        <v>126</v>
      </c>
      <c r="G81" s="106" t="s">
        <v>560</v>
      </c>
      <c r="H81" s="471">
        <v>0</v>
      </c>
      <c r="I81" s="481">
        <v>27797</v>
      </c>
      <c r="J81" s="427"/>
      <c r="K81" s="14"/>
      <c r="L81" s="14"/>
      <c r="M81" s="14"/>
      <c r="N81" s="14"/>
      <c r="O81" s="31"/>
      <c r="U81" s="54"/>
    </row>
    <row r="82" spans="3:21" ht="19.5" customHeight="1" x14ac:dyDescent="0.2">
      <c r="C82" s="13"/>
      <c r="D82" s="90">
        <f t="shared" si="1"/>
        <v>72</v>
      </c>
      <c r="E82" s="465" t="s">
        <v>406</v>
      </c>
      <c r="F82" s="108" t="s">
        <v>126</v>
      </c>
      <c r="G82" s="106" t="s">
        <v>561</v>
      </c>
      <c r="H82" s="471">
        <v>98</v>
      </c>
      <c r="I82" s="481">
        <v>8735</v>
      </c>
      <c r="J82" s="427"/>
      <c r="K82" s="14"/>
      <c r="L82" s="14"/>
      <c r="M82" s="14"/>
      <c r="N82" s="14"/>
      <c r="O82" s="31"/>
      <c r="U82" s="54"/>
    </row>
    <row r="83" spans="3:21" ht="19.5" customHeight="1" x14ac:dyDescent="0.2">
      <c r="C83" s="13"/>
      <c r="D83" s="90">
        <f t="shared" si="1"/>
        <v>73</v>
      </c>
      <c r="E83" s="465" t="s">
        <v>381</v>
      </c>
      <c r="F83" s="108" t="s">
        <v>125</v>
      </c>
      <c r="G83" s="106" t="s">
        <v>562</v>
      </c>
      <c r="H83" s="471">
        <v>0</v>
      </c>
      <c r="I83" s="481">
        <v>113935</v>
      </c>
      <c r="J83" s="427"/>
      <c r="K83" s="14"/>
      <c r="L83" s="14"/>
      <c r="M83" s="14"/>
      <c r="N83" s="14"/>
      <c r="O83" s="31"/>
      <c r="U83" s="54"/>
    </row>
    <row r="84" spans="3:21" ht="19.5" customHeight="1" x14ac:dyDescent="0.2">
      <c r="C84" s="13"/>
      <c r="D84" s="90">
        <f t="shared" si="1"/>
        <v>74</v>
      </c>
      <c r="E84" s="465" t="s">
        <v>407</v>
      </c>
      <c r="F84" s="108" t="s">
        <v>126</v>
      </c>
      <c r="G84" s="106" t="s">
        <v>563</v>
      </c>
      <c r="H84" s="471">
        <v>5522</v>
      </c>
      <c r="I84" s="481">
        <v>4813077</v>
      </c>
      <c r="J84" s="427"/>
      <c r="K84" s="14"/>
      <c r="L84" s="14"/>
      <c r="M84" s="14"/>
      <c r="N84" s="14"/>
      <c r="O84" s="31"/>
      <c r="U84" s="54"/>
    </row>
    <row r="85" spans="3:21" ht="19.5" customHeight="1" x14ac:dyDescent="0.2">
      <c r="C85" s="13"/>
      <c r="D85" s="90">
        <f t="shared" si="1"/>
        <v>75</v>
      </c>
      <c r="E85" s="465" t="s">
        <v>408</v>
      </c>
      <c r="F85" s="108" t="s">
        <v>126</v>
      </c>
      <c r="G85" s="106" t="s">
        <v>563</v>
      </c>
      <c r="H85" s="471">
        <v>1184650</v>
      </c>
      <c r="I85" s="481">
        <v>2000020</v>
      </c>
      <c r="J85" s="427"/>
      <c r="K85" s="14"/>
      <c r="L85" s="14"/>
      <c r="M85" s="479" t="s">
        <v>416</v>
      </c>
      <c r="N85" s="14"/>
      <c r="O85" s="31"/>
      <c r="U85" s="54"/>
    </row>
    <row r="86" spans="3:21" ht="19.5" customHeight="1" x14ac:dyDescent="0.2">
      <c r="C86" s="13"/>
      <c r="D86" s="90">
        <f t="shared" si="1"/>
        <v>76</v>
      </c>
      <c r="E86" s="465" t="s">
        <v>409</v>
      </c>
      <c r="F86" s="108" t="s">
        <v>126</v>
      </c>
      <c r="G86" s="106" t="s">
        <v>563</v>
      </c>
      <c r="H86" s="471">
        <v>0</v>
      </c>
      <c r="I86" s="481">
        <v>523227</v>
      </c>
      <c r="J86" s="427"/>
      <c r="K86" s="14"/>
      <c r="L86" s="14"/>
      <c r="M86" s="14"/>
      <c r="N86" s="14"/>
      <c r="O86" s="31"/>
      <c r="U86" s="54"/>
    </row>
    <row r="87" spans="3:21" ht="19.5" customHeight="1" x14ac:dyDescent="0.2">
      <c r="C87" s="13"/>
      <c r="D87" s="90">
        <f t="shared" si="1"/>
        <v>77</v>
      </c>
      <c r="E87" s="465" t="s">
        <v>382</v>
      </c>
      <c r="F87" s="108" t="s">
        <v>125</v>
      </c>
      <c r="G87" s="106" t="s">
        <v>564</v>
      </c>
      <c r="H87" s="471">
        <v>0</v>
      </c>
      <c r="I87" s="481">
        <v>0</v>
      </c>
      <c r="J87" s="427"/>
      <c r="K87" s="14"/>
      <c r="L87" s="14"/>
      <c r="M87" s="14"/>
      <c r="N87" s="14"/>
      <c r="O87" s="31"/>
      <c r="U87" s="54"/>
    </row>
    <row r="88" spans="3:21" ht="19.5" customHeight="1" x14ac:dyDescent="0.2">
      <c r="C88" s="13"/>
      <c r="D88" s="90">
        <f t="shared" si="1"/>
        <v>78</v>
      </c>
      <c r="E88" s="465" t="s">
        <v>383</v>
      </c>
      <c r="F88" s="108" t="s">
        <v>108</v>
      </c>
      <c r="G88" s="106" t="s">
        <v>568</v>
      </c>
      <c r="H88" s="471">
        <v>0</v>
      </c>
      <c r="I88" s="481">
        <v>294451</v>
      </c>
      <c r="J88" s="427"/>
      <c r="K88" s="14"/>
      <c r="L88" s="14"/>
      <c r="M88" s="14"/>
      <c r="N88" s="14"/>
      <c r="O88" s="31"/>
      <c r="U88" s="54"/>
    </row>
    <row r="89" spans="3:21" ht="19.5" customHeight="1" x14ac:dyDescent="0.2">
      <c r="C89" s="13"/>
      <c r="D89" s="90">
        <f t="shared" si="1"/>
        <v>79</v>
      </c>
      <c r="E89" s="465" t="s">
        <v>384</v>
      </c>
      <c r="F89" s="108" t="s">
        <v>126</v>
      </c>
      <c r="G89" s="106" t="s">
        <v>565</v>
      </c>
      <c r="H89" s="471">
        <v>0</v>
      </c>
      <c r="I89" s="481">
        <v>201315</v>
      </c>
      <c r="J89" s="427"/>
      <c r="K89" s="14"/>
      <c r="L89" s="14"/>
      <c r="M89" s="14"/>
      <c r="N89" s="14"/>
      <c r="O89" s="31"/>
      <c r="U89" s="54"/>
    </row>
    <row r="90" spans="3:21" ht="19.5" customHeight="1" x14ac:dyDescent="0.2">
      <c r="C90" s="13"/>
      <c r="D90" s="90">
        <f t="shared" si="1"/>
        <v>80</v>
      </c>
      <c r="E90" s="465" t="s">
        <v>385</v>
      </c>
      <c r="F90" s="108" t="s">
        <v>126</v>
      </c>
      <c r="G90" s="106" t="s">
        <v>566</v>
      </c>
      <c r="H90" s="471">
        <v>0</v>
      </c>
      <c r="I90" s="481">
        <v>522840</v>
      </c>
      <c r="J90" s="427"/>
      <c r="K90" s="14"/>
      <c r="L90" s="14"/>
      <c r="M90" s="14"/>
      <c r="N90" s="14"/>
      <c r="O90" s="31"/>
      <c r="U90" s="54"/>
    </row>
    <row r="91" spans="3:21" ht="19.5" customHeight="1" x14ac:dyDescent="0.2">
      <c r="C91" s="13"/>
      <c r="D91" s="90">
        <f t="shared" si="1"/>
        <v>81</v>
      </c>
      <c r="E91" s="465" t="s">
        <v>386</v>
      </c>
      <c r="F91" s="108" t="s">
        <v>126</v>
      </c>
      <c r="G91" s="106" t="s">
        <v>567</v>
      </c>
      <c r="H91" s="471">
        <v>0</v>
      </c>
      <c r="I91" s="481">
        <v>157511</v>
      </c>
      <c r="J91" s="427"/>
      <c r="K91" s="14"/>
      <c r="L91" s="14"/>
      <c r="M91" s="14"/>
      <c r="N91" s="14"/>
      <c r="O91" s="31"/>
      <c r="U91" s="54"/>
    </row>
    <row r="92" spans="3:21" ht="19.5" customHeight="1" x14ac:dyDescent="0.2">
      <c r="C92" s="13"/>
      <c r="D92" s="90">
        <f t="shared" si="1"/>
        <v>82</v>
      </c>
      <c r="E92" s="465" t="s">
        <v>410</v>
      </c>
      <c r="F92" s="108" t="s">
        <v>126</v>
      </c>
      <c r="G92" s="106" t="s">
        <v>584</v>
      </c>
      <c r="H92" s="471">
        <v>0</v>
      </c>
      <c r="I92" s="481">
        <v>70328</v>
      </c>
      <c r="J92" s="427"/>
      <c r="K92" s="14"/>
      <c r="L92" s="14"/>
      <c r="M92" s="14"/>
      <c r="N92" s="14"/>
      <c r="O92" s="31"/>
      <c r="U92" s="54"/>
    </row>
    <row r="93" spans="3:21" ht="19.5" customHeight="1" x14ac:dyDescent="0.2">
      <c r="C93" s="13"/>
      <c r="D93" s="90">
        <f t="shared" si="1"/>
        <v>83</v>
      </c>
      <c r="E93" s="465" t="s">
        <v>411</v>
      </c>
      <c r="F93" s="108" t="s">
        <v>126</v>
      </c>
      <c r="G93" s="106" t="s">
        <v>585</v>
      </c>
      <c r="H93" s="471">
        <v>200</v>
      </c>
      <c r="I93" s="481">
        <v>31946</v>
      </c>
      <c r="J93" s="427"/>
      <c r="K93" s="14"/>
      <c r="L93" s="14"/>
      <c r="M93" s="14"/>
      <c r="N93" s="14"/>
      <c r="O93" s="31"/>
      <c r="U93" s="54"/>
    </row>
    <row r="94" spans="3:21" ht="19.5" customHeight="1" x14ac:dyDescent="0.2">
      <c r="C94" s="13"/>
      <c r="D94" s="90">
        <f t="shared" si="1"/>
        <v>84</v>
      </c>
      <c r="E94" s="465" t="s">
        <v>387</v>
      </c>
      <c r="F94" s="108" t="s">
        <v>126</v>
      </c>
      <c r="G94" s="106" t="s">
        <v>583</v>
      </c>
      <c r="H94" s="471">
        <v>0</v>
      </c>
      <c r="I94" s="481">
        <v>544475</v>
      </c>
      <c r="J94" s="427"/>
      <c r="K94" s="14"/>
      <c r="L94" s="14"/>
      <c r="M94" s="14"/>
      <c r="N94" s="14"/>
      <c r="O94" s="31"/>
      <c r="U94" s="54"/>
    </row>
    <row r="95" spans="3:21" ht="19.5" customHeight="1" x14ac:dyDescent="0.2">
      <c r="C95" s="13"/>
      <c r="D95" s="90">
        <f t="shared" si="1"/>
        <v>85</v>
      </c>
      <c r="E95" s="465" t="s">
        <v>388</v>
      </c>
      <c r="F95" s="108" t="s">
        <v>126</v>
      </c>
      <c r="G95" s="106" t="s">
        <v>582</v>
      </c>
      <c r="H95" s="471">
        <v>0</v>
      </c>
      <c r="I95" s="481">
        <v>149148</v>
      </c>
      <c r="J95" s="427"/>
      <c r="K95" s="14"/>
      <c r="L95" s="14"/>
      <c r="M95" s="14"/>
      <c r="N95" s="14"/>
      <c r="O95" s="31"/>
      <c r="U95" s="54"/>
    </row>
    <row r="96" spans="3:21" ht="19.5" customHeight="1" x14ac:dyDescent="0.2">
      <c r="C96" s="13"/>
      <c r="D96" s="90">
        <f t="shared" si="1"/>
        <v>86</v>
      </c>
      <c r="E96" s="465" t="s">
        <v>389</v>
      </c>
      <c r="F96" s="108" t="s">
        <v>126</v>
      </c>
      <c r="G96" s="106" t="s">
        <v>581</v>
      </c>
      <c r="H96" s="471">
        <v>0</v>
      </c>
      <c r="I96" s="481">
        <v>235895</v>
      </c>
      <c r="J96" s="427"/>
      <c r="K96" s="14"/>
      <c r="L96" s="14"/>
      <c r="M96" s="14"/>
      <c r="N96" s="14"/>
      <c r="O96" s="31"/>
      <c r="U96" s="54"/>
    </row>
    <row r="97" spans="3:21" ht="19.5" customHeight="1" x14ac:dyDescent="0.2">
      <c r="C97" s="13"/>
      <c r="D97" s="90">
        <f t="shared" si="1"/>
        <v>87</v>
      </c>
      <c r="E97" s="465" t="s">
        <v>390</v>
      </c>
      <c r="F97" s="108" t="s">
        <v>126</v>
      </c>
      <c r="G97" s="106" t="s">
        <v>580</v>
      </c>
      <c r="H97" s="471">
        <v>0</v>
      </c>
      <c r="I97" s="481">
        <v>87537</v>
      </c>
      <c r="J97" s="427"/>
      <c r="K97" s="14"/>
      <c r="L97" s="14"/>
      <c r="M97" s="14"/>
      <c r="N97" s="14"/>
      <c r="O97" s="31"/>
      <c r="U97" s="54"/>
    </row>
    <row r="98" spans="3:21" ht="19.5" customHeight="1" x14ac:dyDescent="0.2">
      <c r="C98" s="13"/>
      <c r="D98" s="90">
        <f t="shared" si="1"/>
        <v>88</v>
      </c>
      <c r="E98" s="465" t="s">
        <v>391</v>
      </c>
      <c r="F98" s="108" t="s">
        <v>126</v>
      </c>
      <c r="G98" s="106" t="s">
        <v>579</v>
      </c>
      <c r="H98" s="471">
        <v>12000</v>
      </c>
      <c r="I98" s="481">
        <v>371994</v>
      </c>
      <c r="J98" s="477"/>
      <c r="K98" s="14"/>
      <c r="L98" s="14"/>
      <c r="M98" s="14"/>
      <c r="N98" s="14"/>
      <c r="O98" s="31"/>
      <c r="U98" s="54"/>
    </row>
    <row r="99" spans="3:21" ht="19.5" customHeight="1" x14ac:dyDescent="0.2">
      <c r="C99" s="13"/>
      <c r="D99" s="90">
        <f t="shared" si="1"/>
        <v>89</v>
      </c>
      <c r="E99" s="465" t="s">
        <v>392</v>
      </c>
      <c r="F99" s="108" t="s">
        <v>126</v>
      </c>
      <c r="G99" s="106" t="s">
        <v>578</v>
      </c>
      <c r="H99" s="471">
        <v>32000</v>
      </c>
      <c r="I99" s="481">
        <v>85000</v>
      </c>
      <c r="J99" s="427"/>
      <c r="K99" s="14"/>
      <c r="L99" s="14"/>
      <c r="M99" s="14"/>
      <c r="N99" s="14"/>
      <c r="O99" s="31"/>
      <c r="U99" s="54"/>
    </row>
    <row r="100" spans="3:21" ht="25.2" x14ac:dyDescent="0.2">
      <c r="C100" s="13"/>
      <c r="D100" s="90">
        <f t="shared" si="1"/>
        <v>90</v>
      </c>
      <c r="E100" s="465" t="s">
        <v>393</v>
      </c>
      <c r="F100" s="108" t="s">
        <v>126</v>
      </c>
      <c r="G100" s="106" t="s">
        <v>577</v>
      </c>
      <c r="H100" s="471">
        <v>72000</v>
      </c>
      <c r="I100" s="481">
        <v>494738</v>
      </c>
      <c r="J100" s="427"/>
      <c r="K100" s="14"/>
      <c r="L100" s="14"/>
      <c r="M100" s="14"/>
      <c r="N100" s="14"/>
      <c r="O100" s="31"/>
      <c r="U100" s="54"/>
    </row>
    <row r="101" spans="3:21" ht="19.5" customHeight="1" x14ac:dyDescent="0.2">
      <c r="C101" s="13"/>
      <c r="D101" s="90">
        <f t="shared" si="1"/>
        <v>91</v>
      </c>
      <c r="E101" s="465" t="s">
        <v>394</v>
      </c>
      <c r="F101" s="108" t="s">
        <v>125</v>
      </c>
      <c r="G101" s="106" t="s">
        <v>576</v>
      </c>
      <c r="H101" s="471">
        <v>0</v>
      </c>
      <c r="I101" s="481">
        <v>0</v>
      </c>
      <c r="J101" s="427"/>
      <c r="K101" s="14"/>
      <c r="L101" s="14"/>
      <c r="M101" s="14"/>
      <c r="N101" s="14"/>
      <c r="O101" s="31"/>
      <c r="U101" s="54"/>
    </row>
    <row r="102" spans="3:21" ht="19.5" customHeight="1" x14ac:dyDescent="0.2">
      <c r="C102" s="13"/>
      <c r="D102" s="90">
        <f t="shared" si="1"/>
        <v>92</v>
      </c>
      <c r="E102" s="465" t="s">
        <v>395</v>
      </c>
      <c r="F102" s="108" t="s">
        <v>125</v>
      </c>
      <c r="G102" s="106" t="s">
        <v>575</v>
      </c>
      <c r="H102" s="471">
        <v>0</v>
      </c>
      <c r="I102" s="481">
        <v>40040</v>
      </c>
      <c r="J102" s="427"/>
      <c r="K102" s="14"/>
      <c r="L102" s="14"/>
      <c r="M102" s="14"/>
      <c r="N102" s="14"/>
      <c r="O102" s="31"/>
      <c r="U102" s="54"/>
    </row>
    <row r="103" spans="3:21" ht="19.5" customHeight="1" x14ac:dyDescent="0.2">
      <c r="C103" s="13"/>
      <c r="D103" s="90">
        <f t="shared" si="1"/>
        <v>93</v>
      </c>
      <c r="E103" s="465" t="s">
        <v>396</v>
      </c>
      <c r="F103" s="108" t="s">
        <v>126</v>
      </c>
      <c r="G103" s="106" t="s">
        <v>574</v>
      </c>
      <c r="H103" s="471">
        <v>0</v>
      </c>
      <c r="I103" s="481">
        <v>6000</v>
      </c>
      <c r="J103" s="427"/>
      <c r="K103" s="14"/>
      <c r="L103" s="14"/>
      <c r="M103" s="14"/>
      <c r="N103" s="14"/>
      <c r="O103" s="31"/>
      <c r="U103" s="54"/>
    </row>
    <row r="104" spans="3:21" ht="19.5" customHeight="1" x14ac:dyDescent="0.2">
      <c r="C104" s="13"/>
      <c r="D104" s="90">
        <f t="shared" si="1"/>
        <v>94</v>
      </c>
      <c r="E104" s="465" t="s">
        <v>149</v>
      </c>
      <c r="F104" s="108" t="s">
        <v>126</v>
      </c>
      <c r="G104" s="106" t="s">
        <v>573</v>
      </c>
      <c r="H104" s="471">
        <v>0</v>
      </c>
      <c r="I104" s="481">
        <v>63526</v>
      </c>
      <c r="J104" s="427"/>
      <c r="K104" s="14"/>
      <c r="L104" s="14"/>
      <c r="M104" s="14"/>
      <c r="N104" s="14"/>
      <c r="O104" s="31"/>
      <c r="U104" s="54"/>
    </row>
    <row r="105" spans="3:21" ht="19.5" customHeight="1" x14ac:dyDescent="0.2">
      <c r="C105" s="13"/>
      <c r="D105" s="90">
        <f t="shared" si="1"/>
        <v>95</v>
      </c>
      <c r="E105" s="465" t="s">
        <v>417</v>
      </c>
      <c r="F105" s="108" t="s">
        <v>126</v>
      </c>
      <c r="G105" s="106" t="s">
        <v>572</v>
      </c>
      <c r="H105" s="471">
        <v>98000</v>
      </c>
      <c r="I105" s="481">
        <v>69775</v>
      </c>
      <c r="J105" s="427"/>
      <c r="K105" s="14"/>
      <c r="L105" s="14"/>
      <c r="M105" s="14"/>
      <c r="N105" s="14"/>
      <c r="O105" s="31"/>
      <c r="U105" s="54"/>
    </row>
    <row r="106" spans="3:21" ht="25.2" x14ac:dyDescent="0.2">
      <c r="C106" s="13"/>
      <c r="D106" s="90">
        <f t="shared" si="1"/>
        <v>96</v>
      </c>
      <c r="E106" s="465" t="s">
        <v>414</v>
      </c>
      <c r="F106" s="108" t="s">
        <v>126</v>
      </c>
      <c r="G106" s="106" t="s">
        <v>571</v>
      </c>
      <c r="H106" s="471">
        <v>63723</v>
      </c>
      <c r="I106" s="481">
        <v>31396</v>
      </c>
      <c r="J106" s="427"/>
      <c r="K106" s="14"/>
      <c r="L106" s="14"/>
      <c r="M106" s="14"/>
      <c r="N106" s="14"/>
      <c r="O106" s="31"/>
      <c r="U106" s="54"/>
    </row>
    <row r="107" spans="3:21" ht="19.5" customHeight="1" x14ac:dyDescent="0.2">
      <c r="C107" s="13"/>
      <c r="D107" s="90">
        <f t="shared" si="1"/>
        <v>97</v>
      </c>
      <c r="E107" s="465" t="s">
        <v>418</v>
      </c>
      <c r="F107" s="108" t="s">
        <v>125</v>
      </c>
      <c r="G107" s="106" t="s">
        <v>569</v>
      </c>
      <c r="H107" s="471">
        <v>-37286</v>
      </c>
      <c r="I107" s="481">
        <v>41392</v>
      </c>
      <c r="J107" s="427"/>
      <c r="K107" s="14"/>
      <c r="L107" s="14"/>
      <c r="M107" s="14"/>
      <c r="N107" s="14"/>
      <c r="O107" s="31"/>
      <c r="U107" s="54"/>
    </row>
    <row r="108" spans="3:21" ht="19.5" customHeight="1" x14ac:dyDescent="0.2">
      <c r="C108" s="13"/>
      <c r="D108" s="90">
        <f t="shared" si="1"/>
        <v>98</v>
      </c>
      <c r="E108" s="465" t="s">
        <v>419</v>
      </c>
      <c r="F108" s="108" t="s">
        <v>125</v>
      </c>
      <c r="G108" s="106" t="s">
        <v>570</v>
      </c>
      <c r="H108" s="471">
        <v>6584</v>
      </c>
      <c r="I108" s="481">
        <v>0</v>
      </c>
      <c r="J108" s="427"/>
      <c r="K108" s="14"/>
      <c r="L108" s="14"/>
      <c r="M108" s="527"/>
      <c r="N108" s="528"/>
      <c r="O108" s="529"/>
      <c r="U108" s="54"/>
    </row>
    <row r="109" spans="3:21" ht="19.5" customHeight="1" x14ac:dyDescent="0.2">
      <c r="C109" s="13"/>
      <c r="D109" s="90">
        <f t="shared" si="1"/>
        <v>99</v>
      </c>
      <c r="E109" s="465" t="s">
        <v>415</v>
      </c>
      <c r="F109" s="108" t="s">
        <v>126</v>
      </c>
      <c r="G109" s="106" t="s">
        <v>527</v>
      </c>
      <c r="H109" s="471">
        <v>3618878</v>
      </c>
      <c r="I109" s="481">
        <v>0</v>
      </c>
      <c r="J109" s="427"/>
      <c r="K109" s="14"/>
      <c r="L109" s="14"/>
      <c r="M109" s="14"/>
      <c r="N109" s="14"/>
      <c r="O109" s="31"/>
      <c r="U109" s="54"/>
    </row>
    <row r="110" spans="3:21" ht="19.5" hidden="1" customHeight="1" x14ac:dyDescent="0.2">
      <c r="C110" s="13"/>
      <c r="D110" s="90">
        <f t="shared" si="1"/>
        <v>100</v>
      </c>
      <c r="E110" s="104"/>
      <c r="F110" s="108"/>
      <c r="G110" s="106"/>
      <c r="H110" s="471">
        <v>0</v>
      </c>
      <c r="I110" s="481">
        <v>0</v>
      </c>
      <c r="J110" s="427"/>
      <c r="K110" s="14"/>
      <c r="L110" s="14"/>
      <c r="M110" s="14"/>
      <c r="N110" s="14"/>
      <c r="O110" s="31"/>
      <c r="U110" s="54"/>
    </row>
    <row r="111" spans="3:21" ht="19.5" hidden="1" customHeight="1" x14ac:dyDescent="0.2">
      <c r="C111" s="13"/>
      <c r="D111" s="90">
        <f t="shared" si="1"/>
        <v>101</v>
      </c>
      <c r="E111" s="104"/>
      <c r="F111" s="108"/>
      <c r="G111" s="106"/>
      <c r="H111" s="471">
        <v>0</v>
      </c>
      <c r="I111" s="481">
        <v>0</v>
      </c>
      <c r="J111" s="427"/>
      <c r="K111" s="14"/>
      <c r="L111" s="14"/>
      <c r="M111" s="14"/>
      <c r="N111" s="14"/>
      <c r="O111" s="31"/>
      <c r="U111" s="54"/>
    </row>
    <row r="112" spans="3:21" ht="19.5" hidden="1" customHeight="1" x14ac:dyDescent="0.2">
      <c r="C112" s="13"/>
      <c r="D112" s="90">
        <f t="shared" si="1"/>
        <v>102</v>
      </c>
      <c r="E112" s="104"/>
      <c r="F112" s="108"/>
      <c r="G112" s="106"/>
      <c r="H112" s="471">
        <v>0</v>
      </c>
      <c r="I112" s="481">
        <v>0</v>
      </c>
      <c r="J112" s="427"/>
      <c r="K112" s="14"/>
      <c r="L112" s="14"/>
      <c r="M112" s="14"/>
      <c r="N112" s="14"/>
      <c r="O112" s="31"/>
      <c r="U112" s="54"/>
    </row>
    <row r="113" spans="3:21" ht="19.5" hidden="1" customHeight="1" x14ac:dyDescent="0.2">
      <c r="C113" s="13"/>
      <c r="D113" s="90">
        <f t="shared" si="1"/>
        <v>103</v>
      </c>
      <c r="E113" s="104"/>
      <c r="F113" s="108"/>
      <c r="G113" s="106"/>
      <c r="H113" s="471">
        <v>0</v>
      </c>
      <c r="I113" s="481">
        <v>0</v>
      </c>
      <c r="J113" s="427"/>
      <c r="K113" s="14"/>
      <c r="L113" s="14"/>
      <c r="M113" s="14"/>
      <c r="N113" s="14"/>
      <c r="O113" s="31"/>
      <c r="U113" s="54"/>
    </row>
    <row r="114" spans="3:21" ht="19.5" hidden="1" customHeight="1" x14ac:dyDescent="0.2">
      <c r="C114" s="13"/>
      <c r="D114" s="90">
        <f t="shared" si="1"/>
        <v>104</v>
      </c>
      <c r="E114" s="104"/>
      <c r="F114" s="108"/>
      <c r="G114" s="106"/>
      <c r="H114" s="471">
        <v>0</v>
      </c>
      <c r="I114" s="481">
        <v>0</v>
      </c>
      <c r="J114" s="427"/>
      <c r="K114" s="14"/>
      <c r="L114" s="14"/>
      <c r="M114" s="14"/>
      <c r="N114" s="14"/>
      <c r="O114" s="31"/>
      <c r="U114" s="54"/>
    </row>
    <row r="115" spans="3:21" ht="19.5" hidden="1" customHeight="1" x14ac:dyDescent="0.2">
      <c r="C115" s="13"/>
      <c r="D115" s="90">
        <f t="shared" si="1"/>
        <v>105</v>
      </c>
      <c r="E115" s="104"/>
      <c r="F115" s="108"/>
      <c r="G115" s="106"/>
      <c r="H115" s="471">
        <v>0</v>
      </c>
      <c r="I115" s="481">
        <v>0</v>
      </c>
      <c r="J115" s="427"/>
      <c r="K115" s="14"/>
      <c r="L115" s="14"/>
      <c r="M115" s="14"/>
      <c r="N115" s="14"/>
      <c r="O115" s="31"/>
      <c r="U115" s="54"/>
    </row>
    <row r="116" spans="3:21" ht="19.5" hidden="1" customHeight="1" x14ac:dyDescent="0.2">
      <c r="C116" s="13"/>
      <c r="D116" s="90">
        <f t="shared" si="1"/>
        <v>106</v>
      </c>
      <c r="E116" s="104"/>
      <c r="F116" s="108"/>
      <c r="G116" s="106"/>
      <c r="H116" s="471">
        <v>0</v>
      </c>
      <c r="I116" s="481">
        <v>0</v>
      </c>
      <c r="J116" s="427"/>
      <c r="K116" s="14"/>
      <c r="L116" s="14"/>
      <c r="M116" s="14"/>
      <c r="N116" s="14"/>
      <c r="O116" s="31"/>
      <c r="U116" s="54"/>
    </row>
    <row r="117" spans="3:21" ht="19.5" hidden="1" customHeight="1" x14ac:dyDescent="0.2">
      <c r="C117" s="13"/>
      <c r="D117" s="90">
        <f t="shared" si="1"/>
        <v>107</v>
      </c>
      <c r="E117" s="104"/>
      <c r="F117" s="108"/>
      <c r="G117" s="106"/>
      <c r="H117" s="471">
        <v>0</v>
      </c>
      <c r="I117" s="481">
        <v>0</v>
      </c>
      <c r="J117" s="427"/>
      <c r="K117" s="14"/>
      <c r="L117" s="14"/>
      <c r="M117" s="14"/>
      <c r="N117" s="14"/>
      <c r="O117" s="31"/>
      <c r="U117" s="54"/>
    </row>
    <row r="118" spans="3:21" ht="19.5" hidden="1" customHeight="1" x14ac:dyDescent="0.2">
      <c r="C118" s="13"/>
      <c r="D118" s="90">
        <f t="shared" si="1"/>
        <v>108</v>
      </c>
      <c r="E118" s="104"/>
      <c r="F118" s="108"/>
      <c r="G118" s="106"/>
      <c r="H118" s="471">
        <v>0</v>
      </c>
      <c r="I118" s="481">
        <v>0</v>
      </c>
      <c r="J118" s="427"/>
      <c r="K118" s="14"/>
      <c r="L118" s="14"/>
      <c r="M118" s="14"/>
      <c r="N118" s="14"/>
      <c r="O118" s="31"/>
      <c r="U118" s="54"/>
    </row>
    <row r="119" spans="3:21" ht="19.5" hidden="1" customHeight="1" x14ac:dyDescent="0.2">
      <c r="C119" s="13"/>
      <c r="D119" s="90">
        <f t="shared" si="1"/>
        <v>109</v>
      </c>
      <c r="E119" s="104"/>
      <c r="F119" s="108"/>
      <c r="G119" s="106"/>
      <c r="H119" s="471">
        <v>0</v>
      </c>
      <c r="I119" s="481">
        <v>0</v>
      </c>
      <c r="J119" s="427"/>
      <c r="K119" s="14"/>
      <c r="L119" s="14"/>
      <c r="M119" s="14"/>
      <c r="N119" s="14"/>
      <c r="O119" s="31"/>
      <c r="U119" s="54"/>
    </row>
    <row r="120" spans="3:21" ht="19.5" hidden="1" customHeight="1" x14ac:dyDescent="0.2">
      <c r="C120" s="13"/>
      <c r="D120" s="90">
        <f t="shared" si="1"/>
        <v>110</v>
      </c>
      <c r="E120" s="104"/>
      <c r="F120" s="108"/>
      <c r="G120" s="106"/>
      <c r="H120" s="471">
        <v>0</v>
      </c>
      <c r="I120" s="481">
        <v>0</v>
      </c>
      <c r="J120" s="427"/>
      <c r="K120" s="14"/>
      <c r="L120" s="14"/>
      <c r="M120" s="14"/>
      <c r="N120" s="14"/>
      <c r="O120" s="31"/>
      <c r="U120" s="54"/>
    </row>
    <row r="121" spans="3:21" ht="19.5" hidden="1" customHeight="1" x14ac:dyDescent="0.2">
      <c r="C121" s="13"/>
      <c r="D121" s="90">
        <f t="shared" si="1"/>
        <v>111</v>
      </c>
      <c r="E121" s="104"/>
      <c r="F121" s="108"/>
      <c r="G121" s="106"/>
      <c r="H121" s="471">
        <v>0</v>
      </c>
      <c r="I121" s="481">
        <v>0</v>
      </c>
      <c r="J121" s="427"/>
      <c r="K121" s="14"/>
      <c r="L121" s="14"/>
      <c r="M121" s="14"/>
      <c r="N121" s="14"/>
      <c r="O121" s="31"/>
      <c r="U121" s="54"/>
    </row>
    <row r="122" spans="3:21" ht="19.5" hidden="1" customHeight="1" x14ac:dyDescent="0.2">
      <c r="C122" s="13"/>
      <c r="D122" s="90">
        <f t="shared" si="1"/>
        <v>112</v>
      </c>
      <c r="E122" s="104"/>
      <c r="F122" s="108"/>
      <c r="G122" s="106"/>
      <c r="H122" s="471">
        <v>0</v>
      </c>
      <c r="I122" s="481">
        <v>0</v>
      </c>
      <c r="J122" s="427"/>
      <c r="K122" s="14"/>
      <c r="L122" s="14"/>
      <c r="M122" s="14"/>
      <c r="N122" s="14"/>
      <c r="O122" s="31"/>
      <c r="U122" s="54"/>
    </row>
    <row r="123" spans="3:21" ht="19.5" hidden="1" customHeight="1" x14ac:dyDescent="0.2">
      <c r="C123" s="13"/>
      <c r="D123" s="90">
        <f t="shared" si="1"/>
        <v>113</v>
      </c>
      <c r="E123" s="104"/>
      <c r="F123" s="108"/>
      <c r="G123" s="106"/>
      <c r="H123" s="471">
        <v>0</v>
      </c>
      <c r="I123" s="481">
        <v>0</v>
      </c>
      <c r="J123" s="427"/>
      <c r="K123" s="14"/>
      <c r="L123" s="14"/>
      <c r="M123" s="14"/>
      <c r="N123" s="14"/>
      <c r="O123" s="31"/>
      <c r="U123" s="54"/>
    </row>
    <row r="124" spans="3:21" ht="19.5" hidden="1" customHeight="1" x14ac:dyDescent="0.2">
      <c r="C124" s="13"/>
      <c r="D124" s="90">
        <f t="shared" si="1"/>
        <v>114</v>
      </c>
      <c r="E124" s="104"/>
      <c r="F124" s="108"/>
      <c r="G124" s="106"/>
      <c r="H124" s="471">
        <v>0</v>
      </c>
      <c r="I124" s="481">
        <v>0</v>
      </c>
      <c r="J124" s="427"/>
      <c r="K124" s="14"/>
      <c r="L124" s="14"/>
      <c r="M124" s="14"/>
      <c r="N124" s="14"/>
      <c r="O124" s="31"/>
      <c r="U124" s="54"/>
    </row>
    <row r="125" spans="3:21" ht="19.5" hidden="1" customHeight="1" x14ac:dyDescent="0.2">
      <c r="C125" s="13"/>
      <c r="D125" s="90">
        <f t="shared" si="1"/>
        <v>115</v>
      </c>
      <c r="E125" s="104"/>
      <c r="F125" s="108"/>
      <c r="G125" s="106"/>
      <c r="H125" s="471">
        <v>0</v>
      </c>
      <c r="I125" s="481">
        <v>0</v>
      </c>
      <c r="J125" s="427"/>
      <c r="K125" s="14"/>
      <c r="L125" s="14"/>
      <c r="M125" s="14"/>
      <c r="N125" s="14"/>
      <c r="O125" s="31"/>
      <c r="U125" s="54"/>
    </row>
    <row r="126" spans="3:21" ht="19.5" hidden="1" customHeight="1" x14ac:dyDescent="0.2">
      <c r="C126" s="13"/>
      <c r="D126" s="90">
        <f t="shared" si="1"/>
        <v>116</v>
      </c>
      <c r="E126" s="104"/>
      <c r="F126" s="108"/>
      <c r="G126" s="106"/>
      <c r="H126" s="471">
        <v>0</v>
      </c>
      <c r="I126" s="481">
        <v>0</v>
      </c>
      <c r="J126" s="427"/>
      <c r="K126" s="14"/>
      <c r="L126" s="14"/>
      <c r="M126" s="14"/>
      <c r="N126" s="14"/>
      <c r="O126" s="31"/>
      <c r="U126" s="54"/>
    </row>
    <row r="127" spans="3:21" ht="19.5" hidden="1" customHeight="1" x14ac:dyDescent="0.2">
      <c r="C127" s="13"/>
      <c r="D127" s="90">
        <f t="shared" si="1"/>
        <v>117</v>
      </c>
      <c r="E127" s="104"/>
      <c r="F127" s="108"/>
      <c r="G127" s="106"/>
      <c r="H127" s="471">
        <v>0</v>
      </c>
      <c r="I127" s="480">
        <v>0</v>
      </c>
      <c r="J127" s="427"/>
      <c r="K127" s="14"/>
      <c r="L127" s="14"/>
      <c r="M127" s="14"/>
      <c r="N127" s="14"/>
      <c r="O127" s="31"/>
      <c r="U127" s="54"/>
    </row>
    <row r="128" spans="3:21" ht="19.5" hidden="1" customHeight="1" x14ac:dyDescent="0.2">
      <c r="C128" s="13"/>
      <c r="D128" s="90">
        <f t="shared" si="1"/>
        <v>118</v>
      </c>
      <c r="E128" s="104"/>
      <c r="F128" s="108"/>
      <c r="G128" s="106"/>
      <c r="H128" s="471">
        <v>0</v>
      </c>
      <c r="I128" s="480">
        <v>0</v>
      </c>
      <c r="J128" s="427"/>
      <c r="K128" s="14"/>
      <c r="L128" s="14"/>
      <c r="M128" s="14"/>
      <c r="N128" s="14"/>
      <c r="O128" s="31"/>
      <c r="U128" s="54"/>
    </row>
    <row r="129" spans="3:21" ht="19.5" hidden="1" customHeight="1" x14ac:dyDescent="0.2">
      <c r="C129" s="13"/>
      <c r="D129" s="90">
        <f t="shared" si="1"/>
        <v>119</v>
      </c>
      <c r="E129" s="104"/>
      <c r="F129" s="108"/>
      <c r="G129" s="106"/>
      <c r="H129" s="471">
        <v>0</v>
      </c>
      <c r="I129" s="480">
        <v>0</v>
      </c>
      <c r="J129" s="427"/>
      <c r="K129" s="14"/>
      <c r="L129" s="14"/>
      <c r="M129" s="14"/>
      <c r="N129" s="14"/>
      <c r="O129" s="31"/>
      <c r="U129" s="54"/>
    </row>
    <row r="130" spans="3:21" ht="19.5" hidden="1" customHeight="1" x14ac:dyDescent="0.2">
      <c r="C130" s="13"/>
      <c r="D130" s="90">
        <f t="shared" si="1"/>
        <v>120</v>
      </c>
      <c r="E130" s="104"/>
      <c r="F130" s="108"/>
      <c r="G130" s="106"/>
      <c r="H130" s="471">
        <v>0</v>
      </c>
      <c r="I130" s="480">
        <v>0</v>
      </c>
      <c r="J130" s="427"/>
      <c r="K130" s="14"/>
      <c r="L130" s="14"/>
      <c r="M130" s="14"/>
      <c r="N130" s="14"/>
      <c r="O130" s="31"/>
      <c r="U130" s="54"/>
    </row>
    <row r="131" spans="3:21" ht="19.5" hidden="1" customHeight="1" x14ac:dyDescent="0.2">
      <c r="C131" s="13"/>
      <c r="D131" s="90">
        <f t="shared" si="1"/>
        <v>121</v>
      </c>
      <c r="E131" s="104"/>
      <c r="F131" s="108"/>
      <c r="G131" s="106"/>
      <c r="H131" s="471">
        <v>0</v>
      </c>
      <c r="I131" s="480">
        <v>0</v>
      </c>
      <c r="J131" s="427"/>
      <c r="K131" s="14"/>
      <c r="L131" s="14"/>
      <c r="M131" s="14"/>
      <c r="N131" s="14"/>
      <c r="O131" s="31"/>
      <c r="U131" s="54"/>
    </row>
    <row r="132" spans="3:21" ht="19.5" hidden="1" customHeight="1" x14ac:dyDescent="0.2">
      <c r="C132" s="13"/>
      <c r="D132" s="90">
        <f t="shared" si="1"/>
        <v>122</v>
      </c>
      <c r="E132" s="104"/>
      <c r="F132" s="108"/>
      <c r="G132" s="106"/>
      <c r="H132" s="471">
        <v>0</v>
      </c>
      <c r="I132" s="480">
        <v>0</v>
      </c>
      <c r="J132" s="427"/>
      <c r="K132" s="14"/>
      <c r="L132" s="14"/>
      <c r="M132" s="14"/>
      <c r="N132" s="14"/>
      <c r="O132" s="31"/>
      <c r="U132" s="54"/>
    </row>
    <row r="133" spans="3:21" ht="19.5" hidden="1" customHeight="1" x14ac:dyDescent="0.2">
      <c r="C133" s="13"/>
      <c r="D133" s="90">
        <f t="shared" si="1"/>
        <v>123</v>
      </c>
      <c r="E133" s="104"/>
      <c r="F133" s="108"/>
      <c r="G133" s="106"/>
      <c r="H133" s="471">
        <v>0</v>
      </c>
      <c r="I133" s="480">
        <v>0</v>
      </c>
      <c r="J133" s="427"/>
      <c r="K133" s="14"/>
      <c r="L133" s="14"/>
      <c r="M133" s="14"/>
      <c r="N133" s="14"/>
      <c r="O133" s="31"/>
      <c r="U133" s="54"/>
    </row>
    <row r="134" spans="3:21" ht="19.5" hidden="1" customHeight="1" x14ac:dyDescent="0.2">
      <c r="C134" s="13"/>
      <c r="D134" s="90">
        <f t="shared" si="1"/>
        <v>124</v>
      </c>
      <c r="E134" s="104"/>
      <c r="F134" s="108"/>
      <c r="G134" s="106"/>
      <c r="H134" s="471">
        <v>0</v>
      </c>
      <c r="I134" s="480">
        <v>0</v>
      </c>
      <c r="J134" s="427"/>
      <c r="K134" s="14"/>
      <c r="L134" s="14"/>
      <c r="M134" s="14"/>
      <c r="N134" s="14"/>
      <c r="O134" s="31"/>
      <c r="U134" s="54"/>
    </row>
    <row r="135" spans="3:21" ht="19.5" hidden="1" customHeight="1" x14ac:dyDescent="0.2">
      <c r="C135" s="13"/>
      <c r="D135" s="90">
        <f t="shared" si="1"/>
        <v>125</v>
      </c>
      <c r="E135" s="104"/>
      <c r="F135" s="108"/>
      <c r="G135" s="106"/>
      <c r="H135" s="471">
        <v>0</v>
      </c>
      <c r="I135" s="480">
        <v>0</v>
      </c>
      <c r="J135" s="427"/>
      <c r="K135" s="14"/>
      <c r="L135" s="14"/>
      <c r="M135" s="14"/>
      <c r="N135" s="14"/>
      <c r="O135" s="31"/>
      <c r="U135" s="54"/>
    </row>
    <row r="136" spans="3:21" ht="19.5" hidden="1" customHeight="1" x14ac:dyDescent="0.2">
      <c r="C136" s="13"/>
      <c r="D136" s="90">
        <f t="shared" si="1"/>
        <v>126</v>
      </c>
      <c r="E136" s="104"/>
      <c r="F136" s="108"/>
      <c r="G136" s="106"/>
      <c r="H136" s="471">
        <v>0</v>
      </c>
      <c r="I136" s="480">
        <v>0</v>
      </c>
      <c r="J136" s="427"/>
      <c r="K136" s="14"/>
      <c r="L136" s="14"/>
      <c r="M136" s="14"/>
      <c r="N136" s="14"/>
      <c r="O136" s="31"/>
      <c r="U136" s="54"/>
    </row>
    <row r="137" spans="3:21" ht="19.5" hidden="1" customHeight="1" x14ac:dyDescent="0.2">
      <c r="C137" s="13"/>
      <c r="D137" s="90">
        <f t="shared" si="1"/>
        <v>127</v>
      </c>
      <c r="E137" s="104"/>
      <c r="F137" s="108"/>
      <c r="G137" s="106"/>
      <c r="H137" s="471">
        <v>0</v>
      </c>
      <c r="I137" s="480">
        <v>0</v>
      </c>
      <c r="J137" s="427"/>
      <c r="K137" s="14"/>
      <c r="L137" s="14"/>
      <c r="M137" s="14"/>
      <c r="N137" s="14"/>
      <c r="O137" s="31"/>
      <c r="U137" s="54"/>
    </row>
    <row r="138" spans="3:21" ht="19.5" hidden="1" customHeight="1" x14ac:dyDescent="0.2">
      <c r="C138" s="13"/>
      <c r="D138" s="90">
        <f t="shared" si="1"/>
        <v>128</v>
      </c>
      <c r="E138" s="104"/>
      <c r="F138" s="108"/>
      <c r="G138" s="106"/>
      <c r="H138" s="471">
        <v>0</v>
      </c>
      <c r="I138" s="480">
        <v>0</v>
      </c>
      <c r="J138" s="427"/>
      <c r="K138" s="14"/>
      <c r="L138" s="14"/>
      <c r="M138" s="14"/>
      <c r="N138" s="14"/>
      <c r="O138" s="31"/>
      <c r="U138" s="54"/>
    </row>
    <row r="139" spans="3:21" ht="19.5" hidden="1" customHeight="1" x14ac:dyDescent="0.2">
      <c r="C139" s="13"/>
      <c r="D139" s="90">
        <f t="shared" si="1"/>
        <v>129</v>
      </c>
      <c r="E139" s="104"/>
      <c r="F139" s="108"/>
      <c r="G139" s="106"/>
      <c r="H139" s="471">
        <v>0</v>
      </c>
      <c r="I139" s="480">
        <v>0</v>
      </c>
      <c r="J139" s="427"/>
      <c r="K139" s="14"/>
      <c r="L139" s="14"/>
      <c r="M139" s="14"/>
      <c r="N139" s="14"/>
      <c r="O139" s="31"/>
      <c r="U139" s="54"/>
    </row>
    <row r="140" spans="3:21" ht="19.5" hidden="1" customHeight="1" x14ac:dyDescent="0.2">
      <c r="C140" s="13"/>
      <c r="D140" s="90">
        <f t="shared" si="1"/>
        <v>130</v>
      </c>
      <c r="E140" s="104"/>
      <c r="F140" s="108"/>
      <c r="G140" s="106"/>
      <c r="H140" s="471">
        <v>0</v>
      </c>
      <c r="I140" s="480">
        <v>0</v>
      </c>
      <c r="J140" s="427"/>
      <c r="K140" s="14"/>
      <c r="L140" s="14"/>
      <c r="M140" s="14"/>
      <c r="N140" s="14"/>
      <c r="O140" s="31"/>
      <c r="U140" s="54"/>
    </row>
    <row r="141" spans="3:21" ht="19.5" hidden="1" customHeight="1" x14ac:dyDescent="0.2">
      <c r="C141" s="13"/>
      <c r="D141" s="90">
        <f t="shared" ref="D141:D145" si="2">D140+1</f>
        <v>131</v>
      </c>
      <c r="E141" s="104"/>
      <c r="F141" s="108"/>
      <c r="G141" s="106"/>
      <c r="H141" s="471">
        <v>0</v>
      </c>
      <c r="I141" s="480">
        <v>0</v>
      </c>
      <c r="J141" s="427"/>
      <c r="K141" s="14"/>
      <c r="L141" s="14"/>
      <c r="M141" s="14"/>
      <c r="N141" s="14"/>
      <c r="O141" s="31"/>
      <c r="U141" s="54"/>
    </row>
    <row r="142" spans="3:21" ht="19.5" hidden="1" customHeight="1" x14ac:dyDescent="0.2">
      <c r="C142" s="13"/>
      <c r="D142" s="90">
        <f t="shared" si="2"/>
        <v>132</v>
      </c>
      <c r="E142" s="104"/>
      <c r="F142" s="108"/>
      <c r="G142" s="106"/>
      <c r="H142" s="471">
        <v>0</v>
      </c>
      <c r="I142" s="480">
        <v>0</v>
      </c>
      <c r="J142" s="427"/>
      <c r="K142" s="14"/>
      <c r="L142" s="14"/>
      <c r="M142" s="14"/>
      <c r="N142" s="14"/>
      <c r="O142" s="31"/>
      <c r="U142" s="54"/>
    </row>
    <row r="143" spans="3:21" ht="19.5" hidden="1" customHeight="1" x14ac:dyDescent="0.2">
      <c r="C143" s="13"/>
      <c r="D143" s="90">
        <f t="shared" si="2"/>
        <v>133</v>
      </c>
      <c r="E143" s="104"/>
      <c r="F143" s="108"/>
      <c r="G143" s="106"/>
      <c r="H143" s="472"/>
      <c r="I143" s="388"/>
      <c r="J143" s="427"/>
      <c r="K143" s="14"/>
      <c r="L143" s="14"/>
      <c r="M143" s="14"/>
      <c r="N143" s="14"/>
      <c r="O143" s="31"/>
      <c r="U143" s="54"/>
    </row>
    <row r="144" spans="3:21" ht="19.5" customHeight="1" x14ac:dyDescent="0.2">
      <c r="C144" s="13"/>
      <c r="D144" s="90">
        <f t="shared" si="2"/>
        <v>134</v>
      </c>
      <c r="E144" s="104"/>
      <c r="F144" s="108"/>
      <c r="G144" s="106"/>
      <c r="H144" s="472"/>
      <c r="I144" s="388"/>
      <c r="J144" s="427"/>
      <c r="K144" s="14"/>
      <c r="L144" s="14"/>
      <c r="M144" s="479" t="s">
        <v>432</v>
      </c>
      <c r="N144" s="14"/>
      <c r="O144" s="31"/>
      <c r="U144" s="54"/>
    </row>
    <row r="145" spans="3:21" ht="19.5" customHeight="1" x14ac:dyDescent="0.2">
      <c r="C145" s="13"/>
      <c r="D145" s="90">
        <f t="shared" si="2"/>
        <v>135</v>
      </c>
      <c r="E145" s="104"/>
      <c r="F145" s="108"/>
      <c r="G145" s="106"/>
      <c r="H145" s="472"/>
      <c r="I145" s="388"/>
      <c r="J145" s="427"/>
      <c r="K145" s="14"/>
      <c r="L145" s="14"/>
      <c r="M145" s="14"/>
      <c r="N145" s="14"/>
      <c r="O145" s="31"/>
      <c r="U145" s="54"/>
    </row>
    <row r="146" spans="3:21" ht="19.5" customHeight="1" x14ac:dyDescent="0.2">
      <c r="C146" s="13"/>
      <c r="D146" s="19"/>
      <c r="E146" s="392" t="s">
        <v>92</v>
      </c>
      <c r="F146" s="393"/>
      <c r="G146" s="394"/>
      <c r="H146" s="472"/>
      <c r="I146" s="388"/>
      <c r="J146" s="427"/>
      <c r="K146" s="14"/>
      <c r="L146" s="14"/>
      <c r="M146" s="14"/>
      <c r="N146" s="14"/>
      <c r="O146" s="31"/>
      <c r="U146" s="54"/>
    </row>
    <row r="147" spans="3:21" ht="19.5" customHeight="1" thickBot="1" x14ac:dyDescent="0.25">
      <c r="C147" s="13"/>
      <c r="D147" s="19"/>
      <c r="E147" s="432" t="s">
        <v>267</v>
      </c>
      <c r="F147" s="433"/>
      <c r="G147" s="428"/>
      <c r="H147" s="473"/>
      <c r="I147" s="429"/>
      <c r="J147" s="540">
        <f>10857088+1275700</f>
        <v>12132788</v>
      </c>
      <c r="K147" s="14"/>
      <c r="L147" s="14"/>
      <c r="M147" s="14"/>
      <c r="N147" s="14"/>
      <c r="O147" s="31"/>
      <c r="U147" s="54"/>
    </row>
    <row r="148" spans="3:21" ht="19.5" customHeight="1" thickTop="1" x14ac:dyDescent="0.2">
      <c r="C148" s="13"/>
      <c r="D148" s="19"/>
      <c r="E148" s="431" t="s">
        <v>222</v>
      </c>
      <c r="F148" s="139"/>
      <c r="G148" s="430"/>
      <c r="H148" s="474">
        <f>SUM(H11:H146)</f>
        <v>9086602</v>
      </c>
      <c r="I148" s="437">
        <f>SUM(I11:I146)</f>
        <v>22240492</v>
      </c>
      <c r="J148" s="438">
        <f>J147</f>
        <v>12132788</v>
      </c>
      <c r="K148" s="14"/>
      <c r="L148" s="14"/>
      <c r="M148" s="14"/>
      <c r="N148" s="14"/>
      <c r="O148" s="31"/>
      <c r="U148" s="54"/>
    </row>
    <row r="149" spans="3:21" ht="19.5" customHeight="1" x14ac:dyDescent="0.2">
      <c r="C149" s="13"/>
      <c r="D149" s="19"/>
      <c r="E149" s="14"/>
      <c r="F149" s="160"/>
      <c r="G149" s="387"/>
      <c r="H149" s="314"/>
      <c r="I149" s="14"/>
      <c r="J149" s="14"/>
      <c r="K149" s="14"/>
      <c r="L149" s="14"/>
      <c r="M149" s="14"/>
      <c r="N149" s="14"/>
      <c r="O149" s="31"/>
      <c r="U149" s="54"/>
    </row>
    <row r="150" spans="3:21" ht="19.5" customHeight="1" x14ac:dyDescent="0.2">
      <c r="C150" s="13"/>
      <c r="D150" s="19"/>
      <c r="E150" s="14"/>
      <c r="F150" s="160"/>
      <c r="G150" s="387"/>
      <c r="H150" s="314"/>
      <c r="I150" s="14"/>
      <c r="J150" s="14"/>
      <c r="K150" s="14"/>
      <c r="L150" s="14"/>
      <c r="M150" s="14"/>
      <c r="N150" s="14"/>
      <c r="O150" s="31"/>
      <c r="U150" s="54"/>
    </row>
    <row r="151" spans="3:21" ht="12.6" customHeight="1" thickBot="1" x14ac:dyDescent="0.25">
      <c r="C151" s="125"/>
      <c r="D151" s="263"/>
      <c r="E151" s="205"/>
      <c r="F151" s="391"/>
      <c r="G151" s="183"/>
      <c r="H151" s="475"/>
      <c r="I151" s="183"/>
      <c r="J151" s="183"/>
      <c r="K151" s="263"/>
      <c r="L151" s="263"/>
      <c r="M151" s="263"/>
      <c r="N151" s="263"/>
      <c r="O151" s="130"/>
      <c r="U151" s="54"/>
    </row>
    <row r="152" spans="3:21" ht="12.6" customHeight="1" x14ac:dyDescent="0.2">
      <c r="C152" s="14"/>
      <c r="D152" s="14"/>
      <c r="E152" s="389"/>
      <c r="F152" s="390"/>
      <c r="G152" s="159"/>
      <c r="H152" s="469"/>
      <c r="I152" s="159"/>
      <c r="J152" s="159"/>
      <c r="U152" s="54"/>
    </row>
    <row r="153" spans="3:21" x14ac:dyDescent="0.2">
      <c r="U153" s="54"/>
    </row>
    <row r="154" spans="3:21" x14ac:dyDescent="0.2">
      <c r="D154" s="93"/>
      <c r="E154" s="93"/>
      <c r="F154" s="93"/>
      <c r="I154" s="486"/>
      <c r="J154" s="487"/>
      <c r="U154" s="54"/>
    </row>
    <row r="155" spans="3:21" x14ac:dyDescent="0.2">
      <c r="E155" s="6"/>
      <c r="F155" s="6"/>
      <c r="G155" s="6"/>
      <c r="H155" s="467"/>
      <c r="I155" s="6"/>
      <c r="J155" s="6"/>
      <c r="U155" s="54"/>
    </row>
    <row r="156" spans="3:21" x14ac:dyDescent="0.2">
      <c r="E156" s="6"/>
      <c r="F156" s="6"/>
      <c r="G156" s="6"/>
      <c r="H156" s="467"/>
      <c r="I156" s="482"/>
      <c r="J156" s="6"/>
      <c r="U156" s="54"/>
    </row>
    <row r="157" spans="3:21" x14ac:dyDescent="0.2">
      <c r="E157" s="6"/>
      <c r="F157" s="6"/>
      <c r="G157" s="6"/>
      <c r="H157" s="467"/>
      <c r="I157" s="6"/>
      <c r="J157" s="6"/>
      <c r="U157" s="54"/>
    </row>
    <row r="158" spans="3:21" x14ac:dyDescent="0.2">
      <c r="E158" s="6"/>
      <c r="F158" s="6"/>
      <c r="G158" s="6"/>
      <c r="H158" s="467"/>
      <c r="I158" s="6"/>
      <c r="J158" s="6"/>
      <c r="U158" s="54"/>
    </row>
    <row r="159" spans="3:21" x14ac:dyDescent="0.2">
      <c r="E159" s="6"/>
      <c r="F159" s="6"/>
      <c r="G159" s="6"/>
      <c r="H159" s="467"/>
      <c r="I159" s="6"/>
      <c r="J159" s="6"/>
      <c r="U159" s="54"/>
    </row>
    <row r="160" spans="3:21" x14ac:dyDescent="0.2">
      <c r="E160" s="6"/>
      <c r="F160" s="6"/>
      <c r="G160" s="6"/>
      <c r="H160" s="467"/>
      <c r="I160" s="6"/>
      <c r="J160" s="6"/>
      <c r="U160" s="54"/>
    </row>
    <row r="161" spans="1:21" ht="13.5" customHeight="1" x14ac:dyDescent="0.2">
      <c r="E161" s="6"/>
      <c r="F161" s="6"/>
      <c r="G161" s="6"/>
      <c r="H161" s="467"/>
      <c r="I161" s="6"/>
      <c r="J161" s="6"/>
      <c r="U161" s="54"/>
    </row>
    <row r="162" spans="1:21" x14ac:dyDescent="0.2">
      <c r="E162" s="6"/>
      <c r="F162" s="6"/>
      <c r="G162" s="6"/>
      <c r="H162" s="467"/>
      <c r="I162" s="6"/>
      <c r="J162" s="6"/>
      <c r="U162" s="54"/>
    </row>
    <row r="163" spans="1:21" x14ac:dyDescent="0.2">
      <c r="E163" s="6"/>
      <c r="F163" s="6"/>
      <c r="G163" s="6"/>
      <c r="H163" s="467"/>
      <c r="I163" s="6"/>
      <c r="J163" s="6"/>
      <c r="U163" s="54"/>
    </row>
    <row r="164" spans="1:21" x14ac:dyDescent="0.2">
      <c r="E164" s="6"/>
      <c r="F164" s="6"/>
      <c r="G164" s="6"/>
      <c r="H164" s="467"/>
      <c r="I164" s="6"/>
      <c r="J164" s="6"/>
      <c r="U164" s="54"/>
    </row>
    <row r="165" spans="1:21" x14ac:dyDescent="0.2">
      <c r="E165" s="6"/>
      <c r="F165" s="6"/>
      <c r="G165" s="6"/>
      <c r="H165" s="467"/>
      <c r="I165" s="6"/>
      <c r="J165" s="6"/>
      <c r="U165" s="54"/>
    </row>
    <row r="166" spans="1:21" x14ac:dyDescent="0.2">
      <c r="E166" s="6"/>
      <c r="F166" s="6"/>
      <c r="G166" s="6"/>
      <c r="H166" s="467"/>
      <c r="I166" s="6"/>
      <c r="J166" s="6"/>
      <c r="U166" s="54"/>
    </row>
    <row r="167" spans="1:21" x14ac:dyDescent="0.2">
      <c r="E167" s="6"/>
      <c r="F167" s="6"/>
      <c r="G167" s="6"/>
      <c r="H167" s="467"/>
      <c r="I167" s="6"/>
      <c r="J167" s="6"/>
      <c r="U167" s="54"/>
    </row>
    <row r="168" spans="1:21" x14ac:dyDescent="0.2">
      <c r="E168" s="6"/>
      <c r="F168" s="6"/>
      <c r="G168" s="6"/>
      <c r="H168" s="467"/>
      <c r="I168" s="6"/>
      <c r="J168" s="6"/>
      <c r="U168" s="54"/>
    </row>
    <row r="169" spans="1:21" x14ac:dyDescent="0.2">
      <c r="E169" s="6"/>
      <c r="F169" s="6"/>
      <c r="G169" s="6"/>
      <c r="H169" s="467"/>
      <c r="I169" s="6"/>
      <c r="J169" s="6"/>
      <c r="U169" s="54"/>
    </row>
    <row r="170" spans="1:21" x14ac:dyDescent="0.2">
      <c r="E170" s="6"/>
      <c r="F170" s="6"/>
      <c r="G170" s="6"/>
      <c r="H170" s="467"/>
      <c r="I170" s="6"/>
      <c r="J170" s="6"/>
      <c r="U170" s="54"/>
    </row>
    <row r="171" spans="1:21" x14ac:dyDescent="0.2">
      <c r="E171" s="6"/>
      <c r="F171" s="6"/>
      <c r="G171" s="6"/>
      <c r="H171" s="467"/>
      <c r="I171" s="6"/>
      <c r="J171" s="6"/>
    </row>
    <row r="172" spans="1:21" s="54" customFormat="1" ht="12.75" customHeight="1" x14ac:dyDescent="0.2">
      <c r="A172" s="6"/>
      <c r="B172" s="6"/>
      <c r="H172" s="476"/>
    </row>
    <row r="173" spans="1:21" s="54" customFormat="1" ht="12.75" customHeight="1" x14ac:dyDescent="0.2">
      <c r="A173" s="6"/>
      <c r="B173" s="6"/>
      <c r="H173" s="476"/>
    </row>
    <row r="174" spans="1:21" s="54" customFormat="1" ht="12.75" customHeight="1" x14ac:dyDescent="0.2">
      <c r="A174" s="6"/>
      <c r="B174" s="6"/>
      <c r="H174" s="476"/>
    </row>
    <row r="175" spans="1:21" x14ac:dyDescent="0.2">
      <c r="E175" s="6"/>
      <c r="F175" s="6"/>
      <c r="G175" s="6"/>
      <c r="H175" s="467"/>
      <c r="I175" s="6"/>
      <c r="J175" s="6"/>
    </row>
    <row r="176" spans="1:21" x14ac:dyDescent="0.2">
      <c r="E176" s="6"/>
      <c r="F176" s="6"/>
      <c r="G176" s="6"/>
      <c r="H176" s="467"/>
      <c r="I176" s="6"/>
      <c r="J176" s="6"/>
    </row>
    <row r="177" spans="5:10" x14ac:dyDescent="0.2">
      <c r="E177" s="6"/>
      <c r="F177" s="6"/>
      <c r="G177" s="6"/>
      <c r="H177" s="467"/>
      <c r="I177" s="6"/>
      <c r="J177" s="6"/>
    </row>
    <row r="178" spans="5:10" x14ac:dyDescent="0.2">
      <c r="E178" s="6"/>
      <c r="F178" s="6"/>
      <c r="G178" s="6"/>
      <c r="H178" s="467"/>
      <c r="I178" s="6"/>
      <c r="J178" s="6"/>
    </row>
    <row r="179" spans="5:10" x14ac:dyDescent="0.2">
      <c r="E179" s="6"/>
      <c r="F179" s="6"/>
      <c r="G179" s="6"/>
      <c r="H179" s="467"/>
      <c r="I179" s="6"/>
      <c r="J179" s="6"/>
    </row>
    <row r="180" spans="5:10" x14ac:dyDescent="0.2">
      <c r="E180" s="6"/>
      <c r="F180" s="6"/>
      <c r="G180" s="6"/>
      <c r="H180" s="467"/>
      <c r="I180" s="6"/>
      <c r="J180" s="6"/>
    </row>
    <row r="181" spans="5:10" x14ac:dyDescent="0.2">
      <c r="E181" s="6"/>
      <c r="F181" s="6"/>
      <c r="G181" s="6"/>
      <c r="H181" s="467"/>
      <c r="I181" s="6"/>
      <c r="J181" s="6"/>
    </row>
    <row r="182" spans="5:10" x14ac:dyDescent="0.2">
      <c r="E182" s="6"/>
      <c r="F182" s="6"/>
      <c r="G182" s="6"/>
      <c r="H182" s="467"/>
      <c r="I182" s="6"/>
      <c r="J182" s="6"/>
    </row>
    <row r="183" spans="5:10" x14ac:dyDescent="0.2">
      <c r="E183" s="6"/>
      <c r="F183" s="6"/>
      <c r="G183" s="6"/>
      <c r="H183" s="467"/>
      <c r="I183" s="6"/>
      <c r="J183" s="6"/>
    </row>
    <row r="184" spans="5:10" x14ac:dyDescent="0.2">
      <c r="E184" s="6"/>
      <c r="F184" s="6"/>
      <c r="G184" s="6"/>
      <c r="H184" s="467"/>
      <c r="I184" s="6"/>
      <c r="J184" s="6"/>
    </row>
    <row r="185" spans="5:10" x14ac:dyDescent="0.2">
      <c r="E185" s="6"/>
      <c r="F185" s="6"/>
      <c r="G185" s="6"/>
      <c r="H185" s="467"/>
      <c r="I185" s="6"/>
      <c r="J185" s="6"/>
    </row>
    <row r="186" spans="5:10" x14ac:dyDescent="0.2">
      <c r="E186" s="6"/>
      <c r="F186" s="6"/>
      <c r="G186" s="6"/>
      <c r="H186" s="467"/>
      <c r="I186" s="6"/>
      <c r="J186" s="6"/>
    </row>
    <row r="187" spans="5:10" x14ac:dyDescent="0.2">
      <c r="E187" s="6"/>
      <c r="F187" s="6"/>
      <c r="G187" s="6"/>
      <c r="H187" s="467"/>
      <c r="I187" s="6"/>
      <c r="J187" s="6"/>
    </row>
    <row r="188" spans="5:10" x14ac:dyDescent="0.2">
      <c r="E188" s="6"/>
      <c r="F188" s="6"/>
      <c r="G188" s="6"/>
      <c r="H188" s="467"/>
      <c r="I188" s="6"/>
      <c r="J188" s="6"/>
    </row>
    <row r="189" spans="5:10" x14ac:dyDescent="0.2">
      <c r="E189" s="6"/>
      <c r="F189" s="6"/>
      <c r="G189" s="6"/>
      <c r="H189" s="467"/>
      <c r="I189" s="6"/>
      <c r="J189" s="6"/>
    </row>
    <row r="190" spans="5:10" x14ac:dyDescent="0.2">
      <c r="E190" s="6"/>
      <c r="F190" s="6"/>
      <c r="G190" s="6"/>
      <c r="H190" s="467"/>
      <c r="I190" s="6"/>
      <c r="J190" s="6"/>
    </row>
    <row r="191" spans="5:10" x14ac:dyDescent="0.2">
      <c r="E191" s="6"/>
      <c r="F191" s="6"/>
      <c r="G191" s="6"/>
      <c r="H191" s="467"/>
      <c r="I191" s="6"/>
      <c r="J191" s="6"/>
    </row>
    <row r="192" spans="5:10" x14ac:dyDescent="0.2">
      <c r="E192" s="6"/>
      <c r="F192" s="6"/>
      <c r="G192" s="6"/>
      <c r="H192" s="467"/>
      <c r="I192" s="6"/>
      <c r="J192" s="6"/>
    </row>
    <row r="193" spans="1:19" ht="13.5" customHeight="1" x14ac:dyDescent="0.2">
      <c r="E193" s="6"/>
      <c r="F193" s="6"/>
      <c r="G193" s="6"/>
      <c r="H193" s="467"/>
      <c r="I193" s="6"/>
      <c r="J193" s="6"/>
    </row>
    <row r="194" spans="1:19" x14ac:dyDescent="0.2">
      <c r="E194" s="6"/>
      <c r="F194" s="6"/>
      <c r="G194" s="6"/>
      <c r="H194" s="467"/>
      <c r="I194" s="6"/>
      <c r="J194" s="6"/>
    </row>
    <row r="195" spans="1:19" x14ac:dyDescent="0.2">
      <c r="E195" s="6"/>
      <c r="F195" s="6"/>
      <c r="G195" s="6"/>
      <c r="H195" s="467"/>
      <c r="I195" s="6"/>
      <c r="J195" s="6"/>
    </row>
    <row r="196" spans="1:19" x14ac:dyDescent="0.2">
      <c r="E196" s="6"/>
      <c r="F196" s="6"/>
      <c r="G196" s="6"/>
      <c r="H196" s="467"/>
      <c r="I196" s="6"/>
      <c r="J196" s="6"/>
    </row>
    <row r="197" spans="1:19" x14ac:dyDescent="0.2">
      <c r="E197" s="6"/>
      <c r="F197" s="6"/>
      <c r="G197" s="6"/>
      <c r="H197" s="467"/>
      <c r="I197" s="6"/>
      <c r="J197" s="6"/>
    </row>
    <row r="198" spans="1:19" x14ac:dyDescent="0.2">
      <c r="E198" s="6"/>
      <c r="F198" s="6"/>
      <c r="G198" s="6"/>
      <c r="H198" s="467"/>
      <c r="I198" s="6"/>
      <c r="J198" s="6"/>
    </row>
    <row r="199" spans="1:19" x14ac:dyDescent="0.2">
      <c r="E199" s="6"/>
      <c r="F199" s="6"/>
      <c r="G199" s="6"/>
      <c r="H199" s="467"/>
      <c r="I199" s="6"/>
      <c r="J199" s="6"/>
    </row>
    <row r="200" spans="1:19" x14ac:dyDescent="0.2">
      <c r="E200" s="6"/>
      <c r="F200" s="6"/>
      <c r="G200" s="6"/>
      <c r="H200" s="467"/>
      <c r="I200" s="6"/>
      <c r="J200" s="6"/>
    </row>
    <row r="201" spans="1:19" x14ac:dyDescent="0.2">
      <c r="E201" s="6"/>
      <c r="F201" s="6"/>
      <c r="G201" s="6"/>
      <c r="H201" s="467"/>
      <c r="I201" s="6"/>
      <c r="J201" s="6"/>
    </row>
    <row r="202" spans="1:19" x14ac:dyDescent="0.2">
      <c r="E202" s="6"/>
      <c r="F202" s="6"/>
      <c r="G202" s="6"/>
      <c r="H202" s="467"/>
      <c r="I202" s="6"/>
      <c r="J202" s="6"/>
    </row>
    <row r="203" spans="1:19" s="93" customFormat="1" x14ac:dyDescent="0.2">
      <c r="A203" s="6"/>
      <c r="B203" s="6"/>
      <c r="C203" s="6"/>
      <c r="D203" s="6"/>
      <c r="H203" s="466"/>
    </row>
    <row r="204" spans="1:19" s="93" customFormat="1" x14ac:dyDescent="0.2">
      <c r="A204" s="6"/>
      <c r="B204" s="6"/>
      <c r="C204" s="6"/>
      <c r="D204" s="6"/>
      <c r="E204" s="84"/>
      <c r="H204" s="466"/>
    </row>
    <row r="205" spans="1:19" s="93" customFormat="1" x14ac:dyDescent="0.2">
      <c r="A205" s="6"/>
      <c r="B205" s="6"/>
      <c r="C205" s="6"/>
      <c r="D205" s="6"/>
      <c r="E205" s="84"/>
      <c r="H205" s="466"/>
    </row>
    <row r="206" spans="1:19" s="93" customFormat="1" x14ac:dyDescent="0.2">
      <c r="A206" s="6"/>
      <c r="B206" s="6"/>
      <c r="C206" s="6"/>
      <c r="D206" s="6"/>
      <c r="E206" s="84"/>
      <c r="H206" s="466"/>
    </row>
    <row r="208" spans="1:19" x14ac:dyDescent="0.2">
      <c r="P208" s="345"/>
      <c r="S208" s="54"/>
    </row>
    <row r="209" spans="16:19" x14ac:dyDescent="0.2">
      <c r="P209" s="345"/>
      <c r="S209" s="54"/>
    </row>
    <row r="210" spans="16:19" x14ac:dyDescent="0.2">
      <c r="P210" s="345"/>
      <c r="S210" s="54"/>
    </row>
    <row r="211" spans="16:19" x14ac:dyDescent="0.2">
      <c r="P211" s="345"/>
      <c r="S211" s="54"/>
    </row>
    <row r="212" spans="16:19" x14ac:dyDescent="0.2">
      <c r="P212" s="345"/>
      <c r="S212" s="54"/>
    </row>
    <row r="213" spans="16:19" x14ac:dyDescent="0.2">
      <c r="P213" s="345"/>
      <c r="S213" s="54"/>
    </row>
    <row r="214" spans="16:19" x14ac:dyDescent="0.2">
      <c r="P214" s="345"/>
      <c r="S214" s="54"/>
    </row>
    <row r="215" spans="16:19" x14ac:dyDescent="0.2">
      <c r="P215" s="345"/>
      <c r="S215" s="54"/>
    </row>
    <row r="216" spans="16:19" x14ac:dyDescent="0.2">
      <c r="P216" s="345"/>
      <c r="S216" s="54"/>
    </row>
    <row r="217" spans="16:19" x14ac:dyDescent="0.2">
      <c r="P217" s="345"/>
      <c r="S217" s="54"/>
    </row>
    <row r="218" spans="16:19" x14ac:dyDescent="0.2">
      <c r="P218" s="345"/>
      <c r="S218" s="54"/>
    </row>
    <row r="219" spans="16:19" x14ac:dyDescent="0.2">
      <c r="P219" s="345"/>
      <c r="S219" s="54"/>
    </row>
    <row r="220" spans="16:19" x14ac:dyDescent="0.2">
      <c r="P220" s="345"/>
      <c r="S220" s="54"/>
    </row>
    <row r="221" spans="16:19" x14ac:dyDescent="0.2">
      <c r="P221" s="345"/>
      <c r="S221" s="54"/>
    </row>
    <row r="222" spans="16:19" x14ac:dyDescent="0.2">
      <c r="P222" s="345"/>
      <c r="S222" s="54"/>
    </row>
    <row r="223" spans="16:19" x14ac:dyDescent="0.2">
      <c r="P223" s="345"/>
      <c r="S223" s="54"/>
    </row>
    <row r="224" spans="16:19" x14ac:dyDescent="0.2">
      <c r="P224" s="345"/>
      <c r="S224" s="54"/>
    </row>
    <row r="225" spans="16:19" x14ac:dyDescent="0.2">
      <c r="P225" s="345"/>
      <c r="S225" s="54"/>
    </row>
    <row r="226" spans="16:19" x14ac:dyDescent="0.2">
      <c r="P226" s="345"/>
      <c r="S226" s="54"/>
    </row>
    <row r="227" spans="16:19" x14ac:dyDescent="0.2">
      <c r="P227" s="345"/>
      <c r="S227" s="54"/>
    </row>
    <row r="228" spans="16:19" x14ac:dyDescent="0.2">
      <c r="P228" s="345"/>
      <c r="S228" s="54"/>
    </row>
    <row r="229" spans="16:19" x14ac:dyDescent="0.2">
      <c r="P229" s="345"/>
      <c r="S229" s="54"/>
    </row>
    <row r="241" spans="5:6" x14ac:dyDescent="0.2">
      <c r="F241" s="7" t="s">
        <v>90</v>
      </c>
    </row>
    <row r="242" spans="5:6" x14ac:dyDescent="0.2">
      <c r="E242" s="84" t="s">
        <v>90</v>
      </c>
      <c r="F242" s="7" t="s">
        <v>125</v>
      </c>
    </row>
    <row r="243" spans="5:6" x14ac:dyDescent="0.2">
      <c r="E243" s="84" t="s">
        <v>88</v>
      </c>
      <c r="F243" s="7" t="s">
        <v>126</v>
      </c>
    </row>
    <row r="244" spans="5:6" x14ac:dyDescent="0.2">
      <c r="E244" s="84" t="s">
        <v>89</v>
      </c>
      <c r="F244" s="7" t="s">
        <v>108</v>
      </c>
    </row>
  </sheetData>
  <dataConsolidate/>
  <mergeCells count="3">
    <mergeCell ref="B4:E4"/>
    <mergeCell ref="M8:N8"/>
    <mergeCell ref="E6:N6"/>
  </mergeCells>
  <dataValidations count="1">
    <dataValidation type="list" allowBlank="1" showInputMessage="1" showErrorMessage="1" sqref="F149:F150 F116:F147 F11:F106 F109">
      <formula1>$F$241:$F$244</formula1>
    </dataValidation>
  </dataValidations>
  <pageMargins left="0.23622047244094491" right="0.23622047244094491" top="0.74803149606299213" bottom="0.74803149606299213" header="0.31496062992125984" footer="0.31496062992125984"/>
  <pageSetup paperSize="8" scale="70" fitToHeight="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668"/>
  <sheetViews>
    <sheetView topLeftCell="A196" zoomScale="85" zoomScaleNormal="85" workbookViewId="0">
      <selection activeCell="Z447" sqref="Z447"/>
    </sheetView>
  </sheetViews>
  <sheetFormatPr defaultColWidth="9.28515625" defaultRowHeight="12.6" x14ac:dyDescent="0.2"/>
  <cols>
    <col min="1" max="1" width="4.140625" style="341" customWidth="1"/>
    <col min="2" max="4" width="3.85546875" style="341" customWidth="1"/>
    <col min="5" max="5" width="7.140625" style="341" customWidth="1"/>
    <col min="6" max="7" width="9.28515625" style="341"/>
    <col min="8" max="8" width="3.85546875" style="341" customWidth="1"/>
    <col min="9" max="9" width="9.28515625" style="341"/>
    <col min="10" max="10" width="14.28515625" style="341" customWidth="1"/>
    <col min="11" max="11" width="22" style="341" customWidth="1"/>
    <col min="12" max="12" width="4" style="341" customWidth="1"/>
    <col min="13" max="14" width="9.28515625" style="341"/>
    <col min="15" max="15" width="11" style="341" customWidth="1"/>
    <col min="16" max="16" width="10.85546875" style="341" customWidth="1"/>
    <col min="17" max="19" width="9.28515625" style="341"/>
    <col min="20" max="20" width="3.28515625" style="341" customWidth="1"/>
    <col min="21" max="21" width="16.28515625" style="341" customWidth="1"/>
    <col min="22" max="22" width="25.140625" style="341" customWidth="1"/>
    <col min="23" max="23" width="21.7109375" style="341" customWidth="1"/>
    <col min="24" max="24" width="3.85546875" style="341" customWidth="1"/>
    <col min="25" max="25" width="9.28515625" style="341"/>
    <col min="26" max="26" width="5.85546875" style="341" customWidth="1"/>
    <col min="27" max="16384" width="9.28515625" style="341"/>
  </cols>
  <sheetData>
    <row r="1" spans="1:14" s="14" customFormat="1" x14ac:dyDescent="0.2">
      <c r="A1" s="163"/>
      <c r="B1" s="163"/>
    </row>
    <row r="2" spans="1:14" s="14" customFormat="1" x14ac:dyDescent="0.2">
      <c r="A2" s="163"/>
      <c r="B2" s="163"/>
      <c r="C2" s="178"/>
      <c r="F2" s="178" t="s">
        <v>270</v>
      </c>
    </row>
    <row r="3" spans="1:14" s="14" customFormat="1" x14ac:dyDescent="0.2">
      <c r="C3" s="179"/>
      <c r="F3" s="179" t="s">
        <v>0</v>
      </c>
    </row>
    <row r="4" spans="1:14" s="14" customFormat="1" ht="25.5" customHeight="1" x14ac:dyDescent="0.2">
      <c r="C4" s="179"/>
      <c r="F4" s="344" t="s">
        <v>220</v>
      </c>
    </row>
    <row r="5" spans="1:14" s="139" customFormat="1" ht="17.25" customHeight="1" x14ac:dyDescent="0.2"/>
    <row r="8" spans="1:14" x14ac:dyDescent="0.2">
      <c r="C8" s="563" t="s">
        <v>73</v>
      </c>
      <c r="D8" s="564"/>
      <c r="E8" s="564"/>
      <c r="F8" s="565"/>
    </row>
    <row r="11" spans="1:14" x14ac:dyDescent="0.2">
      <c r="C11" s="342" t="s">
        <v>218</v>
      </c>
    </row>
    <row r="13" spans="1:14" ht="12.75" customHeight="1" x14ac:dyDescent="0.2">
      <c r="C13" s="726" t="s">
        <v>316</v>
      </c>
      <c r="D13" s="727"/>
      <c r="E13" s="727"/>
      <c r="F13" s="727"/>
      <c r="G13" s="727"/>
      <c r="H13" s="727"/>
      <c r="I13" s="727"/>
      <c r="J13" s="727"/>
      <c r="K13" s="727"/>
      <c r="L13" s="727"/>
      <c r="M13" s="727"/>
      <c r="N13" s="728"/>
    </row>
    <row r="14" spans="1:14" x14ac:dyDescent="0.2">
      <c r="C14" s="729"/>
      <c r="D14" s="730"/>
      <c r="E14" s="730"/>
      <c r="F14" s="730"/>
      <c r="G14" s="730"/>
      <c r="H14" s="730"/>
      <c r="I14" s="730"/>
      <c r="J14" s="730"/>
      <c r="K14" s="730"/>
      <c r="L14" s="730"/>
      <c r="M14" s="730"/>
      <c r="N14" s="731"/>
    </row>
    <row r="15" spans="1:14" x14ac:dyDescent="0.2">
      <c r="C15" s="729"/>
      <c r="D15" s="730"/>
      <c r="E15" s="730"/>
      <c r="F15" s="730"/>
      <c r="G15" s="730"/>
      <c r="H15" s="730"/>
      <c r="I15" s="730"/>
      <c r="J15" s="730"/>
      <c r="K15" s="730"/>
      <c r="L15" s="730"/>
      <c r="M15" s="730"/>
      <c r="N15" s="731"/>
    </row>
    <row r="16" spans="1:14" x14ac:dyDescent="0.2">
      <c r="C16" s="729"/>
      <c r="D16" s="730"/>
      <c r="E16" s="730"/>
      <c r="F16" s="730"/>
      <c r="G16" s="730"/>
      <c r="H16" s="730"/>
      <c r="I16" s="730"/>
      <c r="J16" s="730"/>
      <c r="K16" s="730"/>
      <c r="L16" s="730"/>
      <c r="M16" s="730"/>
      <c r="N16" s="731"/>
    </row>
    <row r="17" spans="3:24" x14ac:dyDescent="0.2">
      <c r="C17" s="729"/>
      <c r="D17" s="730"/>
      <c r="E17" s="730"/>
      <c r="F17" s="730"/>
      <c r="G17" s="730"/>
      <c r="H17" s="730"/>
      <c r="I17" s="730"/>
      <c r="J17" s="730"/>
      <c r="K17" s="730"/>
      <c r="L17" s="730"/>
      <c r="M17" s="730"/>
      <c r="N17" s="731"/>
    </row>
    <row r="18" spans="3:24" x14ac:dyDescent="0.2">
      <c r="C18" s="729"/>
      <c r="D18" s="730"/>
      <c r="E18" s="730"/>
      <c r="F18" s="730"/>
      <c r="G18" s="730"/>
      <c r="H18" s="730"/>
      <c r="I18" s="730"/>
      <c r="J18" s="730"/>
      <c r="K18" s="730"/>
      <c r="L18" s="730"/>
      <c r="M18" s="730"/>
      <c r="N18" s="731"/>
    </row>
    <row r="19" spans="3:24" x14ac:dyDescent="0.2">
      <c r="C19" s="729"/>
      <c r="D19" s="730"/>
      <c r="E19" s="730"/>
      <c r="F19" s="730"/>
      <c r="G19" s="730"/>
      <c r="H19" s="730"/>
      <c r="I19" s="730"/>
      <c r="J19" s="730"/>
      <c r="K19" s="730"/>
      <c r="L19" s="730"/>
      <c r="M19" s="730"/>
      <c r="N19" s="731"/>
    </row>
    <row r="20" spans="3:24" x14ac:dyDescent="0.2">
      <c r="C20" s="729"/>
      <c r="D20" s="730"/>
      <c r="E20" s="730"/>
      <c r="F20" s="730"/>
      <c r="G20" s="730"/>
      <c r="H20" s="730"/>
      <c r="I20" s="730"/>
      <c r="J20" s="730"/>
      <c r="K20" s="730"/>
      <c r="L20" s="730"/>
      <c r="M20" s="730"/>
      <c r="N20" s="731"/>
      <c r="V20" s="168"/>
      <c r="W20" s="173"/>
      <c r="X20" s="173"/>
    </row>
    <row r="21" spans="3:24" x14ac:dyDescent="0.2">
      <c r="C21" s="729"/>
      <c r="D21" s="730"/>
      <c r="E21" s="730"/>
      <c r="F21" s="730"/>
      <c r="G21" s="730"/>
      <c r="H21" s="730"/>
      <c r="I21" s="730"/>
      <c r="J21" s="730"/>
      <c r="K21" s="730"/>
      <c r="L21" s="730"/>
      <c r="M21" s="730"/>
      <c r="N21" s="731"/>
      <c r="V21" s="168"/>
      <c r="W21" s="173"/>
      <c r="X21" s="173"/>
    </row>
    <row r="22" spans="3:24" x14ac:dyDescent="0.2">
      <c r="C22" s="729"/>
      <c r="D22" s="730"/>
      <c r="E22" s="730"/>
      <c r="F22" s="730"/>
      <c r="G22" s="730"/>
      <c r="H22" s="730"/>
      <c r="I22" s="730"/>
      <c r="J22" s="730"/>
      <c r="K22" s="730"/>
      <c r="L22" s="730"/>
      <c r="M22" s="730"/>
      <c r="N22" s="731"/>
      <c r="V22" s="168"/>
      <c r="W22" s="173"/>
      <c r="X22" s="173"/>
    </row>
    <row r="23" spans="3:24" x14ac:dyDescent="0.2">
      <c r="C23" s="729"/>
      <c r="D23" s="730"/>
      <c r="E23" s="730"/>
      <c r="F23" s="730"/>
      <c r="G23" s="730"/>
      <c r="H23" s="730"/>
      <c r="I23" s="730"/>
      <c r="J23" s="730"/>
      <c r="K23" s="730"/>
      <c r="L23" s="730"/>
      <c r="M23" s="730"/>
      <c r="N23" s="731"/>
      <c r="V23" s="168"/>
      <c r="W23" s="173"/>
      <c r="X23" s="173"/>
    </row>
    <row r="24" spans="3:24" x14ac:dyDescent="0.2">
      <c r="C24" s="729"/>
      <c r="D24" s="730"/>
      <c r="E24" s="730"/>
      <c r="F24" s="730"/>
      <c r="G24" s="730"/>
      <c r="H24" s="730"/>
      <c r="I24" s="730"/>
      <c r="J24" s="730"/>
      <c r="K24" s="730"/>
      <c r="L24" s="730"/>
      <c r="M24" s="730"/>
      <c r="N24" s="731"/>
      <c r="V24" s="168"/>
      <c r="W24" s="173"/>
      <c r="X24" s="173"/>
    </row>
    <row r="25" spans="3:24" x14ac:dyDescent="0.2">
      <c r="C25" s="729"/>
      <c r="D25" s="730"/>
      <c r="E25" s="730"/>
      <c r="F25" s="730"/>
      <c r="G25" s="730"/>
      <c r="H25" s="730"/>
      <c r="I25" s="730"/>
      <c r="J25" s="730"/>
      <c r="K25" s="730"/>
      <c r="L25" s="730"/>
      <c r="M25" s="730"/>
      <c r="N25" s="731"/>
      <c r="V25" s="168"/>
      <c r="W25" s="173"/>
      <c r="X25" s="173"/>
    </row>
    <row r="26" spans="3:24" x14ac:dyDescent="0.2">
      <c r="C26" s="729"/>
      <c r="D26" s="730"/>
      <c r="E26" s="730"/>
      <c r="F26" s="730"/>
      <c r="G26" s="730"/>
      <c r="H26" s="730"/>
      <c r="I26" s="730"/>
      <c r="J26" s="730"/>
      <c r="K26" s="730"/>
      <c r="L26" s="730"/>
      <c r="M26" s="730"/>
      <c r="N26" s="731"/>
      <c r="V26" s="168"/>
      <c r="W26" s="173"/>
      <c r="X26" s="173"/>
    </row>
    <row r="27" spans="3:24" x14ac:dyDescent="0.2">
      <c r="C27" s="729"/>
      <c r="D27" s="730"/>
      <c r="E27" s="730"/>
      <c r="F27" s="730"/>
      <c r="G27" s="730"/>
      <c r="H27" s="730"/>
      <c r="I27" s="730"/>
      <c r="J27" s="730"/>
      <c r="K27" s="730"/>
      <c r="L27" s="730"/>
      <c r="M27" s="730"/>
      <c r="N27" s="731"/>
      <c r="V27" s="168"/>
      <c r="W27" s="173"/>
      <c r="X27" s="173"/>
    </row>
    <row r="28" spans="3:24" x14ac:dyDescent="0.2">
      <c r="C28" s="729"/>
      <c r="D28" s="730"/>
      <c r="E28" s="730"/>
      <c r="F28" s="730"/>
      <c r="G28" s="730"/>
      <c r="H28" s="730"/>
      <c r="I28" s="730"/>
      <c r="J28" s="730"/>
      <c r="K28" s="730"/>
      <c r="L28" s="730"/>
      <c r="M28" s="730"/>
      <c r="N28" s="731"/>
      <c r="V28" s="168"/>
      <c r="W28" s="173"/>
      <c r="X28" s="173"/>
    </row>
    <row r="29" spans="3:24" x14ac:dyDescent="0.2">
      <c r="C29" s="729"/>
      <c r="D29" s="730"/>
      <c r="E29" s="730"/>
      <c r="F29" s="730"/>
      <c r="G29" s="730"/>
      <c r="H29" s="730"/>
      <c r="I29" s="730"/>
      <c r="J29" s="730"/>
      <c r="K29" s="730"/>
      <c r="L29" s="730"/>
      <c r="M29" s="730"/>
      <c r="N29" s="731"/>
      <c r="V29" s="168"/>
      <c r="W29" s="173"/>
      <c r="X29" s="173"/>
    </row>
    <row r="30" spans="3:24" x14ac:dyDescent="0.2">
      <c r="C30" s="729"/>
      <c r="D30" s="730"/>
      <c r="E30" s="730"/>
      <c r="F30" s="730"/>
      <c r="G30" s="730"/>
      <c r="H30" s="730"/>
      <c r="I30" s="730"/>
      <c r="J30" s="730"/>
      <c r="K30" s="730"/>
      <c r="L30" s="730"/>
      <c r="M30" s="730"/>
      <c r="N30" s="731"/>
      <c r="V30" s="168"/>
      <c r="W30" s="173"/>
      <c r="X30" s="173"/>
    </row>
    <row r="31" spans="3:24" x14ac:dyDescent="0.2">
      <c r="C31" s="729"/>
      <c r="D31" s="730"/>
      <c r="E31" s="730"/>
      <c r="F31" s="730"/>
      <c r="G31" s="730"/>
      <c r="H31" s="730"/>
      <c r="I31" s="730"/>
      <c r="J31" s="730"/>
      <c r="K31" s="730"/>
      <c r="L31" s="730"/>
      <c r="M31" s="730"/>
      <c r="N31" s="731"/>
      <c r="V31" s="168"/>
      <c r="W31" s="173"/>
      <c r="X31" s="173"/>
    </row>
    <row r="32" spans="3:24" x14ac:dyDescent="0.2">
      <c r="C32" s="729"/>
      <c r="D32" s="730"/>
      <c r="E32" s="730"/>
      <c r="F32" s="730"/>
      <c r="G32" s="730"/>
      <c r="H32" s="730"/>
      <c r="I32" s="730"/>
      <c r="J32" s="730"/>
      <c r="K32" s="730"/>
      <c r="L32" s="730"/>
      <c r="M32" s="730"/>
      <c r="N32" s="731"/>
      <c r="V32" s="168"/>
      <c r="W32" s="173"/>
      <c r="X32" s="173"/>
    </row>
    <row r="33" spans="3:24" x14ac:dyDescent="0.2">
      <c r="C33" s="729"/>
      <c r="D33" s="730"/>
      <c r="E33" s="730"/>
      <c r="F33" s="730"/>
      <c r="G33" s="730"/>
      <c r="H33" s="730"/>
      <c r="I33" s="730"/>
      <c r="J33" s="730"/>
      <c r="K33" s="730"/>
      <c r="L33" s="730"/>
      <c r="M33" s="730"/>
      <c r="N33" s="731"/>
      <c r="V33" s="168"/>
      <c r="W33" s="173"/>
      <c r="X33" s="173"/>
    </row>
    <row r="34" spans="3:24" x14ac:dyDescent="0.2">
      <c r="C34" s="729"/>
      <c r="D34" s="730"/>
      <c r="E34" s="730"/>
      <c r="F34" s="730"/>
      <c r="G34" s="730"/>
      <c r="H34" s="730"/>
      <c r="I34" s="730"/>
      <c r="J34" s="730"/>
      <c r="K34" s="730"/>
      <c r="L34" s="730"/>
      <c r="M34" s="730"/>
      <c r="N34" s="731"/>
    </row>
    <row r="35" spans="3:24" x14ac:dyDescent="0.2">
      <c r="C35" s="729"/>
      <c r="D35" s="730"/>
      <c r="E35" s="730"/>
      <c r="F35" s="730"/>
      <c r="G35" s="730"/>
      <c r="H35" s="730"/>
      <c r="I35" s="730"/>
      <c r="J35" s="730"/>
      <c r="K35" s="730"/>
      <c r="L35" s="730"/>
      <c r="M35" s="730"/>
      <c r="N35" s="731"/>
    </row>
    <row r="36" spans="3:24" x14ac:dyDescent="0.2">
      <c r="C36" s="729"/>
      <c r="D36" s="730"/>
      <c r="E36" s="730"/>
      <c r="F36" s="730"/>
      <c r="G36" s="730"/>
      <c r="H36" s="730"/>
      <c r="I36" s="730"/>
      <c r="J36" s="730"/>
      <c r="K36" s="730"/>
      <c r="L36" s="730"/>
      <c r="M36" s="730"/>
      <c r="N36" s="731"/>
    </row>
    <row r="37" spans="3:24" x14ac:dyDescent="0.2">
      <c r="C37" s="729"/>
      <c r="D37" s="730"/>
      <c r="E37" s="730"/>
      <c r="F37" s="730"/>
      <c r="G37" s="730"/>
      <c r="H37" s="730"/>
      <c r="I37" s="730"/>
      <c r="J37" s="730"/>
      <c r="K37" s="730"/>
      <c r="L37" s="730"/>
      <c r="M37" s="730"/>
      <c r="N37" s="731"/>
    </row>
    <row r="38" spans="3:24" x14ac:dyDescent="0.2">
      <c r="C38" s="729"/>
      <c r="D38" s="730"/>
      <c r="E38" s="730"/>
      <c r="F38" s="730"/>
      <c r="G38" s="730"/>
      <c r="H38" s="730"/>
      <c r="I38" s="730"/>
      <c r="J38" s="730"/>
      <c r="K38" s="730"/>
      <c r="L38" s="730"/>
      <c r="M38" s="730"/>
      <c r="N38" s="731"/>
    </row>
    <row r="39" spans="3:24" x14ac:dyDescent="0.2">
      <c r="C39" s="729"/>
      <c r="D39" s="730"/>
      <c r="E39" s="730"/>
      <c r="F39" s="730"/>
      <c r="G39" s="730"/>
      <c r="H39" s="730"/>
      <c r="I39" s="730"/>
      <c r="J39" s="730"/>
      <c r="K39" s="730"/>
      <c r="L39" s="730"/>
      <c r="M39" s="730"/>
      <c r="N39" s="731"/>
    </row>
    <row r="40" spans="3:24" x14ac:dyDescent="0.2">
      <c r="C40" s="729"/>
      <c r="D40" s="730"/>
      <c r="E40" s="730"/>
      <c r="F40" s="730"/>
      <c r="G40" s="730"/>
      <c r="H40" s="730"/>
      <c r="I40" s="730"/>
      <c r="J40" s="730"/>
      <c r="K40" s="730"/>
      <c r="L40" s="730"/>
      <c r="M40" s="730"/>
      <c r="N40" s="731"/>
    </row>
    <row r="41" spans="3:24" x14ac:dyDescent="0.2">
      <c r="C41" s="729"/>
      <c r="D41" s="730"/>
      <c r="E41" s="730"/>
      <c r="F41" s="730"/>
      <c r="G41" s="730"/>
      <c r="H41" s="730"/>
      <c r="I41" s="730"/>
      <c r="J41" s="730"/>
      <c r="K41" s="730"/>
      <c r="L41" s="730"/>
      <c r="M41" s="730"/>
      <c r="N41" s="731"/>
    </row>
    <row r="42" spans="3:24" x14ac:dyDescent="0.2">
      <c r="C42" s="729"/>
      <c r="D42" s="730"/>
      <c r="E42" s="730"/>
      <c r="F42" s="730"/>
      <c r="G42" s="730"/>
      <c r="H42" s="730"/>
      <c r="I42" s="730"/>
      <c r="J42" s="730"/>
      <c r="K42" s="730"/>
      <c r="L42" s="730"/>
      <c r="M42" s="730"/>
      <c r="N42" s="731"/>
    </row>
    <row r="43" spans="3:24" x14ac:dyDescent="0.2">
      <c r="C43" s="729"/>
      <c r="D43" s="730"/>
      <c r="E43" s="730"/>
      <c r="F43" s="730"/>
      <c r="G43" s="730"/>
      <c r="H43" s="730"/>
      <c r="I43" s="730"/>
      <c r="J43" s="730"/>
      <c r="K43" s="730"/>
      <c r="L43" s="730"/>
      <c r="M43" s="730"/>
      <c r="N43" s="731"/>
    </row>
    <row r="44" spans="3:24" x14ac:dyDescent="0.2">
      <c r="C44" s="729"/>
      <c r="D44" s="730"/>
      <c r="E44" s="730"/>
      <c r="F44" s="730"/>
      <c r="G44" s="730"/>
      <c r="H44" s="730"/>
      <c r="I44" s="730"/>
      <c r="J44" s="730"/>
      <c r="K44" s="730"/>
      <c r="L44" s="730"/>
      <c r="M44" s="730"/>
      <c r="N44" s="731"/>
    </row>
    <row r="45" spans="3:24" x14ac:dyDescent="0.2">
      <c r="C45" s="729"/>
      <c r="D45" s="730"/>
      <c r="E45" s="730"/>
      <c r="F45" s="730"/>
      <c r="G45" s="730"/>
      <c r="H45" s="730"/>
      <c r="I45" s="730"/>
      <c r="J45" s="730"/>
      <c r="K45" s="730"/>
      <c r="L45" s="730"/>
      <c r="M45" s="730"/>
      <c r="N45" s="731"/>
    </row>
    <row r="46" spans="3:24" x14ac:dyDescent="0.2">
      <c r="C46" s="729"/>
      <c r="D46" s="730"/>
      <c r="E46" s="730"/>
      <c r="F46" s="730"/>
      <c r="G46" s="730"/>
      <c r="H46" s="730"/>
      <c r="I46" s="730"/>
      <c r="J46" s="730"/>
      <c r="K46" s="730"/>
      <c r="L46" s="730"/>
      <c r="M46" s="730"/>
      <c r="N46" s="731"/>
    </row>
    <row r="47" spans="3:24" x14ac:dyDescent="0.2">
      <c r="C47" s="732"/>
      <c r="D47" s="733"/>
      <c r="E47" s="733"/>
      <c r="F47" s="733"/>
      <c r="G47" s="733"/>
      <c r="H47" s="733"/>
      <c r="I47" s="733"/>
      <c r="J47" s="733"/>
      <c r="K47" s="733"/>
      <c r="L47" s="733"/>
      <c r="M47" s="733"/>
      <c r="N47" s="734"/>
    </row>
    <row r="66" spans="3:13" x14ac:dyDescent="0.2">
      <c r="C66" s="342" t="s">
        <v>224</v>
      </c>
    </row>
    <row r="67" spans="3:13" x14ac:dyDescent="0.2">
      <c r="D67" s="342"/>
    </row>
    <row r="68" spans="3:13" x14ac:dyDescent="0.2">
      <c r="D68" s="566" t="s">
        <v>260</v>
      </c>
      <c r="E68" s="566"/>
      <c r="F68" s="566"/>
      <c r="G68" s="566"/>
      <c r="H68" s="566"/>
      <c r="I68" s="566"/>
      <c r="J68" s="566"/>
      <c r="K68" s="566"/>
      <c r="L68" s="566"/>
      <c r="M68" s="566"/>
    </row>
    <row r="69" spans="3:13" ht="14.25" customHeight="1" x14ac:dyDescent="0.2">
      <c r="D69" s="566"/>
      <c r="E69" s="566"/>
      <c r="F69" s="566"/>
      <c r="G69" s="566"/>
      <c r="H69" s="566"/>
      <c r="I69" s="566"/>
      <c r="J69" s="566"/>
      <c r="K69" s="566"/>
      <c r="L69" s="566"/>
      <c r="M69" s="566"/>
    </row>
    <row r="72" spans="3:13" x14ac:dyDescent="0.2">
      <c r="E72" s="567" t="s">
        <v>281</v>
      </c>
      <c r="F72" s="568"/>
      <c r="G72" s="568"/>
      <c r="H72" s="568"/>
      <c r="I72" s="569"/>
    </row>
    <row r="74" spans="3:13" x14ac:dyDescent="0.2">
      <c r="E74" s="570" t="s">
        <v>296</v>
      </c>
      <c r="F74" s="571"/>
      <c r="G74" s="571"/>
      <c r="H74" s="571"/>
      <c r="I74" s="572"/>
    </row>
    <row r="76" spans="3:13" x14ac:dyDescent="0.2">
      <c r="E76" s="570" t="s">
        <v>225</v>
      </c>
      <c r="F76" s="571"/>
      <c r="G76" s="571"/>
      <c r="H76" s="571"/>
      <c r="I76" s="572"/>
    </row>
    <row r="78" spans="3:13" x14ac:dyDescent="0.2">
      <c r="E78" s="570" t="s">
        <v>226</v>
      </c>
      <c r="F78" s="571"/>
      <c r="G78" s="571"/>
      <c r="H78" s="571"/>
      <c r="I78" s="572"/>
    </row>
    <row r="80" spans="3:13" x14ac:dyDescent="0.2">
      <c r="E80" s="570" t="s">
        <v>227</v>
      </c>
      <c r="F80" s="571"/>
      <c r="G80" s="571"/>
      <c r="H80" s="571"/>
      <c r="I80" s="572"/>
    </row>
    <row r="82" spans="5:9" x14ac:dyDescent="0.2">
      <c r="E82" s="576" t="s">
        <v>228</v>
      </c>
      <c r="F82" s="577"/>
      <c r="G82" s="577"/>
      <c r="H82" s="577"/>
      <c r="I82" s="578"/>
    </row>
    <row r="84" spans="5:9" x14ac:dyDescent="0.2">
      <c r="E84" s="576" t="s">
        <v>229</v>
      </c>
      <c r="F84" s="577"/>
      <c r="G84" s="577"/>
      <c r="H84" s="577"/>
      <c r="I84" s="578"/>
    </row>
    <row r="86" spans="5:9" x14ac:dyDescent="0.2">
      <c r="E86" s="576" t="s">
        <v>230</v>
      </c>
      <c r="F86" s="577"/>
      <c r="G86" s="577"/>
      <c r="H86" s="577"/>
      <c r="I86" s="578"/>
    </row>
    <row r="88" spans="5:9" x14ac:dyDescent="0.2">
      <c r="E88" s="576" t="s">
        <v>231</v>
      </c>
      <c r="F88" s="577"/>
      <c r="G88" s="577"/>
      <c r="H88" s="577"/>
      <c r="I88" s="578"/>
    </row>
    <row r="90" spans="5:9" x14ac:dyDescent="0.2">
      <c r="E90" s="576" t="s">
        <v>232</v>
      </c>
      <c r="F90" s="577"/>
      <c r="G90" s="577"/>
      <c r="H90" s="577"/>
      <c r="I90" s="578"/>
    </row>
    <row r="92" spans="5:9" x14ac:dyDescent="0.2">
      <c r="E92" s="573" t="s">
        <v>233</v>
      </c>
      <c r="F92" s="574"/>
      <c r="G92" s="574"/>
      <c r="H92" s="574"/>
      <c r="I92" s="575"/>
    </row>
    <row r="94" spans="5:9" x14ac:dyDescent="0.2">
      <c r="E94" s="573" t="s">
        <v>234</v>
      </c>
      <c r="F94" s="574"/>
      <c r="G94" s="574"/>
      <c r="H94" s="574"/>
      <c r="I94" s="575"/>
    </row>
    <row r="96" spans="5:9" x14ac:dyDescent="0.2">
      <c r="E96" s="573" t="s">
        <v>235</v>
      </c>
      <c r="F96" s="574"/>
      <c r="G96" s="574"/>
      <c r="H96" s="574"/>
      <c r="I96" s="575"/>
    </row>
    <row r="98" spans="5:9" x14ac:dyDescent="0.2">
      <c r="E98" s="573" t="s">
        <v>297</v>
      </c>
      <c r="F98" s="574"/>
      <c r="G98" s="574"/>
      <c r="H98" s="574"/>
      <c r="I98" s="575"/>
    </row>
    <row r="100" spans="5:9" x14ac:dyDescent="0.2">
      <c r="E100" s="573" t="s">
        <v>237</v>
      </c>
      <c r="F100" s="574"/>
      <c r="G100" s="574"/>
      <c r="H100" s="574"/>
      <c r="I100" s="575"/>
    </row>
    <row r="102" spans="5:9" x14ac:dyDescent="0.2">
      <c r="E102" s="579" t="s">
        <v>238</v>
      </c>
      <c r="F102" s="580"/>
      <c r="G102" s="580"/>
      <c r="H102" s="580"/>
      <c r="I102" s="581"/>
    </row>
    <row r="104" spans="5:9" x14ac:dyDescent="0.2">
      <c r="E104" s="579" t="s">
        <v>261</v>
      </c>
      <c r="F104" s="580"/>
      <c r="G104" s="580"/>
      <c r="H104" s="580"/>
      <c r="I104" s="581"/>
    </row>
    <row r="106" spans="5:9" x14ac:dyDescent="0.2">
      <c r="E106" s="567" t="s">
        <v>284</v>
      </c>
      <c r="F106" s="568"/>
      <c r="G106" s="568"/>
      <c r="H106" s="568"/>
      <c r="I106" s="569"/>
    </row>
    <row r="108" spans="5:9" x14ac:dyDescent="0.2">
      <c r="E108" s="567" t="s">
        <v>318</v>
      </c>
      <c r="F108" s="568"/>
      <c r="G108" s="568"/>
      <c r="H108" s="568"/>
      <c r="I108" s="569"/>
    </row>
    <row r="110" spans="5:9" x14ac:dyDescent="0.2">
      <c r="E110" s="567" t="s">
        <v>315</v>
      </c>
      <c r="F110" s="568"/>
      <c r="G110" s="568"/>
      <c r="H110" s="568"/>
      <c r="I110" s="569"/>
    </row>
    <row r="122" spans="3:11" x14ac:dyDescent="0.2">
      <c r="C122" s="342" t="s">
        <v>221</v>
      </c>
    </row>
    <row r="124" spans="3:11" x14ac:dyDescent="0.2">
      <c r="C124" s="562" t="s">
        <v>285</v>
      </c>
      <c r="D124" s="562"/>
      <c r="E124" s="562"/>
      <c r="F124" s="562"/>
      <c r="G124" s="562"/>
      <c r="H124" s="562"/>
      <c r="I124" s="562"/>
      <c r="J124" s="562"/>
      <c r="K124" s="562"/>
    </row>
    <row r="125" spans="3:11" ht="12.75" customHeight="1" x14ac:dyDescent="0.2">
      <c r="C125" s="562"/>
      <c r="D125" s="562"/>
      <c r="E125" s="562"/>
      <c r="F125" s="562"/>
      <c r="G125" s="562"/>
      <c r="H125" s="562"/>
      <c r="I125" s="562"/>
      <c r="J125" s="562"/>
      <c r="K125" s="562"/>
    </row>
    <row r="126" spans="3:11" x14ac:dyDescent="0.2">
      <c r="C126" s="562"/>
      <c r="D126" s="562"/>
      <c r="E126" s="562"/>
      <c r="F126" s="562"/>
      <c r="G126" s="562"/>
      <c r="H126" s="562"/>
      <c r="I126" s="562"/>
      <c r="J126" s="562"/>
      <c r="K126" s="562"/>
    </row>
    <row r="128" spans="3:11" x14ac:dyDescent="0.2">
      <c r="C128" s="164"/>
      <c r="D128" s="165"/>
      <c r="E128" s="165"/>
      <c r="F128" s="165"/>
      <c r="G128" s="165"/>
      <c r="H128" s="165"/>
      <c r="I128" s="165"/>
      <c r="J128" s="165"/>
      <c r="K128" s="166"/>
    </row>
    <row r="129" spans="3:11" x14ac:dyDescent="0.2">
      <c r="C129" s="167"/>
      <c r="D129" s="560" t="s">
        <v>102</v>
      </c>
      <c r="E129" s="561"/>
      <c r="F129" s="173"/>
      <c r="G129" s="168" t="s">
        <v>107</v>
      </c>
      <c r="H129" s="173"/>
      <c r="I129" s="173"/>
      <c r="J129" s="173"/>
      <c r="K129" s="170"/>
    </row>
    <row r="130" spans="3:11" x14ac:dyDescent="0.2">
      <c r="C130" s="167"/>
      <c r="D130" s="171"/>
      <c r="F130" s="173"/>
      <c r="G130" s="172"/>
      <c r="H130" s="173"/>
      <c r="I130" s="173"/>
      <c r="J130" s="173"/>
      <c r="K130" s="170"/>
    </row>
    <row r="131" spans="3:11" x14ac:dyDescent="0.2">
      <c r="C131" s="167"/>
      <c r="D131" s="592" t="s">
        <v>103</v>
      </c>
      <c r="E131" s="593"/>
      <c r="F131" s="173"/>
      <c r="G131" s="168" t="s">
        <v>104</v>
      </c>
      <c r="H131" s="173"/>
      <c r="I131" s="173"/>
      <c r="J131" s="173"/>
      <c r="K131" s="170"/>
    </row>
    <row r="132" spans="3:11" x14ac:dyDescent="0.2">
      <c r="C132" s="167"/>
      <c r="D132" s="173"/>
      <c r="F132" s="173"/>
      <c r="G132" s="172"/>
      <c r="H132" s="173"/>
      <c r="I132" s="173"/>
      <c r="J132" s="173"/>
      <c r="K132" s="170"/>
    </row>
    <row r="133" spans="3:11" x14ac:dyDescent="0.2">
      <c r="C133" s="167"/>
      <c r="D133" s="594" t="s">
        <v>105</v>
      </c>
      <c r="E133" s="595"/>
      <c r="F133" s="173"/>
      <c r="G133" s="168" t="s">
        <v>106</v>
      </c>
      <c r="H133" s="173"/>
      <c r="I133" s="173"/>
      <c r="J133" s="173"/>
      <c r="K133" s="170"/>
    </row>
    <row r="134" spans="3:11" x14ac:dyDescent="0.2">
      <c r="C134" s="180"/>
      <c r="D134" s="177"/>
      <c r="F134" s="177"/>
      <c r="G134" s="177"/>
      <c r="H134" s="177"/>
      <c r="I134" s="177"/>
      <c r="J134" s="177"/>
      <c r="K134" s="181"/>
    </row>
    <row r="135" spans="3:11" x14ac:dyDescent="0.2">
      <c r="C135" s="180"/>
      <c r="D135" s="596" t="s">
        <v>159</v>
      </c>
      <c r="E135" s="597"/>
      <c r="F135" s="177"/>
      <c r="G135" s="168" t="s">
        <v>160</v>
      </c>
      <c r="H135" s="177"/>
      <c r="I135" s="177"/>
      <c r="J135" s="177"/>
      <c r="K135" s="181"/>
    </row>
    <row r="136" spans="3:11" x14ac:dyDescent="0.2">
      <c r="C136" s="180"/>
      <c r="D136" s="177"/>
      <c r="F136" s="177"/>
      <c r="G136" s="177"/>
      <c r="H136" s="177"/>
      <c r="I136" s="177"/>
      <c r="J136" s="177"/>
      <c r="K136" s="181"/>
    </row>
    <row r="137" spans="3:11" x14ac:dyDescent="0.2">
      <c r="C137" s="180"/>
      <c r="D137" s="598" t="s">
        <v>161</v>
      </c>
      <c r="E137" s="599"/>
      <c r="F137" s="177"/>
      <c r="G137" s="168" t="s">
        <v>162</v>
      </c>
      <c r="H137" s="177"/>
      <c r="I137" s="177"/>
      <c r="J137" s="177"/>
      <c r="K137" s="181"/>
    </row>
    <row r="138" spans="3:11" x14ac:dyDescent="0.2">
      <c r="C138" s="174"/>
      <c r="D138" s="175"/>
      <c r="E138" s="175"/>
      <c r="F138" s="175"/>
      <c r="G138" s="175"/>
      <c r="H138" s="175"/>
      <c r="I138" s="175"/>
      <c r="J138" s="175"/>
      <c r="K138" s="176"/>
    </row>
    <row r="139" spans="3:11" x14ac:dyDescent="0.2">
      <c r="C139" s="173"/>
      <c r="D139" s="173"/>
      <c r="E139" s="173"/>
      <c r="F139" s="173"/>
      <c r="G139" s="173"/>
      <c r="H139" s="173"/>
      <c r="I139" s="173"/>
      <c r="J139" s="173"/>
      <c r="K139" s="173"/>
    </row>
    <row r="140" spans="3:11" x14ac:dyDescent="0.2">
      <c r="C140" s="173"/>
      <c r="D140" s="173"/>
      <c r="E140" s="173"/>
      <c r="F140" s="173"/>
      <c r="G140" s="173"/>
      <c r="H140" s="173"/>
      <c r="I140" s="173"/>
      <c r="J140" s="173"/>
      <c r="K140" s="173"/>
    </row>
    <row r="141" spans="3:11" x14ac:dyDescent="0.2">
      <c r="C141" s="173"/>
      <c r="D141" s="173"/>
      <c r="E141" s="173"/>
      <c r="F141" s="173"/>
      <c r="G141" s="173"/>
      <c r="H141" s="173"/>
      <c r="I141" s="173"/>
      <c r="J141" s="173"/>
      <c r="K141" s="173"/>
    </row>
    <row r="142" spans="3:11" x14ac:dyDescent="0.2">
      <c r="C142" s="173"/>
      <c r="D142" s="173"/>
      <c r="E142" s="173"/>
      <c r="F142" s="173"/>
      <c r="G142" s="173"/>
      <c r="H142" s="173"/>
      <c r="I142" s="173"/>
      <c r="J142" s="173"/>
      <c r="K142" s="173"/>
    </row>
    <row r="143" spans="3:11" x14ac:dyDescent="0.2">
      <c r="C143" s="173"/>
      <c r="D143" s="173"/>
      <c r="E143" s="173"/>
      <c r="F143" s="173"/>
      <c r="G143" s="173"/>
      <c r="H143" s="173"/>
      <c r="I143" s="173"/>
      <c r="J143" s="173"/>
      <c r="K143" s="173"/>
    </row>
    <row r="144" spans="3:11" x14ac:dyDescent="0.2">
      <c r="C144" s="173"/>
      <c r="D144" s="173"/>
      <c r="E144" s="173"/>
      <c r="F144" s="173"/>
      <c r="G144" s="173"/>
      <c r="H144" s="173"/>
      <c r="I144" s="173"/>
      <c r="J144" s="173"/>
      <c r="K144" s="173"/>
    </row>
    <row r="145" spans="3:11" x14ac:dyDescent="0.2">
      <c r="C145" s="173"/>
      <c r="D145" s="173"/>
      <c r="E145" s="173"/>
      <c r="F145" s="173"/>
      <c r="G145" s="173"/>
      <c r="H145" s="173"/>
      <c r="I145" s="173"/>
      <c r="J145" s="173"/>
      <c r="K145" s="173"/>
    </row>
    <row r="146" spans="3:11" x14ac:dyDescent="0.2">
      <c r="C146" s="173"/>
      <c r="D146" s="173"/>
      <c r="E146" s="173"/>
      <c r="F146" s="173"/>
      <c r="G146" s="173"/>
      <c r="H146" s="173"/>
      <c r="I146" s="173"/>
      <c r="J146" s="173"/>
      <c r="K146" s="173"/>
    </row>
    <row r="147" spans="3:11" x14ac:dyDescent="0.2">
      <c r="C147" s="173"/>
      <c r="D147" s="173"/>
      <c r="E147" s="173"/>
      <c r="F147" s="173"/>
      <c r="G147" s="173"/>
      <c r="H147" s="173"/>
      <c r="I147" s="173"/>
      <c r="J147" s="173"/>
      <c r="K147" s="173"/>
    </row>
    <row r="148" spans="3:11" x14ac:dyDescent="0.2">
      <c r="C148" s="173"/>
      <c r="D148" s="173"/>
      <c r="E148" s="173"/>
      <c r="F148" s="173"/>
      <c r="G148" s="173"/>
      <c r="H148" s="173"/>
      <c r="I148" s="173"/>
      <c r="J148" s="173"/>
      <c r="K148" s="173"/>
    </row>
    <row r="149" spans="3:11" x14ac:dyDescent="0.2">
      <c r="C149" s="173"/>
      <c r="D149" s="173"/>
      <c r="E149" s="173"/>
      <c r="F149" s="173"/>
      <c r="G149" s="173"/>
      <c r="H149" s="173"/>
      <c r="I149" s="173"/>
      <c r="J149" s="173"/>
      <c r="K149" s="173"/>
    </row>
    <row r="150" spans="3:11" x14ac:dyDescent="0.2">
      <c r="C150" s="173"/>
      <c r="D150" s="173"/>
      <c r="E150" s="173"/>
      <c r="F150" s="173"/>
      <c r="G150" s="173"/>
      <c r="H150" s="173"/>
      <c r="I150" s="173"/>
      <c r="J150" s="173"/>
      <c r="K150" s="173"/>
    </row>
    <row r="151" spans="3:11" x14ac:dyDescent="0.2">
      <c r="C151" s="173"/>
      <c r="D151" s="173"/>
      <c r="E151" s="173"/>
      <c r="F151" s="173"/>
      <c r="G151" s="173"/>
      <c r="H151" s="173"/>
      <c r="I151" s="173"/>
      <c r="J151" s="173"/>
      <c r="K151" s="173"/>
    </row>
    <row r="152" spans="3:11" x14ac:dyDescent="0.2">
      <c r="C152" s="173"/>
      <c r="D152" s="173"/>
      <c r="E152" s="173"/>
      <c r="F152" s="173"/>
      <c r="G152" s="173"/>
      <c r="H152" s="173"/>
      <c r="I152" s="173"/>
      <c r="J152" s="173"/>
      <c r="K152" s="173"/>
    </row>
    <row r="153" spans="3:11" x14ac:dyDescent="0.2">
      <c r="C153" s="173"/>
      <c r="D153" s="173"/>
      <c r="E153" s="173"/>
      <c r="F153" s="173"/>
      <c r="G153" s="173"/>
      <c r="H153" s="173"/>
      <c r="I153" s="173"/>
      <c r="J153" s="173"/>
      <c r="K153" s="173"/>
    </row>
    <row r="154" spans="3:11" x14ac:dyDescent="0.2">
      <c r="C154" s="173"/>
      <c r="D154" s="173"/>
      <c r="E154" s="173"/>
      <c r="F154" s="173"/>
      <c r="G154" s="173"/>
      <c r="H154" s="173"/>
      <c r="I154" s="173"/>
      <c r="J154" s="173"/>
      <c r="K154" s="173"/>
    </row>
    <row r="155" spans="3:11" x14ac:dyDescent="0.2">
      <c r="C155" s="173"/>
      <c r="D155" s="173"/>
      <c r="E155" s="173"/>
      <c r="F155" s="173"/>
      <c r="G155" s="173"/>
      <c r="H155" s="173"/>
      <c r="I155" s="173"/>
      <c r="J155" s="173"/>
      <c r="K155" s="173"/>
    </row>
    <row r="156" spans="3:11" x14ac:dyDescent="0.2">
      <c r="C156" s="173"/>
      <c r="D156" s="173"/>
      <c r="E156" s="173"/>
      <c r="F156" s="173"/>
      <c r="G156" s="173"/>
      <c r="H156" s="173"/>
      <c r="I156" s="173"/>
      <c r="J156" s="173"/>
      <c r="K156" s="173"/>
    </row>
    <row r="157" spans="3:11" x14ac:dyDescent="0.2">
      <c r="C157" s="173"/>
      <c r="D157" s="173"/>
      <c r="E157" s="173"/>
      <c r="F157" s="173"/>
      <c r="G157" s="173"/>
      <c r="H157" s="173"/>
      <c r="I157" s="173"/>
      <c r="J157" s="173"/>
      <c r="K157" s="173"/>
    </row>
    <row r="158" spans="3:11" x14ac:dyDescent="0.2">
      <c r="C158" s="173"/>
      <c r="D158" s="173"/>
      <c r="E158" s="173"/>
      <c r="F158" s="173"/>
      <c r="G158" s="173"/>
      <c r="H158" s="173"/>
      <c r="I158" s="173"/>
      <c r="J158" s="173"/>
      <c r="K158" s="173"/>
    </row>
    <row r="159" spans="3:11" x14ac:dyDescent="0.2">
      <c r="C159" s="173"/>
      <c r="D159" s="173"/>
      <c r="E159" s="173"/>
      <c r="F159" s="173"/>
      <c r="G159" s="173"/>
      <c r="H159" s="173"/>
      <c r="I159" s="173"/>
      <c r="J159" s="173"/>
      <c r="K159" s="173"/>
    </row>
    <row r="160" spans="3:11" x14ac:dyDescent="0.2">
      <c r="C160" s="173"/>
      <c r="D160" s="173"/>
      <c r="E160" s="173"/>
      <c r="F160" s="173"/>
      <c r="G160" s="173"/>
      <c r="H160" s="173"/>
      <c r="I160" s="173"/>
      <c r="J160" s="173"/>
      <c r="K160" s="173"/>
    </row>
    <row r="161" spans="3:11" x14ac:dyDescent="0.2">
      <c r="C161" s="173"/>
      <c r="D161" s="173"/>
      <c r="E161" s="173"/>
      <c r="F161" s="173"/>
      <c r="G161" s="173"/>
      <c r="H161" s="173"/>
      <c r="I161" s="173"/>
      <c r="J161" s="173"/>
      <c r="K161" s="173"/>
    </row>
    <row r="162" spans="3:11" x14ac:dyDescent="0.2">
      <c r="C162" s="173"/>
      <c r="D162" s="173"/>
      <c r="E162" s="173"/>
      <c r="F162" s="173"/>
      <c r="G162" s="173"/>
      <c r="H162" s="173"/>
      <c r="I162" s="173"/>
      <c r="J162" s="173"/>
      <c r="K162" s="173"/>
    </row>
    <row r="163" spans="3:11" x14ac:dyDescent="0.2">
      <c r="C163" s="173"/>
      <c r="D163" s="173"/>
      <c r="E163" s="173"/>
      <c r="F163" s="173"/>
      <c r="G163" s="173"/>
      <c r="H163" s="173"/>
      <c r="I163" s="173"/>
      <c r="J163" s="173"/>
      <c r="K163" s="173"/>
    </row>
    <row r="164" spans="3:11" x14ac:dyDescent="0.2">
      <c r="C164" s="173"/>
      <c r="D164" s="173"/>
      <c r="E164" s="173"/>
      <c r="F164" s="173"/>
      <c r="G164" s="173"/>
      <c r="H164" s="173"/>
      <c r="I164" s="173"/>
      <c r="J164" s="173"/>
      <c r="K164" s="173"/>
    </row>
    <row r="165" spans="3:11" x14ac:dyDescent="0.2">
      <c r="C165" s="173"/>
      <c r="D165" s="173"/>
      <c r="E165" s="173"/>
      <c r="F165" s="173"/>
      <c r="G165" s="173"/>
      <c r="H165" s="173"/>
      <c r="I165" s="173"/>
      <c r="J165" s="173"/>
      <c r="K165" s="173"/>
    </row>
    <row r="166" spans="3:11" x14ac:dyDescent="0.2">
      <c r="C166" s="173"/>
      <c r="D166" s="173"/>
      <c r="E166" s="173"/>
      <c r="F166" s="173"/>
      <c r="G166" s="173"/>
      <c r="H166" s="173"/>
      <c r="I166" s="173"/>
      <c r="J166" s="173"/>
      <c r="K166" s="173"/>
    </row>
    <row r="167" spans="3:11" x14ac:dyDescent="0.2">
      <c r="C167" s="173"/>
      <c r="D167" s="173"/>
      <c r="E167" s="173"/>
      <c r="F167" s="173"/>
      <c r="G167" s="173"/>
      <c r="H167" s="173"/>
      <c r="I167" s="173"/>
      <c r="J167" s="173"/>
      <c r="K167" s="173"/>
    </row>
    <row r="168" spans="3:11" x14ac:dyDescent="0.2">
      <c r="C168" s="173"/>
      <c r="D168" s="173"/>
      <c r="E168" s="173"/>
      <c r="F168" s="173"/>
      <c r="G168" s="173"/>
      <c r="H168" s="173"/>
      <c r="I168" s="173"/>
      <c r="J168" s="173"/>
      <c r="K168" s="173"/>
    </row>
    <row r="169" spans="3:11" x14ac:dyDescent="0.2">
      <c r="C169" s="173"/>
      <c r="D169" s="173"/>
      <c r="E169" s="173"/>
      <c r="F169" s="173"/>
      <c r="G169" s="173"/>
      <c r="H169" s="173"/>
      <c r="I169" s="173"/>
      <c r="J169" s="173"/>
      <c r="K169" s="173"/>
    </row>
    <row r="170" spans="3:11" x14ac:dyDescent="0.2">
      <c r="C170" s="173"/>
      <c r="D170" s="173"/>
      <c r="E170" s="173"/>
      <c r="F170" s="173"/>
      <c r="G170" s="173"/>
      <c r="H170" s="173"/>
      <c r="I170" s="173"/>
      <c r="J170" s="173"/>
      <c r="K170" s="173"/>
    </row>
    <row r="171" spans="3:11" x14ac:dyDescent="0.2">
      <c r="C171" s="173"/>
      <c r="D171" s="173"/>
      <c r="E171" s="173"/>
      <c r="F171" s="173"/>
      <c r="G171" s="173"/>
      <c r="H171" s="173"/>
      <c r="I171" s="173"/>
      <c r="J171" s="173"/>
      <c r="K171" s="173"/>
    </row>
    <row r="172" spans="3:11" x14ac:dyDescent="0.2">
      <c r="C172" s="173"/>
      <c r="D172" s="173"/>
      <c r="E172" s="173"/>
      <c r="F172" s="173"/>
      <c r="G172" s="173"/>
      <c r="H172" s="173"/>
      <c r="I172" s="173"/>
      <c r="J172" s="173"/>
      <c r="K172" s="173"/>
    </row>
    <row r="173" spans="3:11" x14ac:dyDescent="0.2">
      <c r="C173" s="173"/>
      <c r="D173" s="173"/>
      <c r="E173" s="173"/>
      <c r="F173" s="173"/>
      <c r="G173" s="173"/>
      <c r="H173" s="173"/>
      <c r="I173" s="173"/>
      <c r="J173" s="173"/>
      <c r="K173" s="173"/>
    </row>
    <row r="174" spans="3:11" x14ac:dyDescent="0.2">
      <c r="C174" s="173"/>
      <c r="D174" s="173"/>
      <c r="E174" s="173"/>
      <c r="F174" s="173"/>
      <c r="G174" s="173"/>
      <c r="H174" s="173"/>
      <c r="I174" s="173"/>
      <c r="J174" s="173"/>
      <c r="K174" s="173"/>
    </row>
    <row r="175" spans="3:11" x14ac:dyDescent="0.2">
      <c r="C175" s="173"/>
      <c r="D175" s="173"/>
      <c r="E175" s="173"/>
      <c r="F175" s="173"/>
      <c r="G175" s="173"/>
      <c r="H175" s="173"/>
      <c r="I175" s="173"/>
      <c r="J175" s="173"/>
      <c r="K175" s="173"/>
    </row>
    <row r="176" spans="3:11" x14ac:dyDescent="0.2">
      <c r="C176" s="173"/>
      <c r="D176" s="173"/>
      <c r="E176" s="173"/>
      <c r="F176" s="173"/>
      <c r="G176" s="173"/>
      <c r="H176" s="173"/>
      <c r="I176" s="173"/>
      <c r="J176" s="173"/>
      <c r="K176" s="173"/>
    </row>
    <row r="178" spans="3:14" x14ac:dyDescent="0.2">
      <c r="C178" s="342" t="s">
        <v>219</v>
      </c>
    </row>
    <row r="180" spans="3:14" ht="12.75" customHeight="1" x14ac:dyDescent="0.2">
      <c r="C180" s="709" t="s">
        <v>301</v>
      </c>
      <c r="D180" s="710"/>
      <c r="E180" s="710"/>
      <c r="F180" s="710"/>
      <c r="G180" s="710"/>
      <c r="H180" s="710"/>
      <c r="I180" s="710"/>
      <c r="J180" s="710"/>
      <c r="K180" s="710"/>
      <c r="L180" s="710"/>
      <c r="M180" s="710"/>
      <c r="N180" s="711"/>
    </row>
    <row r="181" spans="3:14" x14ac:dyDescent="0.2">
      <c r="C181" s="712"/>
      <c r="D181" s="713"/>
      <c r="E181" s="713"/>
      <c r="F181" s="713"/>
      <c r="G181" s="713"/>
      <c r="H181" s="713"/>
      <c r="I181" s="713"/>
      <c r="J181" s="713"/>
      <c r="K181" s="713"/>
      <c r="L181" s="713"/>
      <c r="M181" s="713"/>
      <c r="N181" s="714"/>
    </row>
    <row r="182" spans="3:14" x14ac:dyDescent="0.2">
      <c r="C182" s="712"/>
      <c r="D182" s="713"/>
      <c r="E182" s="713"/>
      <c r="F182" s="713"/>
      <c r="G182" s="713"/>
      <c r="H182" s="713"/>
      <c r="I182" s="713"/>
      <c r="J182" s="713"/>
      <c r="K182" s="713"/>
      <c r="L182" s="713"/>
      <c r="M182" s="713"/>
      <c r="N182" s="714"/>
    </row>
    <row r="183" spans="3:14" x14ac:dyDescent="0.2">
      <c r="C183" s="712"/>
      <c r="D183" s="713"/>
      <c r="E183" s="713"/>
      <c r="F183" s="713"/>
      <c r="G183" s="713"/>
      <c r="H183" s="713"/>
      <c r="I183" s="713"/>
      <c r="J183" s="713"/>
      <c r="K183" s="713"/>
      <c r="L183" s="713"/>
      <c r="M183" s="713"/>
      <c r="N183" s="714"/>
    </row>
    <row r="184" spans="3:14" x14ac:dyDescent="0.2">
      <c r="C184" s="712"/>
      <c r="D184" s="713"/>
      <c r="E184" s="713"/>
      <c r="F184" s="713"/>
      <c r="G184" s="713"/>
      <c r="H184" s="713"/>
      <c r="I184" s="713"/>
      <c r="J184" s="713"/>
      <c r="K184" s="713"/>
      <c r="L184" s="713"/>
      <c r="M184" s="713"/>
      <c r="N184" s="714"/>
    </row>
    <row r="185" spans="3:14" x14ac:dyDescent="0.2">
      <c r="C185" s="712"/>
      <c r="D185" s="713"/>
      <c r="E185" s="713"/>
      <c r="F185" s="713"/>
      <c r="G185" s="713"/>
      <c r="H185" s="713"/>
      <c r="I185" s="713"/>
      <c r="J185" s="713"/>
      <c r="K185" s="713"/>
      <c r="L185" s="713"/>
      <c r="M185" s="713"/>
      <c r="N185" s="714"/>
    </row>
    <row r="186" spans="3:14" x14ac:dyDescent="0.2">
      <c r="C186" s="712"/>
      <c r="D186" s="713"/>
      <c r="E186" s="713"/>
      <c r="F186" s="713"/>
      <c r="G186" s="713"/>
      <c r="H186" s="713"/>
      <c r="I186" s="713"/>
      <c r="J186" s="713"/>
      <c r="K186" s="713"/>
      <c r="L186" s="713"/>
      <c r="M186" s="713"/>
      <c r="N186" s="714"/>
    </row>
    <row r="187" spans="3:14" x14ac:dyDescent="0.2">
      <c r="C187" s="712"/>
      <c r="D187" s="713"/>
      <c r="E187" s="713"/>
      <c r="F187" s="713"/>
      <c r="G187" s="713"/>
      <c r="H187" s="713"/>
      <c r="I187" s="713"/>
      <c r="J187" s="713"/>
      <c r="K187" s="713"/>
      <c r="L187" s="713"/>
      <c r="M187" s="713"/>
      <c r="N187" s="714"/>
    </row>
    <row r="188" spans="3:14" x14ac:dyDescent="0.2">
      <c r="C188" s="712"/>
      <c r="D188" s="713"/>
      <c r="E188" s="713"/>
      <c r="F188" s="713"/>
      <c r="G188" s="713"/>
      <c r="H188" s="713"/>
      <c r="I188" s="713"/>
      <c r="J188" s="713"/>
      <c r="K188" s="713"/>
      <c r="L188" s="713"/>
      <c r="M188" s="713"/>
      <c r="N188" s="714"/>
    </row>
    <row r="189" spans="3:14" x14ac:dyDescent="0.2">
      <c r="C189" s="712"/>
      <c r="D189" s="713"/>
      <c r="E189" s="713"/>
      <c r="F189" s="713"/>
      <c r="G189" s="713"/>
      <c r="H189" s="713"/>
      <c r="I189" s="713"/>
      <c r="J189" s="713"/>
      <c r="K189" s="713"/>
      <c r="L189" s="713"/>
      <c r="M189" s="713"/>
      <c r="N189" s="714"/>
    </row>
    <row r="190" spans="3:14" x14ac:dyDescent="0.2">
      <c r="C190" s="712"/>
      <c r="D190" s="713"/>
      <c r="E190" s="713"/>
      <c r="F190" s="713"/>
      <c r="G190" s="713"/>
      <c r="H190" s="713"/>
      <c r="I190" s="713"/>
      <c r="J190" s="713"/>
      <c r="K190" s="713"/>
      <c r="L190" s="713"/>
      <c r="M190" s="713"/>
      <c r="N190" s="714"/>
    </row>
    <row r="191" spans="3:14" x14ac:dyDescent="0.2">
      <c r="C191" s="712"/>
      <c r="D191" s="713"/>
      <c r="E191" s="713"/>
      <c r="F191" s="713"/>
      <c r="G191" s="713"/>
      <c r="H191" s="713"/>
      <c r="I191" s="713"/>
      <c r="J191" s="713"/>
      <c r="K191" s="713"/>
      <c r="L191" s="713"/>
      <c r="M191" s="713"/>
      <c r="N191" s="714"/>
    </row>
    <row r="192" spans="3:14" x14ac:dyDescent="0.2">
      <c r="C192" s="712"/>
      <c r="D192" s="713"/>
      <c r="E192" s="713"/>
      <c r="F192" s="713"/>
      <c r="G192" s="713"/>
      <c r="H192" s="713"/>
      <c r="I192" s="713"/>
      <c r="J192" s="713"/>
      <c r="K192" s="713"/>
      <c r="L192" s="713"/>
      <c r="M192" s="713"/>
      <c r="N192" s="714"/>
    </row>
    <row r="193" spans="3:14" x14ac:dyDescent="0.2">
      <c r="C193" s="712"/>
      <c r="D193" s="713"/>
      <c r="E193" s="713"/>
      <c r="F193" s="713"/>
      <c r="G193" s="713"/>
      <c r="H193" s="713"/>
      <c r="I193" s="713"/>
      <c r="J193" s="713"/>
      <c r="K193" s="713"/>
      <c r="L193" s="713"/>
      <c r="M193" s="713"/>
      <c r="N193" s="714"/>
    </row>
    <row r="194" spans="3:14" x14ac:dyDescent="0.2">
      <c r="C194" s="712"/>
      <c r="D194" s="713"/>
      <c r="E194" s="713"/>
      <c r="F194" s="713"/>
      <c r="G194" s="713"/>
      <c r="H194" s="713"/>
      <c r="I194" s="713"/>
      <c r="J194" s="713"/>
      <c r="K194" s="713"/>
      <c r="L194" s="713"/>
      <c r="M194" s="713"/>
      <c r="N194" s="714"/>
    </row>
    <row r="195" spans="3:14" x14ac:dyDescent="0.2">
      <c r="C195" s="712"/>
      <c r="D195" s="713"/>
      <c r="E195" s="713"/>
      <c r="F195" s="713"/>
      <c r="G195" s="713"/>
      <c r="H195" s="713"/>
      <c r="I195" s="713"/>
      <c r="J195" s="713"/>
      <c r="K195" s="713"/>
      <c r="L195" s="713"/>
      <c r="M195" s="713"/>
      <c r="N195" s="714"/>
    </row>
    <row r="196" spans="3:14" x14ac:dyDescent="0.2">
      <c r="C196" s="712"/>
      <c r="D196" s="713"/>
      <c r="E196" s="713"/>
      <c r="F196" s="713"/>
      <c r="G196" s="713"/>
      <c r="H196" s="713"/>
      <c r="I196" s="713"/>
      <c r="J196" s="713"/>
      <c r="K196" s="713"/>
      <c r="L196" s="713"/>
      <c r="M196" s="713"/>
      <c r="N196" s="714"/>
    </row>
    <row r="197" spans="3:14" x14ac:dyDescent="0.2">
      <c r="C197" s="712"/>
      <c r="D197" s="713"/>
      <c r="E197" s="713"/>
      <c r="F197" s="713"/>
      <c r="G197" s="713"/>
      <c r="H197" s="713"/>
      <c r="I197" s="713"/>
      <c r="J197" s="713"/>
      <c r="K197" s="713"/>
      <c r="L197" s="713"/>
      <c r="M197" s="713"/>
      <c r="N197" s="714"/>
    </row>
    <row r="198" spans="3:14" x14ac:dyDescent="0.2">
      <c r="C198" s="712"/>
      <c r="D198" s="713"/>
      <c r="E198" s="713"/>
      <c r="F198" s="713"/>
      <c r="G198" s="713"/>
      <c r="H198" s="713"/>
      <c r="I198" s="713"/>
      <c r="J198" s="713"/>
      <c r="K198" s="713"/>
      <c r="L198" s="713"/>
      <c r="M198" s="713"/>
      <c r="N198" s="714"/>
    </row>
    <row r="199" spans="3:14" x14ac:dyDescent="0.2">
      <c r="C199" s="712"/>
      <c r="D199" s="713"/>
      <c r="E199" s="713"/>
      <c r="F199" s="713"/>
      <c r="G199" s="713"/>
      <c r="H199" s="713"/>
      <c r="I199" s="713"/>
      <c r="J199" s="713"/>
      <c r="K199" s="713"/>
      <c r="L199" s="713"/>
      <c r="M199" s="713"/>
      <c r="N199" s="714"/>
    </row>
    <row r="200" spans="3:14" x14ac:dyDescent="0.2">
      <c r="C200" s="712"/>
      <c r="D200" s="713"/>
      <c r="E200" s="713"/>
      <c r="F200" s="713"/>
      <c r="G200" s="713"/>
      <c r="H200" s="713"/>
      <c r="I200" s="713"/>
      <c r="J200" s="713"/>
      <c r="K200" s="713"/>
      <c r="L200" s="713"/>
      <c r="M200" s="713"/>
      <c r="N200" s="714"/>
    </row>
    <row r="201" spans="3:14" x14ac:dyDescent="0.2">
      <c r="C201" s="712"/>
      <c r="D201" s="713"/>
      <c r="E201" s="713"/>
      <c r="F201" s="713"/>
      <c r="G201" s="713"/>
      <c r="H201" s="713"/>
      <c r="I201" s="713"/>
      <c r="J201" s="713"/>
      <c r="K201" s="713"/>
      <c r="L201" s="713"/>
      <c r="M201" s="713"/>
      <c r="N201" s="714"/>
    </row>
    <row r="202" spans="3:14" x14ac:dyDescent="0.2">
      <c r="C202" s="712"/>
      <c r="D202" s="713"/>
      <c r="E202" s="713"/>
      <c r="F202" s="713"/>
      <c r="G202" s="713"/>
      <c r="H202" s="713"/>
      <c r="I202" s="713"/>
      <c r="J202" s="713"/>
      <c r="K202" s="713"/>
      <c r="L202" s="713"/>
      <c r="M202" s="713"/>
      <c r="N202" s="714"/>
    </row>
    <row r="203" spans="3:14" x14ac:dyDescent="0.2">
      <c r="C203" s="712"/>
      <c r="D203" s="713"/>
      <c r="E203" s="713"/>
      <c r="F203" s="713"/>
      <c r="G203" s="713"/>
      <c r="H203" s="713"/>
      <c r="I203" s="713"/>
      <c r="J203" s="713"/>
      <c r="K203" s="713"/>
      <c r="L203" s="713"/>
      <c r="M203" s="713"/>
      <c r="N203" s="714"/>
    </row>
    <row r="204" spans="3:14" x14ac:dyDescent="0.2">
      <c r="C204" s="712"/>
      <c r="D204" s="713"/>
      <c r="E204" s="713"/>
      <c r="F204" s="713"/>
      <c r="G204" s="713"/>
      <c r="H204" s="713"/>
      <c r="I204" s="713"/>
      <c r="J204" s="713"/>
      <c r="K204" s="713"/>
      <c r="L204" s="713"/>
      <c r="M204" s="713"/>
      <c r="N204" s="714"/>
    </row>
    <row r="205" spans="3:14" x14ac:dyDescent="0.2">
      <c r="C205" s="712"/>
      <c r="D205" s="713"/>
      <c r="E205" s="713"/>
      <c r="F205" s="713"/>
      <c r="G205" s="713"/>
      <c r="H205" s="713"/>
      <c r="I205" s="713"/>
      <c r="J205" s="713"/>
      <c r="K205" s="713"/>
      <c r="L205" s="713"/>
      <c r="M205" s="713"/>
      <c r="N205" s="714"/>
    </row>
    <row r="206" spans="3:14" x14ac:dyDescent="0.2">
      <c r="C206" s="712"/>
      <c r="D206" s="713"/>
      <c r="E206" s="713"/>
      <c r="F206" s="713"/>
      <c r="G206" s="713"/>
      <c r="H206" s="713"/>
      <c r="I206" s="713"/>
      <c r="J206" s="713"/>
      <c r="K206" s="713"/>
      <c r="L206" s="713"/>
      <c r="M206" s="713"/>
      <c r="N206" s="714"/>
    </row>
    <row r="207" spans="3:14" x14ac:dyDescent="0.2">
      <c r="C207" s="712"/>
      <c r="D207" s="713"/>
      <c r="E207" s="713"/>
      <c r="F207" s="713"/>
      <c r="G207" s="713"/>
      <c r="H207" s="713"/>
      <c r="I207" s="713"/>
      <c r="J207" s="713"/>
      <c r="K207" s="713"/>
      <c r="L207" s="713"/>
      <c r="M207" s="713"/>
      <c r="N207" s="714"/>
    </row>
    <row r="208" spans="3:14" x14ac:dyDescent="0.2">
      <c r="C208" s="712"/>
      <c r="D208" s="713"/>
      <c r="E208" s="713"/>
      <c r="F208" s="713"/>
      <c r="G208" s="713"/>
      <c r="H208" s="713"/>
      <c r="I208" s="713"/>
      <c r="J208" s="713"/>
      <c r="K208" s="713"/>
      <c r="L208" s="713"/>
      <c r="M208" s="713"/>
      <c r="N208" s="714"/>
    </row>
    <row r="209" spans="3:14" x14ac:dyDescent="0.2">
      <c r="C209" s="712"/>
      <c r="D209" s="713"/>
      <c r="E209" s="713"/>
      <c r="F209" s="713"/>
      <c r="G209" s="713"/>
      <c r="H209" s="713"/>
      <c r="I209" s="713"/>
      <c r="J209" s="713"/>
      <c r="K209" s="713"/>
      <c r="L209" s="713"/>
      <c r="M209" s="713"/>
      <c r="N209" s="714"/>
    </row>
    <row r="210" spans="3:14" x14ac:dyDescent="0.2">
      <c r="C210" s="712"/>
      <c r="D210" s="713"/>
      <c r="E210" s="713"/>
      <c r="F210" s="713"/>
      <c r="G210" s="713"/>
      <c r="H210" s="713"/>
      <c r="I210" s="713"/>
      <c r="J210" s="713"/>
      <c r="K210" s="713"/>
      <c r="L210" s="713"/>
      <c r="M210" s="713"/>
      <c r="N210" s="714"/>
    </row>
    <row r="211" spans="3:14" x14ac:dyDescent="0.2">
      <c r="C211" s="712"/>
      <c r="D211" s="713"/>
      <c r="E211" s="713"/>
      <c r="F211" s="713"/>
      <c r="G211" s="713"/>
      <c r="H211" s="713"/>
      <c r="I211" s="713"/>
      <c r="J211" s="713"/>
      <c r="K211" s="713"/>
      <c r="L211" s="713"/>
      <c r="M211" s="713"/>
      <c r="N211" s="714"/>
    </row>
    <row r="212" spans="3:14" x14ac:dyDescent="0.2">
      <c r="C212" s="712"/>
      <c r="D212" s="713"/>
      <c r="E212" s="713"/>
      <c r="F212" s="713"/>
      <c r="G212" s="713"/>
      <c r="H212" s="713"/>
      <c r="I212" s="713"/>
      <c r="J212" s="713"/>
      <c r="K212" s="713"/>
      <c r="L212" s="713"/>
      <c r="M212" s="713"/>
      <c r="N212" s="714"/>
    </row>
    <row r="213" spans="3:14" x14ac:dyDescent="0.2">
      <c r="C213" s="712"/>
      <c r="D213" s="713"/>
      <c r="E213" s="713"/>
      <c r="F213" s="713"/>
      <c r="G213" s="713"/>
      <c r="H213" s="713"/>
      <c r="I213" s="713"/>
      <c r="J213" s="713"/>
      <c r="K213" s="713"/>
      <c r="L213" s="713"/>
      <c r="M213" s="713"/>
      <c r="N213" s="714"/>
    </row>
    <row r="214" spans="3:14" x14ac:dyDescent="0.2">
      <c r="C214" s="712"/>
      <c r="D214" s="713"/>
      <c r="E214" s="713"/>
      <c r="F214" s="713"/>
      <c r="G214" s="713"/>
      <c r="H214" s="713"/>
      <c r="I214" s="713"/>
      <c r="J214" s="713"/>
      <c r="K214" s="713"/>
      <c r="L214" s="713"/>
      <c r="M214" s="713"/>
      <c r="N214" s="714"/>
    </row>
    <row r="215" spans="3:14" x14ac:dyDescent="0.2">
      <c r="C215" s="712"/>
      <c r="D215" s="713"/>
      <c r="E215" s="713"/>
      <c r="F215" s="713"/>
      <c r="G215" s="713"/>
      <c r="H215" s="713"/>
      <c r="I215" s="713"/>
      <c r="J215" s="713"/>
      <c r="K215" s="713"/>
      <c r="L215" s="713"/>
      <c r="M215" s="713"/>
      <c r="N215" s="714"/>
    </row>
    <row r="216" spans="3:14" x14ac:dyDescent="0.2">
      <c r="C216" s="712"/>
      <c r="D216" s="713"/>
      <c r="E216" s="713"/>
      <c r="F216" s="713"/>
      <c r="G216" s="713"/>
      <c r="H216" s="713"/>
      <c r="I216" s="713"/>
      <c r="J216" s="713"/>
      <c r="K216" s="713"/>
      <c r="L216" s="713"/>
      <c r="M216" s="713"/>
      <c r="N216" s="714"/>
    </row>
    <row r="217" spans="3:14" x14ac:dyDescent="0.2">
      <c r="C217" s="712"/>
      <c r="D217" s="713"/>
      <c r="E217" s="713"/>
      <c r="F217" s="713"/>
      <c r="G217" s="713"/>
      <c r="H217" s="713"/>
      <c r="I217" s="713"/>
      <c r="J217" s="713"/>
      <c r="K217" s="713"/>
      <c r="L217" s="713"/>
      <c r="M217" s="713"/>
      <c r="N217" s="714"/>
    </row>
    <row r="218" spans="3:14" x14ac:dyDescent="0.2">
      <c r="C218" s="712"/>
      <c r="D218" s="713"/>
      <c r="E218" s="713"/>
      <c r="F218" s="713"/>
      <c r="G218" s="713"/>
      <c r="H218" s="713"/>
      <c r="I218" s="713"/>
      <c r="J218" s="713"/>
      <c r="K218" s="713"/>
      <c r="L218" s="713"/>
      <c r="M218" s="713"/>
      <c r="N218" s="714"/>
    </row>
    <row r="219" spans="3:14" x14ac:dyDescent="0.2">
      <c r="C219" s="712"/>
      <c r="D219" s="713"/>
      <c r="E219" s="713"/>
      <c r="F219" s="713"/>
      <c r="G219" s="713"/>
      <c r="H219" s="713"/>
      <c r="I219" s="713"/>
      <c r="J219" s="713"/>
      <c r="K219" s="713"/>
      <c r="L219" s="713"/>
      <c r="M219" s="713"/>
      <c r="N219" s="714"/>
    </row>
    <row r="220" spans="3:14" x14ac:dyDescent="0.2">
      <c r="C220" s="712"/>
      <c r="D220" s="713"/>
      <c r="E220" s="713"/>
      <c r="F220" s="713"/>
      <c r="G220" s="713"/>
      <c r="H220" s="713"/>
      <c r="I220" s="713"/>
      <c r="J220" s="713"/>
      <c r="K220" s="713"/>
      <c r="L220" s="713"/>
      <c r="M220" s="713"/>
      <c r="N220" s="714"/>
    </row>
    <row r="221" spans="3:14" x14ac:dyDescent="0.2">
      <c r="C221" s="712"/>
      <c r="D221" s="713"/>
      <c r="E221" s="713"/>
      <c r="F221" s="713"/>
      <c r="G221" s="713"/>
      <c r="H221" s="713"/>
      <c r="I221" s="713"/>
      <c r="J221" s="713"/>
      <c r="K221" s="713"/>
      <c r="L221" s="713"/>
      <c r="M221" s="713"/>
      <c r="N221" s="714"/>
    </row>
    <row r="222" spans="3:14" x14ac:dyDescent="0.2">
      <c r="C222" s="712"/>
      <c r="D222" s="713"/>
      <c r="E222" s="713"/>
      <c r="F222" s="713"/>
      <c r="G222" s="713"/>
      <c r="H222" s="713"/>
      <c r="I222" s="713"/>
      <c r="J222" s="713"/>
      <c r="K222" s="713"/>
      <c r="L222" s="713"/>
      <c r="M222" s="713"/>
      <c r="N222" s="714"/>
    </row>
    <row r="223" spans="3:14" x14ac:dyDescent="0.2">
      <c r="C223" s="712"/>
      <c r="D223" s="713"/>
      <c r="E223" s="713"/>
      <c r="F223" s="713"/>
      <c r="G223" s="713"/>
      <c r="H223" s="713"/>
      <c r="I223" s="713"/>
      <c r="J223" s="713"/>
      <c r="K223" s="713"/>
      <c r="L223" s="713"/>
      <c r="M223" s="713"/>
      <c r="N223" s="714"/>
    </row>
    <row r="224" spans="3:14" x14ac:dyDescent="0.2">
      <c r="C224" s="712"/>
      <c r="D224" s="713"/>
      <c r="E224" s="713"/>
      <c r="F224" s="713"/>
      <c r="G224" s="713"/>
      <c r="H224" s="713"/>
      <c r="I224" s="713"/>
      <c r="J224" s="713"/>
      <c r="K224" s="713"/>
      <c r="L224" s="713"/>
      <c r="M224" s="713"/>
      <c r="N224" s="714"/>
    </row>
    <row r="225" spans="3:14" x14ac:dyDescent="0.2">
      <c r="C225" s="712"/>
      <c r="D225" s="713"/>
      <c r="E225" s="713"/>
      <c r="F225" s="713"/>
      <c r="G225" s="713"/>
      <c r="H225" s="713"/>
      <c r="I225" s="713"/>
      <c r="J225" s="713"/>
      <c r="K225" s="713"/>
      <c r="L225" s="713"/>
      <c r="M225" s="713"/>
      <c r="N225" s="714"/>
    </row>
    <row r="226" spans="3:14" x14ac:dyDescent="0.2">
      <c r="C226" s="712"/>
      <c r="D226" s="713"/>
      <c r="E226" s="713"/>
      <c r="F226" s="713"/>
      <c r="G226" s="713"/>
      <c r="H226" s="713"/>
      <c r="I226" s="713"/>
      <c r="J226" s="713"/>
      <c r="K226" s="713"/>
      <c r="L226" s="713"/>
      <c r="M226" s="713"/>
      <c r="N226" s="714"/>
    </row>
    <row r="227" spans="3:14" x14ac:dyDescent="0.2">
      <c r="C227" s="712"/>
      <c r="D227" s="713"/>
      <c r="E227" s="713"/>
      <c r="F227" s="713"/>
      <c r="G227" s="713"/>
      <c r="H227" s="713"/>
      <c r="I227" s="713"/>
      <c r="J227" s="713"/>
      <c r="K227" s="713"/>
      <c r="L227" s="713"/>
      <c r="M227" s="713"/>
      <c r="N227" s="714"/>
    </row>
    <row r="228" spans="3:14" x14ac:dyDescent="0.2">
      <c r="C228" s="712"/>
      <c r="D228" s="713"/>
      <c r="E228" s="713"/>
      <c r="F228" s="713"/>
      <c r="G228" s="713"/>
      <c r="H228" s="713"/>
      <c r="I228" s="713"/>
      <c r="J228" s="713"/>
      <c r="K228" s="713"/>
      <c r="L228" s="713"/>
      <c r="M228" s="713"/>
      <c r="N228" s="714"/>
    </row>
    <row r="229" spans="3:14" x14ac:dyDescent="0.2">
      <c r="C229" s="712"/>
      <c r="D229" s="713"/>
      <c r="E229" s="713"/>
      <c r="F229" s="713"/>
      <c r="G229" s="713"/>
      <c r="H229" s="713"/>
      <c r="I229" s="713"/>
      <c r="J229" s="713"/>
      <c r="K229" s="713"/>
      <c r="L229" s="713"/>
      <c r="M229" s="713"/>
      <c r="N229" s="714"/>
    </row>
    <row r="230" spans="3:14" x14ac:dyDescent="0.2">
      <c r="C230" s="712"/>
      <c r="D230" s="713"/>
      <c r="E230" s="713"/>
      <c r="F230" s="713"/>
      <c r="G230" s="713"/>
      <c r="H230" s="713"/>
      <c r="I230" s="713"/>
      <c r="J230" s="713"/>
      <c r="K230" s="713"/>
      <c r="L230" s="713"/>
      <c r="M230" s="713"/>
      <c r="N230" s="714"/>
    </row>
    <row r="231" spans="3:14" x14ac:dyDescent="0.2">
      <c r="C231" s="712"/>
      <c r="D231" s="713"/>
      <c r="E231" s="713"/>
      <c r="F231" s="713"/>
      <c r="G231" s="713"/>
      <c r="H231" s="713"/>
      <c r="I231" s="713"/>
      <c r="J231" s="713"/>
      <c r="K231" s="713"/>
      <c r="L231" s="713"/>
      <c r="M231" s="713"/>
      <c r="N231" s="714"/>
    </row>
    <row r="232" spans="3:14" x14ac:dyDescent="0.2">
      <c r="C232" s="715"/>
      <c r="D232" s="716"/>
      <c r="E232" s="716"/>
      <c r="F232" s="716"/>
      <c r="G232" s="716"/>
      <c r="H232" s="716"/>
      <c r="I232" s="716"/>
      <c r="J232" s="716"/>
      <c r="K232" s="716"/>
      <c r="L232" s="716"/>
      <c r="M232" s="716"/>
      <c r="N232" s="717"/>
    </row>
    <row r="233" spans="3:14" x14ac:dyDescent="0.2">
      <c r="H233" s="169"/>
    </row>
    <row r="234" spans="3:14" x14ac:dyDescent="0.2">
      <c r="H234" s="169"/>
    </row>
    <row r="235" spans="3:14" ht="12.75" customHeight="1" x14ac:dyDescent="0.2">
      <c r="C235" s="709" t="s">
        <v>290</v>
      </c>
      <c r="D235" s="710"/>
      <c r="E235" s="710"/>
      <c r="F235" s="710"/>
      <c r="G235" s="710"/>
      <c r="H235" s="710"/>
      <c r="I235" s="710"/>
      <c r="J235" s="710"/>
      <c r="K235" s="710"/>
      <c r="L235" s="710"/>
      <c r="M235" s="710"/>
      <c r="N235" s="711"/>
    </row>
    <row r="236" spans="3:14" x14ac:dyDescent="0.2">
      <c r="C236" s="712"/>
      <c r="D236" s="713"/>
      <c r="E236" s="713"/>
      <c r="F236" s="713"/>
      <c r="G236" s="713"/>
      <c r="H236" s="713"/>
      <c r="I236" s="713"/>
      <c r="J236" s="713"/>
      <c r="K236" s="713"/>
      <c r="L236" s="713"/>
      <c r="M236" s="713"/>
      <c r="N236" s="714"/>
    </row>
    <row r="237" spans="3:14" x14ac:dyDescent="0.2">
      <c r="C237" s="712"/>
      <c r="D237" s="713"/>
      <c r="E237" s="713"/>
      <c r="F237" s="713"/>
      <c r="G237" s="713"/>
      <c r="H237" s="713"/>
      <c r="I237" s="713"/>
      <c r="J237" s="713"/>
      <c r="K237" s="713"/>
      <c r="L237" s="713"/>
      <c r="M237" s="713"/>
      <c r="N237" s="714"/>
    </row>
    <row r="238" spans="3:14" x14ac:dyDescent="0.2">
      <c r="C238" s="712"/>
      <c r="D238" s="713"/>
      <c r="E238" s="713"/>
      <c r="F238" s="713"/>
      <c r="G238" s="713"/>
      <c r="H238" s="713"/>
      <c r="I238" s="713"/>
      <c r="J238" s="713"/>
      <c r="K238" s="713"/>
      <c r="L238" s="713"/>
      <c r="M238" s="713"/>
      <c r="N238" s="714"/>
    </row>
    <row r="239" spans="3:14" x14ac:dyDescent="0.2">
      <c r="C239" s="712"/>
      <c r="D239" s="713"/>
      <c r="E239" s="713"/>
      <c r="F239" s="713"/>
      <c r="G239" s="713"/>
      <c r="H239" s="713"/>
      <c r="I239" s="713"/>
      <c r="J239" s="713"/>
      <c r="K239" s="713"/>
      <c r="L239" s="713"/>
      <c r="M239" s="713"/>
      <c r="N239" s="714"/>
    </row>
    <row r="240" spans="3:14" x14ac:dyDescent="0.2">
      <c r="C240" s="712"/>
      <c r="D240" s="713"/>
      <c r="E240" s="713"/>
      <c r="F240" s="713"/>
      <c r="G240" s="713"/>
      <c r="H240" s="713"/>
      <c r="I240" s="713"/>
      <c r="J240" s="713"/>
      <c r="K240" s="713"/>
      <c r="L240" s="713"/>
      <c r="M240" s="713"/>
      <c r="N240" s="714"/>
    </row>
    <row r="241" spans="3:14" x14ac:dyDescent="0.2">
      <c r="C241" s="712"/>
      <c r="D241" s="713"/>
      <c r="E241" s="713"/>
      <c r="F241" s="713"/>
      <c r="G241" s="713"/>
      <c r="H241" s="713"/>
      <c r="I241" s="713"/>
      <c r="J241" s="713"/>
      <c r="K241" s="713"/>
      <c r="L241" s="713"/>
      <c r="M241" s="713"/>
      <c r="N241" s="714"/>
    </row>
    <row r="242" spans="3:14" x14ac:dyDescent="0.2">
      <c r="C242" s="712"/>
      <c r="D242" s="713"/>
      <c r="E242" s="713"/>
      <c r="F242" s="713"/>
      <c r="G242" s="713"/>
      <c r="H242" s="713"/>
      <c r="I242" s="713"/>
      <c r="J242" s="713"/>
      <c r="K242" s="713"/>
      <c r="L242" s="713"/>
      <c r="M242" s="713"/>
      <c r="N242" s="714"/>
    </row>
    <row r="243" spans="3:14" x14ac:dyDescent="0.2">
      <c r="C243" s="712"/>
      <c r="D243" s="713"/>
      <c r="E243" s="713"/>
      <c r="F243" s="713"/>
      <c r="G243" s="713"/>
      <c r="H243" s="713"/>
      <c r="I243" s="713"/>
      <c r="J243" s="713"/>
      <c r="K243" s="713"/>
      <c r="L243" s="713"/>
      <c r="M243" s="713"/>
      <c r="N243" s="714"/>
    </row>
    <row r="244" spans="3:14" x14ac:dyDescent="0.2">
      <c r="C244" s="712"/>
      <c r="D244" s="713"/>
      <c r="E244" s="713"/>
      <c r="F244" s="713"/>
      <c r="G244" s="713"/>
      <c r="H244" s="713"/>
      <c r="I244" s="713"/>
      <c r="J244" s="713"/>
      <c r="K244" s="713"/>
      <c r="L244" s="713"/>
      <c r="M244" s="713"/>
      <c r="N244" s="714"/>
    </row>
    <row r="245" spans="3:14" x14ac:dyDescent="0.2">
      <c r="C245" s="712"/>
      <c r="D245" s="713"/>
      <c r="E245" s="713"/>
      <c r="F245" s="713"/>
      <c r="G245" s="713"/>
      <c r="H245" s="713"/>
      <c r="I245" s="713"/>
      <c r="J245" s="713"/>
      <c r="K245" s="713"/>
      <c r="L245" s="713"/>
      <c r="M245" s="713"/>
      <c r="N245" s="714"/>
    </row>
    <row r="246" spans="3:14" x14ac:dyDescent="0.2">
      <c r="C246" s="712"/>
      <c r="D246" s="713"/>
      <c r="E246" s="713"/>
      <c r="F246" s="713"/>
      <c r="G246" s="713"/>
      <c r="H246" s="713"/>
      <c r="I246" s="713"/>
      <c r="J246" s="713"/>
      <c r="K246" s="713"/>
      <c r="L246" s="713"/>
      <c r="M246" s="713"/>
      <c r="N246" s="714"/>
    </row>
    <row r="247" spans="3:14" x14ac:dyDescent="0.2">
      <c r="C247" s="712"/>
      <c r="D247" s="713"/>
      <c r="E247" s="713"/>
      <c r="F247" s="713"/>
      <c r="G247" s="713"/>
      <c r="H247" s="713"/>
      <c r="I247" s="713"/>
      <c r="J247" s="713"/>
      <c r="K247" s="713"/>
      <c r="L247" s="713"/>
      <c r="M247" s="713"/>
      <c r="N247" s="714"/>
    </row>
    <row r="248" spans="3:14" x14ac:dyDescent="0.2">
      <c r="C248" s="712"/>
      <c r="D248" s="713"/>
      <c r="E248" s="713"/>
      <c r="F248" s="713"/>
      <c r="G248" s="713"/>
      <c r="H248" s="713"/>
      <c r="I248" s="713"/>
      <c r="J248" s="713"/>
      <c r="K248" s="713"/>
      <c r="L248" s="713"/>
      <c r="M248" s="713"/>
      <c r="N248" s="714"/>
    </row>
    <row r="249" spans="3:14" x14ac:dyDescent="0.2">
      <c r="C249" s="712"/>
      <c r="D249" s="713"/>
      <c r="E249" s="713"/>
      <c r="F249" s="713"/>
      <c r="G249" s="713"/>
      <c r="H249" s="713"/>
      <c r="I249" s="713"/>
      <c r="J249" s="713"/>
      <c r="K249" s="713"/>
      <c r="L249" s="713"/>
      <c r="M249" s="713"/>
      <c r="N249" s="714"/>
    </row>
    <row r="250" spans="3:14" x14ac:dyDescent="0.2">
      <c r="C250" s="712"/>
      <c r="D250" s="713"/>
      <c r="E250" s="713"/>
      <c r="F250" s="713"/>
      <c r="G250" s="713"/>
      <c r="H250" s="713"/>
      <c r="I250" s="713"/>
      <c r="J250" s="713"/>
      <c r="K250" s="713"/>
      <c r="L250" s="713"/>
      <c r="M250" s="713"/>
      <c r="N250" s="714"/>
    </row>
    <row r="251" spans="3:14" x14ac:dyDescent="0.2">
      <c r="C251" s="712"/>
      <c r="D251" s="713"/>
      <c r="E251" s="713"/>
      <c r="F251" s="713"/>
      <c r="G251" s="713"/>
      <c r="H251" s="713"/>
      <c r="I251" s="713"/>
      <c r="J251" s="713"/>
      <c r="K251" s="713"/>
      <c r="L251" s="713"/>
      <c r="M251" s="713"/>
      <c r="N251" s="714"/>
    </row>
    <row r="252" spans="3:14" x14ac:dyDescent="0.2">
      <c r="C252" s="712"/>
      <c r="D252" s="713"/>
      <c r="E252" s="713"/>
      <c r="F252" s="713"/>
      <c r="G252" s="713"/>
      <c r="H252" s="713"/>
      <c r="I252" s="713"/>
      <c r="J252" s="713"/>
      <c r="K252" s="713"/>
      <c r="L252" s="713"/>
      <c r="M252" s="713"/>
      <c r="N252" s="714"/>
    </row>
    <row r="253" spans="3:14" x14ac:dyDescent="0.2">
      <c r="C253" s="715"/>
      <c r="D253" s="716"/>
      <c r="E253" s="716"/>
      <c r="F253" s="716"/>
      <c r="G253" s="716"/>
      <c r="H253" s="716"/>
      <c r="I253" s="716"/>
      <c r="J253" s="716"/>
      <c r="K253" s="716"/>
      <c r="L253" s="716"/>
      <c r="M253" s="716"/>
      <c r="N253" s="717"/>
    </row>
    <row r="254" spans="3:14" x14ac:dyDescent="0.2">
      <c r="H254" s="169"/>
    </row>
    <row r="255" spans="3:14" x14ac:dyDescent="0.2">
      <c r="H255" s="169"/>
    </row>
    <row r="256" spans="3:14" x14ac:dyDescent="0.2">
      <c r="C256" s="709" t="s">
        <v>300</v>
      </c>
      <c r="D256" s="718"/>
      <c r="E256" s="718"/>
      <c r="F256" s="718"/>
      <c r="G256" s="718"/>
      <c r="H256" s="718"/>
      <c r="I256" s="718"/>
      <c r="J256" s="718"/>
      <c r="K256" s="718"/>
      <c r="L256" s="718"/>
      <c r="M256" s="718"/>
      <c r="N256" s="719"/>
    </row>
    <row r="257" spans="3:14" x14ac:dyDescent="0.2">
      <c r="C257" s="720"/>
      <c r="D257" s="721"/>
      <c r="E257" s="721"/>
      <c r="F257" s="721"/>
      <c r="G257" s="721"/>
      <c r="H257" s="721"/>
      <c r="I257" s="721"/>
      <c r="J257" s="721"/>
      <c r="K257" s="721"/>
      <c r="L257" s="721"/>
      <c r="M257" s="721"/>
      <c r="N257" s="722"/>
    </row>
    <row r="258" spans="3:14" x14ac:dyDescent="0.2">
      <c r="C258" s="720"/>
      <c r="D258" s="721"/>
      <c r="E258" s="721"/>
      <c r="F258" s="721"/>
      <c r="G258" s="721"/>
      <c r="H258" s="721"/>
      <c r="I258" s="721"/>
      <c r="J258" s="721"/>
      <c r="K258" s="721"/>
      <c r="L258" s="721"/>
      <c r="M258" s="721"/>
      <c r="N258" s="722"/>
    </row>
    <row r="259" spans="3:14" x14ac:dyDescent="0.2">
      <c r="C259" s="720"/>
      <c r="D259" s="721"/>
      <c r="E259" s="721"/>
      <c r="F259" s="721"/>
      <c r="G259" s="721"/>
      <c r="H259" s="721"/>
      <c r="I259" s="721"/>
      <c r="J259" s="721"/>
      <c r="K259" s="721"/>
      <c r="L259" s="721"/>
      <c r="M259" s="721"/>
      <c r="N259" s="722"/>
    </row>
    <row r="260" spans="3:14" x14ac:dyDescent="0.2">
      <c r="C260" s="720"/>
      <c r="D260" s="721"/>
      <c r="E260" s="721"/>
      <c r="F260" s="721"/>
      <c r="G260" s="721"/>
      <c r="H260" s="721"/>
      <c r="I260" s="721"/>
      <c r="J260" s="721"/>
      <c r="K260" s="721"/>
      <c r="L260" s="721"/>
      <c r="M260" s="721"/>
      <c r="N260" s="722"/>
    </row>
    <row r="261" spans="3:14" x14ac:dyDescent="0.2">
      <c r="C261" s="720"/>
      <c r="D261" s="721"/>
      <c r="E261" s="721"/>
      <c r="F261" s="721"/>
      <c r="G261" s="721"/>
      <c r="H261" s="721"/>
      <c r="I261" s="721"/>
      <c r="J261" s="721"/>
      <c r="K261" s="721"/>
      <c r="L261" s="721"/>
      <c r="M261" s="721"/>
      <c r="N261" s="722"/>
    </row>
    <row r="262" spans="3:14" x14ac:dyDescent="0.2">
      <c r="C262" s="720"/>
      <c r="D262" s="721"/>
      <c r="E262" s="721"/>
      <c r="F262" s="721"/>
      <c r="G262" s="721"/>
      <c r="H262" s="721"/>
      <c r="I262" s="721"/>
      <c r="J262" s="721"/>
      <c r="K262" s="721"/>
      <c r="L262" s="721"/>
      <c r="M262" s="721"/>
      <c r="N262" s="722"/>
    </row>
    <row r="263" spans="3:14" x14ac:dyDescent="0.2">
      <c r="C263" s="720"/>
      <c r="D263" s="721"/>
      <c r="E263" s="721"/>
      <c r="F263" s="721"/>
      <c r="G263" s="721"/>
      <c r="H263" s="721"/>
      <c r="I263" s="721"/>
      <c r="J263" s="721"/>
      <c r="K263" s="721"/>
      <c r="L263" s="721"/>
      <c r="M263" s="721"/>
      <c r="N263" s="722"/>
    </row>
    <row r="264" spans="3:14" x14ac:dyDescent="0.2">
      <c r="C264" s="720"/>
      <c r="D264" s="721"/>
      <c r="E264" s="721"/>
      <c r="F264" s="721"/>
      <c r="G264" s="721"/>
      <c r="H264" s="721"/>
      <c r="I264" s="721"/>
      <c r="J264" s="721"/>
      <c r="K264" s="721"/>
      <c r="L264" s="721"/>
      <c r="M264" s="721"/>
      <c r="N264" s="722"/>
    </row>
    <row r="265" spans="3:14" x14ac:dyDescent="0.2">
      <c r="C265" s="720"/>
      <c r="D265" s="721"/>
      <c r="E265" s="721"/>
      <c r="F265" s="721"/>
      <c r="G265" s="721"/>
      <c r="H265" s="721"/>
      <c r="I265" s="721"/>
      <c r="J265" s="721"/>
      <c r="K265" s="721"/>
      <c r="L265" s="721"/>
      <c r="M265" s="721"/>
      <c r="N265" s="722"/>
    </row>
    <row r="266" spans="3:14" x14ac:dyDescent="0.2">
      <c r="C266" s="720"/>
      <c r="D266" s="721"/>
      <c r="E266" s="721"/>
      <c r="F266" s="721"/>
      <c r="G266" s="721"/>
      <c r="H266" s="721"/>
      <c r="I266" s="721"/>
      <c r="J266" s="721"/>
      <c r="K266" s="721"/>
      <c r="L266" s="721"/>
      <c r="M266" s="721"/>
      <c r="N266" s="722"/>
    </row>
    <row r="267" spans="3:14" x14ac:dyDescent="0.2">
      <c r="C267" s="720"/>
      <c r="D267" s="721"/>
      <c r="E267" s="721"/>
      <c r="F267" s="721"/>
      <c r="G267" s="721"/>
      <c r="H267" s="721"/>
      <c r="I267" s="721"/>
      <c r="J267" s="721"/>
      <c r="K267" s="721"/>
      <c r="L267" s="721"/>
      <c r="M267" s="721"/>
      <c r="N267" s="722"/>
    </row>
    <row r="268" spans="3:14" x14ac:dyDescent="0.2">
      <c r="C268" s="720"/>
      <c r="D268" s="721"/>
      <c r="E268" s="721"/>
      <c r="F268" s="721"/>
      <c r="G268" s="721"/>
      <c r="H268" s="721"/>
      <c r="I268" s="721"/>
      <c r="J268" s="721"/>
      <c r="K268" s="721"/>
      <c r="L268" s="721"/>
      <c r="M268" s="721"/>
      <c r="N268" s="722"/>
    </row>
    <row r="269" spans="3:14" x14ac:dyDescent="0.2">
      <c r="C269" s="720"/>
      <c r="D269" s="721"/>
      <c r="E269" s="721"/>
      <c r="F269" s="721"/>
      <c r="G269" s="721"/>
      <c r="H269" s="721"/>
      <c r="I269" s="721"/>
      <c r="J269" s="721"/>
      <c r="K269" s="721"/>
      <c r="L269" s="721"/>
      <c r="M269" s="721"/>
      <c r="N269" s="722"/>
    </row>
    <row r="270" spans="3:14" x14ac:dyDescent="0.2">
      <c r="C270" s="720"/>
      <c r="D270" s="721"/>
      <c r="E270" s="721"/>
      <c r="F270" s="721"/>
      <c r="G270" s="721"/>
      <c r="H270" s="721"/>
      <c r="I270" s="721"/>
      <c r="J270" s="721"/>
      <c r="K270" s="721"/>
      <c r="L270" s="721"/>
      <c r="M270" s="721"/>
      <c r="N270" s="722"/>
    </row>
    <row r="271" spans="3:14" x14ac:dyDescent="0.2">
      <c r="C271" s="720"/>
      <c r="D271" s="721"/>
      <c r="E271" s="721"/>
      <c r="F271" s="721"/>
      <c r="G271" s="721"/>
      <c r="H271" s="721"/>
      <c r="I271" s="721"/>
      <c r="J271" s="721"/>
      <c r="K271" s="721"/>
      <c r="L271" s="721"/>
      <c r="M271" s="721"/>
      <c r="N271" s="722"/>
    </row>
    <row r="272" spans="3:14" x14ac:dyDescent="0.2">
      <c r="C272" s="720"/>
      <c r="D272" s="721"/>
      <c r="E272" s="721"/>
      <c r="F272" s="721"/>
      <c r="G272" s="721"/>
      <c r="H272" s="721"/>
      <c r="I272" s="721"/>
      <c r="J272" s="721"/>
      <c r="K272" s="721"/>
      <c r="L272" s="721"/>
      <c r="M272" s="721"/>
      <c r="N272" s="722"/>
    </row>
    <row r="273" spans="3:14" x14ac:dyDescent="0.2">
      <c r="C273" s="720"/>
      <c r="D273" s="721"/>
      <c r="E273" s="721"/>
      <c r="F273" s="721"/>
      <c r="G273" s="721"/>
      <c r="H273" s="721"/>
      <c r="I273" s="721"/>
      <c r="J273" s="721"/>
      <c r="K273" s="721"/>
      <c r="L273" s="721"/>
      <c r="M273" s="721"/>
      <c r="N273" s="722"/>
    </row>
    <row r="274" spans="3:14" x14ac:dyDescent="0.2">
      <c r="C274" s="720"/>
      <c r="D274" s="721"/>
      <c r="E274" s="721"/>
      <c r="F274" s="721"/>
      <c r="G274" s="721"/>
      <c r="H274" s="721"/>
      <c r="I274" s="721"/>
      <c r="J274" s="721"/>
      <c r="K274" s="721"/>
      <c r="L274" s="721"/>
      <c r="M274" s="721"/>
      <c r="N274" s="722"/>
    </row>
    <row r="275" spans="3:14" x14ac:dyDescent="0.2">
      <c r="C275" s="720"/>
      <c r="D275" s="721"/>
      <c r="E275" s="721"/>
      <c r="F275" s="721"/>
      <c r="G275" s="721"/>
      <c r="H275" s="721"/>
      <c r="I275" s="721"/>
      <c r="J275" s="721"/>
      <c r="K275" s="721"/>
      <c r="L275" s="721"/>
      <c r="M275" s="721"/>
      <c r="N275" s="722"/>
    </row>
    <row r="276" spans="3:14" x14ac:dyDescent="0.2">
      <c r="C276" s="720"/>
      <c r="D276" s="721"/>
      <c r="E276" s="721"/>
      <c r="F276" s="721"/>
      <c r="G276" s="721"/>
      <c r="H276" s="721"/>
      <c r="I276" s="721"/>
      <c r="J276" s="721"/>
      <c r="K276" s="721"/>
      <c r="L276" s="721"/>
      <c r="M276" s="721"/>
      <c r="N276" s="722"/>
    </row>
    <row r="277" spans="3:14" x14ac:dyDescent="0.2">
      <c r="C277" s="720"/>
      <c r="D277" s="721"/>
      <c r="E277" s="721"/>
      <c r="F277" s="721"/>
      <c r="G277" s="721"/>
      <c r="H277" s="721"/>
      <c r="I277" s="721"/>
      <c r="J277" s="721"/>
      <c r="K277" s="721"/>
      <c r="L277" s="721"/>
      <c r="M277" s="721"/>
      <c r="N277" s="722"/>
    </row>
    <row r="278" spans="3:14" x14ac:dyDescent="0.2">
      <c r="C278" s="720"/>
      <c r="D278" s="721"/>
      <c r="E278" s="721"/>
      <c r="F278" s="721"/>
      <c r="G278" s="721"/>
      <c r="H278" s="721"/>
      <c r="I278" s="721"/>
      <c r="J278" s="721"/>
      <c r="K278" s="721"/>
      <c r="L278" s="721"/>
      <c r="M278" s="721"/>
      <c r="N278" s="722"/>
    </row>
    <row r="279" spans="3:14" x14ac:dyDescent="0.2">
      <c r="C279" s="720"/>
      <c r="D279" s="721"/>
      <c r="E279" s="721"/>
      <c r="F279" s="721"/>
      <c r="G279" s="721"/>
      <c r="H279" s="721"/>
      <c r="I279" s="721"/>
      <c r="J279" s="721"/>
      <c r="K279" s="721"/>
      <c r="L279" s="721"/>
      <c r="M279" s="721"/>
      <c r="N279" s="722"/>
    </row>
    <row r="280" spans="3:14" x14ac:dyDescent="0.2">
      <c r="C280" s="720"/>
      <c r="D280" s="721"/>
      <c r="E280" s="721"/>
      <c r="F280" s="721"/>
      <c r="G280" s="721"/>
      <c r="H280" s="721"/>
      <c r="I280" s="721"/>
      <c r="J280" s="721"/>
      <c r="K280" s="721"/>
      <c r="L280" s="721"/>
      <c r="M280" s="721"/>
      <c r="N280" s="722"/>
    </row>
    <row r="281" spans="3:14" x14ac:dyDescent="0.2">
      <c r="C281" s="720"/>
      <c r="D281" s="721"/>
      <c r="E281" s="721"/>
      <c r="F281" s="721"/>
      <c r="G281" s="721"/>
      <c r="H281" s="721"/>
      <c r="I281" s="721"/>
      <c r="J281" s="721"/>
      <c r="K281" s="721"/>
      <c r="L281" s="721"/>
      <c r="M281" s="721"/>
      <c r="N281" s="722"/>
    </row>
    <row r="282" spans="3:14" x14ac:dyDescent="0.2">
      <c r="C282" s="720"/>
      <c r="D282" s="721"/>
      <c r="E282" s="721"/>
      <c r="F282" s="721"/>
      <c r="G282" s="721"/>
      <c r="H282" s="721"/>
      <c r="I282" s="721"/>
      <c r="J282" s="721"/>
      <c r="K282" s="721"/>
      <c r="L282" s="721"/>
      <c r="M282" s="721"/>
      <c r="N282" s="722"/>
    </row>
    <row r="283" spans="3:14" x14ac:dyDescent="0.2">
      <c r="C283" s="720"/>
      <c r="D283" s="721"/>
      <c r="E283" s="721"/>
      <c r="F283" s="721"/>
      <c r="G283" s="721"/>
      <c r="H283" s="721"/>
      <c r="I283" s="721"/>
      <c r="J283" s="721"/>
      <c r="K283" s="721"/>
      <c r="L283" s="721"/>
      <c r="M283" s="721"/>
      <c r="N283" s="722"/>
    </row>
    <row r="284" spans="3:14" x14ac:dyDescent="0.2">
      <c r="C284" s="720"/>
      <c r="D284" s="721"/>
      <c r="E284" s="721"/>
      <c r="F284" s="721"/>
      <c r="G284" s="721"/>
      <c r="H284" s="721"/>
      <c r="I284" s="721"/>
      <c r="J284" s="721"/>
      <c r="K284" s="721"/>
      <c r="L284" s="721"/>
      <c r="M284" s="721"/>
      <c r="N284" s="722"/>
    </row>
    <row r="285" spans="3:14" x14ac:dyDescent="0.2">
      <c r="C285" s="720"/>
      <c r="D285" s="721"/>
      <c r="E285" s="721"/>
      <c r="F285" s="721"/>
      <c r="G285" s="721"/>
      <c r="H285" s="721"/>
      <c r="I285" s="721"/>
      <c r="J285" s="721"/>
      <c r="K285" s="721"/>
      <c r="L285" s="721"/>
      <c r="M285" s="721"/>
      <c r="N285" s="722"/>
    </row>
    <row r="286" spans="3:14" x14ac:dyDescent="0.2">
      <c r="C286" s="720"/>
      <c r="D286" s="721"/>
      <c r="E286" s="721"/>
      <c r="F286" s="721"/>
      <c r="G286" s="721"/>
      <c r="H286" s="721"/>
      <c r="I286" s="721"/>
      <c r="J286" s="721"/>
      <c r="K286" s="721"/>
      <c r="L286" s="721"/>
      <c r="M286" s="721"/>
      <c r="N286" s="722"/>
    </row>
    <row r="287" spans="3:14" x14ac:dyDescent="0.2">
      <c r="C287" s="723"/>
      <c r="D287" s="724"/>
      <c r="E287" s="724"/>
      <c r="F287" s="724"/>
      <c r="G287" s="724"/>
      <c r="H287" s="724"/>
      <c r="I287" s="724"/>
      <c r="J287" s="724"/>
      <c r="K287" s="724"/>
      <c r="L287" s="724"/>
      <c r="M287" s="724"/>
      <c r="N287" s="725"/>
    </row>
    <row r="288" spans="3:14" x14ac:dyDescent="0.2">
      <c r="H288" s="169"/>
    </row>
    <row r="289" spans="3:14" x14ac:dyDescent="0.2">
      <c r="H289" s="169"/>
    </row>
    <row r="290" spans="3:14" x14ac:dyDescent="0.2">
      <c r="H290" s="169"/>
    </row>
    <row r="291" spans="3:14" x14ac:dyDescent="0.2">
      <c r="H291" s="169"/>
    </row>
    <row r="292" spans="3:14" x14ac:dyDescent="0.2">
      <c r="H292" s="169"/>
    </row>
    <row r="293" spans="3:14" x14ac:dyDescent="0.2">
      <c r="H293" s="169"/>
    </row>
    <row r="294" spans="3:14" ht="12.75" customHeight="1" x14ac:dyDescent="0.2">
      <c r="C294" s="709" t="s">
        <v>291</v>
      </c>
      <c r="D294" s="710"/>
      <c r="E294" s="710"/>
      <c r="F294" s="710"/>
      <c r="G294" s="710"/>
      <c r="H294" s="710"/>
      <c r="I294" s="710"/>
      <c r="J294" s="710"/>
      <c r="K294" s="710"/>
      <c r="L294" s="710"/>
      <c r="M294" s="710"/>
      <c r="N294" s="711"/>
    </row>
    <row r="295" spans="3:14" x14ac:dyDescent="0.2">
      <c r="C295" s="712"/>
      <c r="D295" s="713"/>
      <c r="E295" s="713"/>
      <c r="F295" s="713"/>
      <c r="G295" s="713"/>
      <c r="H295" s="713"/>
      <c r="I295" s="713"/>
      <c r="J295" s="713"/>
      <c r="K295" s="713"/>
      <c r="L295" s="713"/>
      <c r="M295" s="713"/>
      <c r="N295" s="714"/>
    </row>
    <row r="296" spans="3:14" x14ac:dyDescent="0.2">
      <c r="C296" s="712"/>
      <c r="D296" s="713"/>
      <c r="E296" s="713"/>
      <c r="F296" s="713"/>
      <c r="G296" s="713"/>
      <c r="H296" s="713"/>
      <c r="I296" s="713"/>
      <c r="J296" s="713"/>
      <c r="K296" s="713"/>
      <c r="L296" s="713"/>
      <c r="M296" s="713"/>
      <c r="N296" s="714"/>
    </row>
    <row r="297" spans="3:14" x14ac:dyDescent="0.2">
      <c r="C297" s="712"/>
      <c r="D297" s="713"/>
      <c r="E297" s="713"/>
      <c r="F297" s="713"/>
      <c r="G297" s="713"/>
      <c r="H297" s="713"/>
      <c r="I297" s="713"/>
      <c r="J297" s="713"/>
      <c r="K297" s="713"/>
      <c r="L297" s="713"/>
      <c r="M297" s="713"/>
      <c r="N297" s="714"/>
    </row>
    <row r="298" spans="3:14" x14ac:dyDescent="0.2">
      <c r="C298" s="712"/>
      <c r="D298" s="713"/>
      <c r="E298" s="713"/>
      <c r="F298" s="713"/>
      <c r="G298" s="713"/>
      <c r="H298" s="713"/>
      <c r="I298" s="713"/>
      <c r="J298" s="713"/>
      <c r="K298" s="713"/>
      <c r="L298" s="713"/>
      <c r="M298" s="713"/>
      <c r="N298" s="714"/>
    </row>
    <row r="299" spans="3:14" x14ac:dyDescent="0.2">
      <c r="C299" s="712"/>
      <c r="D299" s="713"/>
      <c r="E299" s="713"/>
      <c r="F299" s="713"/>
      <c r="G299" s="713"/>
      <c r="H299" s="713"/>
      <c r="I299" s="713"/>
      <c r="J299" s="713"/>
      <c r="K299" s="713"/>
      <c r="L299" s="713"/>
      <c r="M299" s="713"/>
      <c r="N299" s="714"/>
    </row>
    <row r="300" spans="3:14" x14ac:dyDescent="0.2">
      <c r="C300" s="712"/>
      <c r="D300" s="713"/>
      <c r="E300" s="713"/>
      <c r="F300" s="713"/>
      <c r="G300" s="713"/>
      <c r="H300" s="713"/>
      <c r="I300" s="713"/>
      <c r="J300" s="713"/>
      <c r="K300" s="713"/>
      <c r="L300" s="713"/>
      <c r="M300" s="713"/>
      <c r="N300" s="714"/>
    </row>
    <row r="301" spans="3:14" x14ac:dyDescent="0.2">
      <c r="C301" s="712"/>
      <c r="D301" s="713"/>
      <c r="E301" s="713"/>
      <c r="F301" s="713"/>
      <c r="G301" s="713"/>
      <c r="H301" s="713"/>
      <c r="I301" s="713"/>
      <c r="J301" s="713"/>
      <c r="K301" s="713"/>
      <c r="L301" s="713"/>
      <c r="M301" s="713"/>
      <c r="N301" s="714"/>
    </row>
    <row r="302" spans="3:14" x14ac:dyDescent="0.2">
      <c r="C302" s="712"/>
      <c r="D302" s="713"/>
      <c r="E302" s="713"/>
      <c r="F302" s="713"/>
      <c r="G302" s="713"/>
      <c r="H302" s="713"/>
      <c r="I302" s="713"/>
      <c r="J302" s="713"/>
      <c r="K302" s="713"/>
      <c r="L302" s="713"/>
      <c r="M302" s="713"/>
      <c r="N302" s="714"/>
    </row>
    <row r="303" spans="3:14" x14ac:dyDescent="0.2">
      <c r="C303" s="712"/>
      <c r="D303" s="713"/>
      <c r="E303" s="713"/>
      <c r="F303" s="713"/>
      <c r="G303" s="713"/>
      <c r="H303" s="713"/>
      <c r="I303" s="713"/>
      <c r="J303" s="713"/>
      <c r="K303" s="713"/>
      <c r="L303" s="713"/>
      <c r="M303" s="713"/>
      <c r="N303" s="714"/>
    </row>
    <row r="304" spans="3:14" x14ac:dyDescent="0.2">
      <c r="C304" s="712"/>
      <c r="D304" s="713"/>
      <c r="E304" s="713"/>
      <c r="F304" s="713"/>
      <c r="G304" s="713"/>
      <c r="H304" s="713"/>
      <c r="I304" s="713"/>
      <c r="J304" s="713"/>
      <c r="K304" s="713"/>
      <c r="L304" s="713"/>
      <c r="M304" s="713"/>
      <c r="N304" s="714"/>
    </row>
    <row r="305" spans="3:14" x14ac:dyDescent="0.2">
      <c r="C305" s="712"/>
      <c r="D305" s="713"/>
      <c r="E305" s="713"/>
      <c r="F305" s="713"/>
      <c r="G305" s="713"/>
      <c r="H305" s="713"/>
      <c r="I305" s="713"/>
      <c r="J305" s="713"/>
      <c r="K305" s="713"/>
      <c r="L305" s="713"/>
      <c r="M305" s="713"/>
      <c r="N305" s="714"/>
    </row>
    <row r="306" spans="3:14" x14ac:dyDescent="0.2">
      <c r="C306" s="712"/>
      <c r="D306" s="713"/>
      <c r="E306" s="713"/>
      <c r="F306" s="713"/>
      <c r="G306" s="713"/>
      <c r="H306" s="713"/>
      <c r="I306" s="713"/>
      <c r="J306" s="713"/>
      <c r="K306" s="713"/>
      <c r="L306" s="713"/>
      <c r="M306" s="713"/>
      <c r="N306" s="714"/>
    </row>
    <row r="307" spans="3:14" x14ac:dyDescent="0.2">
      <c r="C307" s="712"/>
      <c r="D307" s="713"/>
      <c r="E307" s="713"/>
      <c r="F307" s="713"/>
      <c r="G307" s="713"/>
      <c r="H307" s="713"/>
      <c r="I307" s="713"/>
      <c r="J307" s="713"/>
      <c r="K307" s="713"/>
      <c r="L307" s="713"/>
      <c r="M307" s="713"/>
      <c r="N307" s="714"/>
    </row>
    <row r="308" spans="3:14" x14ac:dyDescent="0.2">
      <c r="C308" s="712"/>
      <c r="D308" s="713"/>
      <c r="E308" s="713"/>
      <c r="F308" s="713"/>
      <c r="G308" s="713"/>
      <c r="H308" s="713"/>
      <c r="I308" s="713"/>
      <c r="J308" s="713"/>
      <c r="K308" s="713"/>
      <c r="L308" s="713"/>
      <c r="M308" s="713"/>
      <c r="N308" s="714"/>
    </row>
    <row r="309" spans="3:14" x14ac:dyDescent="0.2">
      <c r="C309" s="712"/>
      <c r="D309" s="713"/>
      <c r="E309" s="713"/>
      <c r="F309" s="713"/>
      <c r="G309" s="713"/>
      <c r="H309" s="713"/>
      <c r="I309" s="713"/>
      <c r="J309" s="713"/>
      <c r="K309" s="713"/>
      <c r="L309" s="713"/>
      <c r="M309" s="713"/>
      <c r="N309" s="714"/>
    </row>
    <row r="310" spans="3:14" x14ac:dyDescent="0.2">
      <c r="C310" s="712"/>
      <c r="D310" s="713"/>
      <c r="E310" s="713"/>
      <c r="F310" s="713"/>
      <c r="G310" s="713"/>
      <c r="H310" s="713"/>
      <c r="I310" s="713"/>
      <c r="J310" s="713"/>
      <c r="K310" s="713"/>
      <c r="L310" s="713"/>
      <c r="M310" s="713"/>
      <c r="N310" s="714"/>
    </row>
    <row r="311" spans="3:14" x14ac:dyDescent="0.2">
      <c r="C311" s="712"/>
      <c r="D311" s="713"/>
      <c r="E311" s="713"/>
      <c r="F311" s="713"/>
      <c r="G311" s="713"/>
      <c r="H311" s="713"/>
      <c r="I311" s="713"/>
      <c r="J311" s="713"/>
      <c r="K311" s="713"/>
      <c r="L311" s="713"/>
      <c r="M311" s="713"/>
      <c r="N311" s="714"/>
    </row>
    <row r="312" spans="3:14" x14ac:dyDescent="0.2">
      <c r="C312" s="712"/>
      <c r="D312" s="713"/>
      <c r="E312" s="713"/>
      <c r="F312" s="713"/>
      <c r="G312" s="713"/>
      <c r="H312" s="713"/>
      <c r="I312" s="713"/>
      <c r="J312" s="713"/>
      <c r="K312" s="713"/>
      <c r="L312" s="713"/>
      <c r="M312" s="713"/>
      <c r="N312" s="714"/>
    </row>
    <row r="313" spans="3:14" x14ac:dyDescent="0.2">
      <c r="C313" s="712"/>
      <c r="D313" s="713"/>
      <c r="E313" s="713"/>
      <c r="F313" s="713"/>
      <c r="G313" s="713"/>
      <c r="H313" s="713"/>
      <c r="I313" s="713"/>
      <c r="J313" s="713"/>
      <c r="K313" s="713"/>
      <c r="L313" s="713"/>
      <c r="M313" s="713"/>
      <c r="N313" s="714"/>
    </row>
    <row r="314" spans="3:14" x14ac:dyDescent="0.2">
      <c r="C314" s="712"/>
      <c r="D314" s="713"/>
      <c r="E314" s="713"/>
      <c r="F314" s="713"/>
      <c r="G314" s="713"/>
      <c r="H314" s="713"/>
      <c r="I314" s="713"/>
      <c r="J314" s="713"/>
      <c r="K314" s="713"/>
      <c r="L314" s="713"/>
      <c r="M314" s="713"/>
      <c r="N314" s="714"/>
    </row>
    <row r="315" spans="3:14" x14ac:dyDescent="0.2">
      <c r="C315" s="712"/>
      <c r="D315" s="713"/>
      <c r="E315" s="713"/>
      <c r="F315" s="713"/>
      <c r="G315" s="713"/>
      <c r="H315" s="713"/>
      <c r="I315" s="713"/>
      <c r="J315" s="713"/>
      <c r="K315" s="713"/>
      <c r="L315" s="713"/>
      <c r="M315" s="713"/>
      <c r="N315" s="714"/>
    </row>
    <row r="316" spans="3:14" x14ac:dyDescent="0.2">
      <c r="C316" s="712"/>
      <c r="D316" s="713"/>
      <c r="E316" s="713"/>
      <c r="F316" s="713"/>
      <c r="G316" s="713"/>
      <c r="H316" s="713"/>
      <c r="I316" s="713"/>
      <c r="J316" s="713"/>
      <c r="K316" s="713"/>
      <c r="L316" s="713"/>
      <c r="M316" s="713"/>
      <c r="N316" s="714"/>
    </row>
    <row r="317" spans="3:14" x14ac:dyDescent="0.2">
      <c r="C317" s="715"/>
      <c r="D317" s="716"/>
      <c r="E317" s="716"/>
      <c r="F317" s="716"/>
      <c r="G317" s="716"/>
      <c r="H317" s="716"/>
      <c r="I317" s="716"/>
      <c r="J317" s="716"/>
      <c r="K317" s="716"/>
      <c r="L317" s="716"/>
      <c r="M317" s="716"/>
      <c r="N317" s="717"/>
    </row>
    <row r="318" spans="3:14" x14ac:dyDescent="0.2">
      <c r="C318" s="458"/>
      <c r="D318" s="458"/>
      <c r="E318" s="458"/>
      <c r="F318" s="458"/>
      <c r="G318" s="458"/>
      <c r="H318" s="458"/>
      <c r="I318" s="458"/>
      <c r="J318" s="458"/>
      <c r="K318" s="458"/>
      <c r="L318" s="458"/>
      <c r="M318" s="458"/>
      <c r="N318" s="458"/>
    </row>
    <row r="319" spans="3:14" x14ac:dyDescent="0.2">
      <c r="C319" s="458"/>
      <c r="D319" s="458"/>
      <c r="E319" s="458"/>
      <c r="F319" s="458"/>
      <c r="G319" s="458"/>
      <c r="H319" s="458"/>
      <c r="I319" s="458"/>
      <c r="J319" s="458"/>
      <c r="K319" s="458"/>
      <c r="L319" s="458"/>
      <c r="M319" s="458"/>
      <c r="N319" s="458"/>
    </row>
    <row r="320" spans="3:14" x14ac:dyDescent="0.2">
      <c r="C320" s="458"/>
      <c r="D320" s="458"/>
      <c r="E320" s="458"/>
      <c r="F320" s="458"/>
      <c r="G320" s="458"/>
      <c r="H320" s="458"/>
      <c r="I320" s="458"/>
      <c r="J320" s="458"/>
      <c r="K320" s="458"/>
      <c r="L320" s="458"/>
      <c r="M320" s="458"/>
      <c r="N320" s="458"/>
    </row>
    <row r="321" spans="3:14" x14ac:dyDescent="0.2">
      <c r="C321" s="458"/>
      <c r="D321" s="458"/>
      <c r="E321" s="458"/>
      <c r="F321" s="458"/>
      <c r="G321" s="458"/>
      <c r="H321" s="458"/>
      <c r="I321" s="458"/>
      <c r="J321" s="458"/>
      <c r="K321" s="458"/>
      <c r="L321" s="458"/>
      <c r="M321" s="458"/>
      <c r="N321" s="458"/>
    </row>
    <row r="322" spans="3:14" x14ac:dyDescent="0.2">
      <c r="C322" s="458"/>
      <c r="D322" s="458"/>
      <c r="E322" s="458"/>
      <c r="F322" s="458"/>
      <c r="G322" s="458"/>
      <c r="H322" s="458"/>
      <c r="I322" s="458"/>
      <c r="J322" s="458"/>
      <c r="K322" s="458"/>
      <c r="L322" s="458"/>
      <c r="M322" s="458"/>
      <c r="N322" s="458"/>
    </row>
    <row r="323" spans="3:14" x14ac:dyDescent="0.2">
      <c r="C323" s="458"/>
      <c r="D323" s="458"/>
      <c r="E323" s="458"/>
      <c r="F323" s="458"/>
      <c r="G323" s="458"/>
      <c r="H323" s="458"/>
      <c r="I323" s="458"/>
      <c r="J323" s="458"/>
      <c r="K323" s="458"/>
      <c r="L323" s="458"/>
      <c r="M323" s="458"/>
      <c r="N323" s="458"/>
    </row>
    <row r="324" spans="3:14" x14ac:dyDescent="0.2">
      <c r="C324" s="458"/>
      <c r="D324" s="458"/>
      <c r="E324" s="458"/>
      <c r="F324" s="458"/>
      <c r="G324" s="458"/>
      <c r="H324" s="458"/>
      <c r="I324" s="458"/>
      <c r="J324" s="458"/>
      <c r="K324" s="458"/>
      <c r="L324" s="458"/>
      <c r="M324" s="458"/>
      <c r="N324" s="458"/>
    </row>
    <row r="325" spans="3:14" x14ac:dyDescent="0.2">
      <c r="C325" s="458"/>
      <c r="D325" s="458"/>
      <c r="E325" s="458"/>
      <c r="F325" s="458"/>
      <c r="G325" s="458"/>
      <c r="H325" s="458"/>
      <c r="I325" s="458"/>
      <c r="J325" s="458"/>
      <c r="K325" s="458"/>
      <c r="L325" s="458"/>
      <c r="M325" s="458"/>
      <c r="N325" s="458"/>
    </row>
    <row r="326" spans="3:14" x14ac:dyDescent="0.2">
      <c r="C326" s="458"/>
      <c r="D326" s="458"/>
      <c r="E326" s="458"/>
      <c r="F326" s="458"/>
      <c r="G326" s="458"/>
      <c r="H326" s="458"/>
      <c r="I326" s="458"/>
      <c r="J326" s="458"/>
      <c r="K326" s="458"/>
      <c r="L326" s="458"/>
      <c r="M326" s="458"/>
      <c r="N326" s="458"/>
    </row>
    <row r="327" spans="3:14" x14ac:dyDescent="0.2">
      <c r="C327" s="458"/>
      <c r="D327" s="458"/>
      <c r="E327" s="458"/>
      <c r="F327" s="458"/>
      <c r="G327" s="458"/>
      <c r="H327" s="458"/>
      <c r="I327" s="458"/>
      <c r="J327" s="458"/>
      <c r="K327" s="458"/>
      <c r="L327" s="458"/>
      <c r="M327" s="458"/>
      <c r="N327" s="458"/>
    </row>
    <row r="328" spans="3:14" x14ac:dyDescent="0.2">
      <c r="C328" s="458"/>
      <c r="D328" s="458"/>
      <c r="E328" s="458"/>
      <c r="F328" s="458"/>
      <c r="G328" s="458"/>
      <c r="H328" s="458"/>
      <c r="I328" s="458"/>
      <c r="J328" s="458"/>
      <c r="K328" s="458"/>
      <c r="L328" s="458"/>
      <c r="M328" s="458"/>
      <c r="N328" s="458"/>
    </row>
    <row r="329" spans="3:14" x14ac:dyDescent="0.2">
      <c r="C329" s="458"/>
      <c r="D329" s="458"/>
      <c r="E329" s="458"/>
      <c r="F329" s="458"/>
      <c r="G329" s="458"/>
      <c r="H329" s="458"/>
      <c r="I329" s="458"/>
      <c r="J329" s="458"/>
      <c r="K329" s="458"/>
      <c r="L329" s="458"/>
      <c r="M329" s="458"/>
      <c r="N329" s="458"/>
    </row>
    <row r="330" spans="3:14" x14ac:dyDescent="0.2">
      <c r="C330" s="458"/>
      <c r="D330" s="458"/>
      <c r="E330" s="458"/>
      <c r="F330" s="458"/>
      <c r="G330" s="458"/>
      <c r="H330" s="458"/>
      <c r="I330" s="458"/>
      <c r="J330" s="458"/>
      <c r="K330" s="458"/>
      <c r="L330" s="458"/>
      <c r="M330" s="458"/>
      <c r="N330" s="458"/>
    </row>
    <row r="331" spans="3:14" x14ac:dyDescent="0.2">
      <c r="C331" s="458"/>
      <c r="D331" s="458"/>
      <c r="E331" s="458"/>
      <c r="F331" s="458"/>
      <c r="G331" s="458"/>
      <c r="H331" s="458"/>
      <c r="I331" s="458"/>
      <c r="J331" s="458"/>
      <c r="K331" s="458"/>
      <c r="L331" s="458"/>
      <c r="M331" s="458"/>
      <c r="N331" s="458"/>
    </row>
    <row r="332" spans="3:14" x14ac:dyDescent="0.2">
      <c r="C332" s="458"/>
      <c r="D332" s="458"/>
      <c r="E332" s="458"/>
      <c r="F332" s="458"/>
      <c r="G332" s="458"/>
      <c r="H332" s="458"/>
      <c r="I332" s="458"/>
      <c r="J332" s="458"/>
      <c r="K332" s="458"/>
      <c r="L332" s="458"/>
      <c r="M332" s="458"/>
      <c r="N332" s="458"/>
    </row>
    <row r="333" spans="3:14" x14ac:dyDescent="0.2">
      <c r="C333" s="458"/>
      <c r="D333" s="458"/>
      <c r="E333" s="458"/>
      <c r="F333" s="458"/>
      <c r="G333" s="458"/>
      <c r="H333" s="458"/>
      <c r="I333" s="458"/>
      <c r="J333" s="458"/>
      <c r="K333" s="458"/>
      <c r="L333" s="458"/>
      <c r="M333" s="458"/>
      <c r="N333" s="458"/>
    </row>
    <row r="334" spans="3:14" x14ac:dyDescent="0.2">
      <c r="C334" s="458"/>
      <c r="D334" s="458"/>
      <c r="E334" s="458"/>
      <c r="F334" s="458"/>
      <c r="G334" s="458"/>
      <c r="H334" s="458"/>
      <c r="I334" s="458"/>
      <c r="J334" s="458"/>
      <c r="K334" s="458"/>
      <c r="L334" s="458"/>
      <c r="M334" s="458"/>
      <c r="N334" s="458"/>
    </row>
    <row r="335" spans="3:14" x14ac:dyDescent="0.2">
      <c r="C335" s="458"/>
      <c r="D335" s="458"/>
      <c r="E335" s="458"/>
      <c r="F335" s="458"/>
      <c r="G335" s="458"/>
      <c r="H335" s="458"/>
      <c r="I335" s="458"/>
      <c r="J335" s="458"/>
      <c r="K335" s="458"/>
      <c r="L335" s="458"/>
      <c r="M335" s="458"/>
      <c r="N335" s="458"/>
    </row>
    <row r="336" spans="3:14" x14ac:dyDescent="0.2">
      <c r="C336" s="458"/>
      <c r="D336" s="458"/>
      <c r="E336" s="458"/>
      <c r="F336" s="458"/>
      <c r="G336" s="458"/>
      <c r="H336" s="458"/>
      <c r="I336" s="458"/>
      <c r="J336" s="458"/>
      <c r="K336" s="458"/>
      <c r="L336" s="458"/>
      <c r="M336" s="458"/>
      <c r="N336" s="458"/>
    </row>
    <row r="337" spans="3:14" x14ac:dyDescent="0.2">
      <c r="C337" s="458"/>
      <c r="D337" s="458"/>
      <c r="E337" s="458"/>
      <c r="F337" s="458"/>
      <c r="G337" s="458"/>
      <c r="H337" s="458"/>
      <c r="I337" s="458"/>
      <c r="J337" s="458"/>
      <c r="K337" s="458"/>
      <c r="L337" s="458"/>
      <c r="M337" s="458"/>
      <c r="N337" s="458"/>
    </row>
    <row r="338" spans="3:14" x14ac:dyDescent="0.2">
      <c r="C338" s="458"/>
      <c r="D338" s="458"/>
      <c r="E338" s="458"/>
      <c r="F338" s="458"/>
      <c r="G338" s="458"/>
      <c r="H338" s="458"/>
      <c r="I338" s="458"/>
      <c r="J338" s="458"/>
      <c r="K338" s="458"/>
      <c r="L338" s="458"/>
      <c r="M338" s="458"/>
      <c r="N338" s="458"/>
    </row>
    <row r="339" spans="3:14" x14ac:dyDescent="0.2">
      <c r="C339" s="458"/>
      <c r="D339" s="458"/>
      <c r="E339" s="458"/>
      <c r="F339" s="458"/>
      <c r="G339" s="458"/>
      <c r="H339" s="458"/>
      <c r="I339" s="458"/>
      <c r="J339" s="458"/>
      <c r="K339" s="458"/>
      <c r="L339" s="458"/>
      <c r="M339" s="458"/>
      <c r="N339" s="458"/>
    </row>
    <row r="340" spans="3:14" x14ac:dyDescent="0.2">
      <c r="C340" s="458"/>
      <c r="D340" s="458"/>
      <c r="E340" s="458"/>
      <c r="F340" s="458"/>
      <c r="G340" s="458"/>
      <c r="H340" s="458"/>
      <c r="I340" s="458"/>
      <c r="J340" s="458"/>
      <c r="K340" s="458"/>
      <c r="L340" s="458"/>
      <c r="M340" s="458"/>
      <c r="N340" s="458"/>
    </row>
    <row r="341" spans="3:14" x14ac:dyDescent="0.2">
      <c r="C341" s="458"/>
      <c r="D341" s="458"/>
      <c r="E341" s="458"/>
      <c r="F341" s="458"/>
      <c r="G341" s="458"/>
      <c r="H341" s="458"/>
      <c r="I341" s="458"/>
      <c r="J341" s="458"/>
      <c r="K341" s="458"/>
      <c r="L341" s="458"/>
      <c r="M341" s="458"/>
      <c r="N341" s="458"/>
    </row>
    <row r="342" spans="3:14" x14ac:dyDescent="0.2">
      <c r="C342" s="458"/>
      <c r="D342" s="458"/>
      <c r="E342" s="458"/>
      <c r="F342" s="458"/>
      <c r="G342" s="458"/>
      <c r="H342" s="458"/>
      <c r="I342" s="458"/>
      <c r="J342" s="458"/>
      <c r="K342" s="458"/>
      <c r="L342" s="458"/>
      <c r="M342" s="458"/>
      <c r="N342" s="458"/>
    </row>
    <row r="343" spans="3:14" x14ac:dyDescent="0.2">
      <c r="C343" s="458"/>
      <c r="D343" s="458"/>
      <c r="E343" s="458"/>
      <c r="F343" s="458"/>
      <c r="G343" s="458"/>
      <c r="H343" s="458"/>
      <c r="I343" s="458"/>
      <c r="J343" s="458"/>
      <c r="K343" s="458"/>
      <c r="L343" s="458"/>
      <c r="M343" s="458"/>
      <c r="N343" s="458"/>
    </row>
    <row r="344" spans="3:14" x14ac:dyDescent="0.2">
      <c r="C344" s="458"/>
      <c r="D344" s="458"/>
      <c r="E344" s="458"/>
      <c r="F344" s="458"/>
      <c r="G344" s="458"/>
      <c r="H344" s="458"/>
      <c r="I344" s="458"/>
      <c r="J344" s="458"/>
      <c r="K344" s="458"/>
      <c r="L344" s="458"/>
      <c r="M344" s="458"/>
      <c r="N344" s="458"/>
    </row>
    <row r="345" spans="3:14" x14ac:dyDescent="0.2">
      <c r="C345" s="458"/>
      <c r="D345" s="458"/>
      <c r="E345" s="458"/>
      <c r="F345" s="458"/>
      <c r="G345" s="458"/>
      <c r="H345" s="458"/>
      <c r="I345" s="458"/>
      <c r="J345" s="458"/>
      <c r="K345" s="458"/>
      <c r="L345" s="458"/>
      <c r="M345" s="458"/>
      <c r="N345" s="458"/>
    </row>
    <row r="346" spans="3:14" x14ac:dyDescent="0.2">
      <c r="C346" s="458"/>
      <c r="D346" s="458"/>
      <c r="E346" s="458"/>
      <c r="F346" s="458"/>
      <c r="G346" s="458"/>
      <c r="H346" s="458"/>
      <c r="I346" s="458"/>
      <c r="J346" s="458"/>
      <c r="K346" s="458"/>
      <c r="L346" s="458"/>
      <c r="M346" s="458"/>
      <c r="N346" s="458"/>
    </row>
    <row r="347" spans="3:14" x14ac:dyDescent="0.2">
      <c r="C347" s="458"/>
      <c r="D347" s="458"/>
      <c r="E347" s="458"/>
      <c r="F347" s="458"/>
      <c r="G347" s="458"/>
      <c r="H347" s="458"/>
      <c r="I347" s="458"/>
      <c r="J347" s="458"/>
      <c r="K347" s="458"/>
      <c r="L347" s="458"/>
      <c r="M347" s="458"/>
      <c r="N347" s="458"/>
    </row>
    <row r="348" spans="3:14" x14ac:dyDescent="0.2">
      <c r="C348" s="458"/>
      <c r="D348" s="458"/>
      <c r="E348" s="458"/>
      <c r="F348" s="458"/>
      <c r="G348" s="458"/>
      <c r="H348" s="458"/>
      <c r="I348" s="458"/>
      <c r="J348" s="458"/>
      <c r="K348" s="458"/>
      <c r="L348" s="458"/>
      <c r="M348" s="458"/>
      <c r="N348" s="458"/>
    </row>
    <row r="349" spans="3:14" x14ac:dyDescent="0.2">
      <c r="C349" s="709" t="s">
        <v>302</v>
      </c>
      <c r="D349" s="710"/>
      <c r="E349" s="710"/>
      <c r="F349" s="710"/>
      <c r="G349" s="710"/>
      <c r="H349" s="710"/>
      <c r="I349" s="710"/>
      <c r="J349" s="710"/>
      <c r="K349" s="710"/>
      <c r="L349" s="710"/>
      <c r="M349" s="710"/>
      <c r="N349" s="711"/>
    </row>
    <row r="350" spans="3:14" x14ac:dyDescent="0.2">
      <c r="C350" s="712"/>
      <c r="D350" s="713"/>
      <c r="E350" s="713"/>
      <c r="F350" s="713"/>
      <c r="G350" s="713"/>
      <c r="H350" s="713"/>
      <c r="I350" s="713"/>
      <c r="J350" s="713"/>
      <c r="K350" s="713"/>
      <c r="L350" s="713"/>
      <c r="M350" s="713"/>
      <c r="N350" s="714"/>
    </row>
    <row r="351" spans="3:14" ht="12.75" customHeight="1" x14ac:dyDescent="0.2">
      <c r="C351" s="712"/>
      <c r="D351" s="713"/>
      <c r="E351" s="713"/>
      <c r="F351" s="713"/>
      <c r="G351" s="713"/>
      <c r="H351" s="713"/>
      <c r="I351" s="713"/>
      <c r="J351" s="713"/>
      <c r="K351" s="713"/>
      <c r="L351" s="713"/>
      <c r="M351" s="713"/>
      <c r="N351" s="714"/>
    </row>
    <row r="352" spans="3:14" x14ac:dyDescent="0.2">
      <c r="C352" s="712"/>
      <c r="D352" s="713"/>
      <c r="E352" s="713"/>
      <c r="F352" s="713"/>
      <c r="G352" s="713"/>
      <c r="H352" s="713"/>
      <c r="I352" s="713"/>
      <c r="J352" s="713"/>
      <c r="K352" s="713"/>
      <c r="L352" s="713"/>
      <c r="M352" s="713"/>
      <c r="N352" s="714"/>
    </row>
    <row r="353" spans="3:14" x14ac:dyDescent="0.2">
      <c r="C353" s="712"/>
      <c r="D353" s="713"/>
      <c r="E353" s="713"/>
      <c r="F353" s="713"/>
      <c r="G353" s="713"/>
      <c r="H353" s="713"/>
      <c r="I353" s="713"/>
      <c r="J353" s="713"/>
      <c r="K353" s="713"/>
      <c r="L353" s="713"/>
      <c r="M353" s="713"/>
      <c r="N353" s="714"/>
    </row>
    <row r="354" spans="3:14" x14ac:dyDescent="0.2">
      <c r="C354" s="712"/>
      <c r="D354" s="713"/>
      <c r="E354" s="713"/>
      <c r="F354" s="713"/>
      <c r="G354" s="713"/>
      <c r="H354" s="713"/>
      <c r="I354" s="713"/>
      <c r="J354" s="713"/>
      <c r="K354" s="713"/>
      <c r="L354" s="713"/>
      <c r="M354" s="713"/>
      <c r="N354" s="714"/>
    </row>
    <row r="355" spans="3:14" x14ac:dyDescent="0.2">
      <c r="C355" s="712"/>
      <c r="D355" s="713"/>
      <c r="E355" s="713"/>
      <c r="F355" s="713"/>
      <c r="G355" s="713"/>
      <c r="H355" s="713"/>
      <c r="I355" s="713"/>
      <c r="J355" s="713"/>
      <c r="K355" s="713"/>
      <c r="L355" s="713"/>
      <c r="M355" s="713"/>
      <c r="N355" s="714"/>
    </row>
    <row r="356" spans="3:14" x14ac:dyDescent="0.2">
      <c r="C356" s="712"/>
      <c r="D356" s="713"/>
      <c r="E356" s="713"/>
      <c r="F356" s="713"/>
      <c r="G356" s="713"/>
      <c r="H356" s="713"/>
      <c r="I356" s="713"/>
      <c r="J356" s="713"/>
      <c r="K356" s="713"/>
      <c r="L356" s="713"/>
      <c r="M356" s="713"/>
      <c r="N356" s="714"/>
    </row>
    <row r="357" spans="3:14" x14ac:dyDescent="0.2">
      <c r="C357" s="712"/>
      <c r="D357" s="713"/>
      <c r="E357" s="713"/>
      <c r="F357" s="713"/>
      <c r="G357" s="713"/>
      <c r="H357" s="713"/>
      <c r="I357" s="713"/>
      <c r="J357" s="713"/>
      <c r="K357" s="713"/>
      <c r="L357" s="713"/>
      <c r="M357" s="713"/>
      <c r="N357" s="714"/>
    </row>
    <row r="358" spans="3:14" x14ac:dyDescent="0.2">
      <c r="C358" s="712"/>
      <c r="D358" s="713"/>
      <c r="E358" s="713"/>
      <c r="F358" s="713"/>
      <c r="G358" s="713"/>
      <c r="H358" s="713"/>
      <c r="I358" s="713"/>
      <c r="J358" s="713"/>
      <c r="K358" s="713"/>
      <c r="L358" s="713"/>
      <c r="M358" s="713"/>
      <c r="N358" s="714"/>
    </row>
    <row r="359" spans="3:14" x14ac:dyDescent="0.2">
      <c r="C359" s="712"/>
      <c r="D359" s="713"/>
      <c r="E359" s="713"/>
      <c r="F359" s="713"/>
      <c r="G359" s="713"/>
      <c r="H359" s="713"/>
      <c r="I359" s="713"/>
      <c r="J359" s="713"/>
      <c r="K359" s="713"/>
      <c r="L359" s="713"/>
      <c r="M359" s="713"/>
      <c r="N359" s="714"/>
    </row>
    <row r="360" spans="3:14" x14ac:dyDescent="0.2">
      <c r="C360" s="712"/>
      <c r="D360" s="713"/>
      <c r="E360" s="713"/>
      <c r="F360" s="713"/>
      <c r="G360" s="713"/>
      <c r="H360" s="713"/>
      <c r="I360" s="713"/>
      <c r="J360" s="713"/>
      <c r="K360" s="713"/>
      <c r="L360" s="713"/>
      <c r="M360" s="713"/>
      <c r="N360" s="714"/>
    </row>
    <row r="361" spans="3:14" x14ac:dyDescent="0.2">
      <c r="C361" s="712"/>
      <c r="D361" s="713"/>
      <c r="E361" s="713"/>
      <c r="F361" s="713"/>
      <c r="G361" s="713"/>
      <c r="H361" s="713"/>
      <c r="I361" s="713"/>
      <c r="J361" s="713"/>
      <c r="K361" s="713"/>
      <c r="L361" s="713"/>
      <c r="M361" s="713"/>
      <c r="N361" s="714"/>
    </row>
    <row r="362" spans="3:14" x14ac:dyDescent="0.2">
      <c r="C362" s="712"/>
      <c r="D362" s="713"/>
      <c r="E362" s="713"/>
      <c r="F362" s="713"/>
      <c r="G362" s="713"/>
      <c r="H362" s="713"/>
      <c r="I362" s="713"/>
      <c r="J362" s="713"/>
      <c r="K362" s="713"/>
      <c r="L362" s="713"/>
      <c r="M362" s="713"/>
      <c r="N362" s="714"/>
    </row>
    <row r="363" spans="3:14" x14ac:dyDescent="0.2">
      <c r="C363" s="712"/>
      <c r="D363" s="713"/>
      <c r="E363" s="713"/>
      <c r="F363" s="713"/>
      <c r="G363" s="713"/>
      <c r="H363" s="713"/>
      <c r="I363" s="713"/>
      <c r="J363" s="713"/>
      <c r="K363" s="713"/>
      <c r="L363" s="713"/>
      <c r="M363" s="713"/>
      <c r="N363" s="714"/>
    </row>
    <row r="364" spans="3:14" x14ac:dyDescent="0.2">
      <c r="C364" s="712"/>
      <c r="D364" s="713"/>
      <c r="E364" s="713"/>
      <c r="F364" s="713"/>
      <c r="G364" s="713"/>
      <c r="H364" s="713"/>
      <c r="I364" s="713"/>
      <c r="J364" s="713"/>
      <c r="K364" s="713"/>
      <c r="L364" s="713"/>
      <c r="M364" s="713"/>
      <c r="N364" s="714"/>
    </row>
    <row r="365" spans="3:14" x14ac:dyDescent="0.2">
      <c r="C365" s="712"/>
      <c r="D365" s="713"/>
      <c r="E365" s="713"/>
      <c r="F365" s="713"/>
      <c r="G365" s="713"/>
      <c r="H365" s="713"/>
      <c r="I365" s="713"/>
      <c r="J365" s="713"/>
      <c r="K365" s="713"/>
      <c r="L365" s="713"/>
      <c r="M365" s="713"/>
      <c r="N365" s="714"/>
    </row>
    <row r="366" spans="3:14" x14ac:dyDescent="0.2">
      <c r="C366" s="712"/>
      <c r="D366" s="713"/>
      <c r="E366" s="713"/>
      <c r="F366" s="713"/>
      <c r="G366" s="713"/>
      <c r="H366" s="713"/>
      <c r="I366" s="713"/>
      <c r="J366" s="713"/>
      <c r="K366" s="713"/>
      <c r="L366" s="713"/>
      <c r="M366" s="713"/>
      <c r="N366" s="714"/>
    </row>
    <row r="367" spans="3:14" x14ac:dyDescent="0.2">
      <c r="C367" s="712"/>
      <c r="D367" s="713"/>
      <c r="E367" s="713"/>
      <c r="F367" s="713"/>
      <c r="G367" s="713"/>
      <c r="H367" s="713"/>
      <c r="I367" s="713"/>
      <c r="J367" s="713"/>
      <c r="K367" s="713"/>
      <c r="L367" s="713"/>
      <c r="M367" s="713"/>
      <c r="N367" s="714"/>
    </row>
    <row r="368" spans="3:14" x14ac:dyDescent="0.2">
      <c r="C368" s="712"/>
      <c r="D368" s="713"/>
      <c r="E368" s="713"/>
      <c r="F368" s="713"/>
      <c r="G368" s="713"/>
      <c r="H368" s="713"/>
      <c r="I368" s="713"/>
      <c r="J368" s="713"/>
      <c r="K368" s="713"/>
      <c r="L368" s="713"/>
      <c r="M368" s="713"/>
      <c r="N368" s="714"/>
    </row>
    <row r="369" spans="2:26" x14ac:dyDescent="0.2">
      <c r="C369" s="712"/>
      <c r="D369" s="713"/>
      <c r="E369" s="713"/>
      <c r="F369" s="713"/>
      <c r="G369" s="713"/>
      <c r="H369" s="713"/>
      <c r="I369" s="713"/>
      <c r="J369" s="713"/>
      <c r="K369" s="713"/>
      <c r="L369" s="713"/>
      <c r="M369" s="713"/>
      <c r="N369" s="714"/>
    </row>
    <row r="370" spans="2:26" x14ac:dyDescent="0.2">
      <c r="C370" s="712"/>
      <c r="D370" s="713"/>
      <c r="E370" s="713"/>
      <c r="F370" s="713"/>
      <c r="G370" s="713"/>
      <c r="H370" s="713"/>
      <c r="I370" s="713"/>
      <c r="J370" s="713"/>
      <c r="K370" s="713"/>
      <c r="L370" s="713"/>
      <c r="M370" s="713"/>
      <c r="N370" s="714"/>
    </row>
    <row r="371" spans="2:26" x14ac:dyDescent="0.2">
      <c r="C371" s="712"/>
      <c r="D371" s="713"/>
      <c r="E371" s="713"/>
      <c r="F371" s="713"/>
      <c r="G371" s="713"/>
      <c r="H371" s="713"/>
      <c r="I371" s="713"/>
      <c r="J371" s="713"/>
      <c r="K371" s="713"/>
      <c r="L371" s="713"/>
      <c r="M371" s="713"/>
      <c r="N371" s="714"/>
    </row>
    <row r="372" spans="2:26" x14ac:dyDescent="0.2">
      <c r="B372" s="177"/>
      <c r="C372" s="712"/>
      <c r="D372" s="713"/>
      <c r="E372" s="713"/>
      <c r="F372" s="713"/>
      <c r="G372" s="713"/>
      <c r="H372" s="713"/>
      <c r="I372" s="713"/>
      <c r="J372" s="713"/>
      <c r="K372" s="713"/>
      <c r="L372" s="713"/>
      <c r="M372" s="713"/>
      <c r="N372" s="714"/>
      <c r="O372" s="177"/>
      <c r="P372" s="177"/>
      <c r="Q372" s="177"/>
      <c r="R372" s="177"/>
      <c r="S372" s="177"/>
      <c r="T372" s="177"/>
      <c r="U372" s="177"/>
      <c r="V372" s="177"/>
      <c r="W372" s="177"/>
      <c r="X372" s="177"/>
      <c r="Y372" s="177"/>
      <c r="Z372" s="177"/>
    </row>
    <row r="373" spans="2:26" x14ac:dyDescent="0.2">
      <c r="C373" s="712"/>
      <c r="D373" s="713"/>
      <c r="E373" s="713"/>
      <c r="F373" s="713"/>
      <c r="G373" s="713"/>
      <c r="H373" s="713"/>
      <c r="I373" s="713"/>
      <c r="J373" s="713"/>
      <c r="K373" s="713"/>
      <c r="L373" s="713"/>
      <c r="M373" s="713"/>
      <c r="N373" s="714"/>
    </row>
    <row r="374" spans="2:26" x14ac:dyDescent="0.2">
      <c r="C374" s="712"/>
      <c r="D374" s="713"/>
      <c r="E374" s="713"/>
      <c r="F374" s="713"/>
      <c r="G374" s="713"/>
      <c r="H374" s="713"/>
      <c r="I374" s="713"/>
      <c r="J374" s="713"/>
      <c r="K374" s="713"/>
      <c r="L374" s="713"/>
      <c r="M374" s="713"/>
      <c r="N374" s="714"/>
    </row>
    <row r="375" spans="2:26" x14ac:dyDescent="0.2">
      <c r="C375" s="712"/>
      <c r="D375" s="713"/>
      <c r="E375" s="713"/>
      <c r="F375" s="713"/>
      <c r="G375" s="713"/>
      <c r="H375" s="713"/>
      <c r="I375" s="713"/>
      <c r="J375" s="713"/>
      <c r="K375" s="713"/>
      <c r="L375" s="713"/>
      <c r="M375" s="713"/>
      <c r="N375" s="714"/>
    </row>
    <row r="376" spans="2:26" x14ac:dyDescent="0.2">
      <c r="C376" s="712"/>
      <c r="D376" s="713"/>
      <c r="E376" s="713"/>
      <c r="F376" s="713"/>
      <c r="G376" s="713"/>
      <c r="H376" s="713"/>
      <c r="I376" s="713"/>
      <c r="J376" s="713"/>
      <c r="K376" s="713"/>
      <c r="L376" s="713"/>
      <c r="M376" s="713"/>
      <c r="N376" s="714"/>
    </row>
    <row r="377" spans="2:26" x14ac:dyDescent="0.2">
      <c r="C377" s="712"/>
      <c r="D377" s="713"/>
      <c r="E377" s="713"/>
      <c r="F377" s="713"/>
      <c r="G377" s="713"/>
      <c r="H377" s="713"/>
      <c r="I377" s="713"/>
      <c r="J377" s="713"/>
      <c r="K377" s="713"/>
      <c r="L377" s="713"/>
      <c r="M377" s="713"/>
      <c r="N377" s="714"/>
    </row>
    <row r="378" spans="2:26" x14ac:dyDescent="0.2">
      <c r="C378" s="712"/>
      <c r="D378" s="713"/>
      <c r="E378" s="713"/>
      <c r="F378" s="713"/>
      <c r="G378" s="713"/>
      <c r="H378" s="713"/>
      <c r="I378" s="713"/>
      <c r="J378" s="713"/>
      <c r="K378" s="713"/>
      <c r="L378" s="713"/>
      <c r="M378" s="713"/>
      <c r="N378" s="714"/>
    </row>
    <row r="379" spans="2:26" x14ac:dyDescent="0.2">
      <c r="C379" s="712"/>
      <c r="D379" s="713"/>
      <c r="E379" s="713"/>
      <c r="F379" s="713"/>
      <c r="G379" s="713"/>
      <c r="H379" s="713"/>
      <c r="I379" s="713"/>
      <c r="J379" s="713"/>
      <c r="K379" s="713"/>
      <c r="L379" s="713"/>
      <c r="M379" s="713"/>
      <c r="N379" s="714"/>
    </row>
    <row r="380" spans="2:26" x14ac:dyDescent="0.2">
      <c r="C380" s="712"/>
      <c r="D380" s="713"/>
      <c r="E380" s="713"/>
      <c r="F380" s="713"/>
      <c r="G380" s="713"/>
      <c r="H380" s="713"/>
      <c r="I380" s="713"/>
      <c r="J380" s="713"/>
      <c r="K380" s="713"/>
      <c r="L380" s="713"/>
      <c r="M380" s="713"/>
      <c r="N380" s="714"/>
    </row>
    <row r="381" spans="2:26" x14ac:dyDescent="0.2">
      <c r="C381" s="712"/>
      <c r="D381" s="713"/>
      <c r="E381" s="713"/>
      <c r="F381" s="713"/>
      <c r="G381" s="713"/>
      <c r="H381" s="713"/>
      <c r="I381" s="713"/>
      <c r="J381" s="713"/>
      <c r="K381" s="713"/>
      <c r="L381" s="713"/>
      <c r="M381" s="713"/>
      <c r="N381" s="714"/>
    </row>
    <row r="382" spans="2:26" x14ac:dyDescent="0.2">
      <c r="C382" s="712"/>
      <c r="D382" s="713"/>
      <c r="E382" s="713"/>
      <c r="F382" s="713"/>
      <c r="G382" s="713"/>
      <c r="H382" s="713"/>
      <c r="I382" s="713"/>
      <c r="J382" s="713"/>
      <c r="K382" s="713"/>
      <c r="L382" s="713"/>
      <c r="M382" s="713"/>
      <c r="N382" s="714"/>
    </row>
    <row r="383" spans="2:26" x14ac:dyDescent="0.2">
      <c r="C383" s="712"/>
      <c r="D383" s="713"/>
      <c r="E383" s="713"/>
      <c r="F383" s="713"/>
      <c r="G383" s="713"/>
      <c r="H383" s="713"/>
      <c r="I383" s="713"/>
      <c r="J383" s="713"/>
      <c r="K383" s="713"/>
      <c r="L383" s="713"/>
      <c r="M383" s="713"/>
      <c r="N383" s="714"/>
    </row>
    <row r="384" spans="2:26" x14ac:dyDescent="0.2">
      <c r="C384" s="712"/>
      <c r="D384" s="713"/>
      <c r="E384" s="713"/>
      <c r="F384" s="713"/>
      <c r="G384" s="713"/>
      <c r="H384" s="713"/>
      <c r="I384" s="713"/>
      <c r="J384" s="713"/>
      <c r="K384" s="713"/>
      <c r="L384" s="713"/>
      <c r="M384" s="713"/>
      <c r="N384" s="714"/>
    </row>
    <row r="385" spans="3:14" x14ac:dyDescent="0.2">
      <c r="C385" s="712"/>
      <c r="D385" s="713"/>
      <c r="E385" s="713"/>
      <c r="F385" s="713"/>
      <c r="G385" s="713"/>
      <c r="H385" s="713"/>
      <c r="I385" s="713"/>
      <c r="J385" s="713"/>
      <c r="K385" s="713"/>
      <c r="L385" s="713"/>
      <c r="M385" s="713"/>
      <c r="N385" s="714"/>
    </row>
    <row r="386" spans="3:14" x14ac:dyDescent="0.2">
      <c r="C386" s="712"/>
      <c r="D386" s="713"/>
      <c r="E386" s="713"/>
      <c r="F386" s="713"/>
      <c r="G386" s="713"/>
      <c r="H386" s="713"/>
      <c r="I386" s="713"/>
      <c r="J386" s="713"/>
      <c r="K386" s="713"/>
      <c r="L386" s="713"/>
      <c r="M386" s="713"/>
      <c r="N386" s="714"/>
    </row>
    <row r="387" spans="3:14" x14ac:dyDescent="0.2">
      <c r="C387" s="712"/>
      <c r="D387" s="713"/>
      <c r="E387" s="713"/>
      <c r="F387" s="713"/>
      <c r="G387" s="713"/>
      <c r="H387" s="713"/>
      <c r="I387" s="713"/>
      <c r="J387" s="713"/>
      <c r="K387" s="713"/>
      <c r="L387" s="713"/>
      <c r="M387" s="713"/>
      <c r="N387" s="714"/>
    </row>
    <row r="388" spans="3:14" x14ac:dyDescent="0.2">
      <c r="C388" s="712"/>
      <c r="D388" s="713"/>
      <c r="E388" s="713"/>
      <c r="F388" s="713"/>
      <c r="G388" s="713"/>
      <c r="H388" s="713"/>
      <c r="I388" s="713"/>
      <c r="J388" s="713"/>
      <c r="K388" s="713"/>
      <c r="L388" s="713"/>
      <c r="M388" s="713"/>
      <c r="N388" s="714"/>
    </row>
    <row r="389" spans="3:14" x14ac:dyDescent="0.2">
      <c r="C389" s="712"/>
      <c r="D389" s="713"/>
      <c r="E389" s="713"/>
      <c r="F389" s="713"/>
      <c r="G389" s="713"/>
      <c r="H389" s="713"/>
      <c r="I389" s="713"/>
      <c r="J389" s="713"/>
      <c r="K389" s="713"/>
      <c r="L389" s="713"/>
      <c r="M389" s="713"/>
      <c r="N389" s="714"/>
    </row>
    <row r="390" spans="3:14" x14ac:dyDescent="0.2">
      <c r="C390" s="712"/>
      <c r="D390" s="713"/>
      <c r="E390" s="713"/>
      <c r="F390" s="713"/>
      <c r="G390" s="713"/>
      <c r="H390" s="713"/>
      <c r="I390" s="713"/>
      <c r="J390" s="713"/>
      <c r="K390" s="713"/>
      <c r="L390" s="713"/>
      <c r="M390" s="713"/>
      <c r="N390" s="714"/>
    </row>
    <row r="391" spans="3:14" x14ac:dyDescent="0.2">
      <c r="C391" s="712"/>
      <c r="D391" s="713"/>
      <c r="E391" s="713"/>
      <c r="F391" s="713"/>
      <c r="G391" s="713"/>
      <c r="H391" s="713"/>
      <c r="I391" s="713"/>
      <c r="J391" s="713"/>
      <c r="K391" s="713"/>
      <c r="L391" s="713"/>
      <c r="M391" s="713"/>
      <c r="N391" s="714"/>
    </row>
    <row r="392" spans="3:14" x14ac:dyDescent="0.2">
      <c r="C392" s="712"/>
      <c r="D392" s="713"/>
      <c r="E392" s="713"/>
      <c r="F392" s="713"/>
      <c r="G392" s="713"/>
      <c r="H392" s="713"/>
      <c r="I392" s="713"/>
      <c r="J392" s="713"/>
      <c r="K392" s="713"/>
      <c r="L392" s="713"/>
      <c r="M392" s="713"/>
      <c r="N392" s="714"/>
    </row>
    <row r="393" spans="3:14" x14ac:dyDescent="0.2">
      <c r="C393" s="712"/>
      <c r="D393" s="713"/>
      <c r="E393" s="713"/>
      <c r="F393" s="713"/>
      <c r="G393" s="713"/>
      <c r="H393" s="713"/>
      <c r="I393" s="713"/>
      <c r="J393" s="713"/>
      <c r="K393" s="713"/>
      <c r="L393" s="713"/>
      <c r="M393" s="713"/>
      <c r="N393" s="714"/>
    </row>
    <row r="394" spans="3:14" x14ac:dyDescent="0.2">
      <c r="C394" s="712"/>
      <c r="D394" s="713"/>
      <c r="E394" s="713"/>
      <c r="F394" s="713"/>
      <c r="G394" s="713"/>
      <c r="H394" s="713"/>
      <c r="I394" s="713"/>
      <c r="J394" s="713"/>
      <c r="K394" s="713"/>
      <c r="L394" s="713"/>
      <c r="M394" s="713"/>
      <c r="N394" s="714"/>
    </row>
    <row r="395" spans="3:14" x14ac:dyDescent="0.2">
      <c r="C395" s="712"/>
      <c r="D395" s="713"/>
      <c r="E395" s="713"/>
      <c r="F395" s="713"/>
      <c r="G395" s="713"/>
      <c r="H395" s="713"/>
      <c r="I395" s="713"/>
      <c r="J395" s="713"/>
      <c r="K395" s="713"/>
      <c r="L395" s="713"/>
      <c r="M395" s="713"/>
      <c r="N395" s="714"/>
    </row>
    <row r="396" spans="3:14" x14ac:dyDescent="0.2">
      <c r="C396" s="712"/>
      <c r="D396" s="713"/>
      <c r="E396" s="713"/>
      <c r="F396" s="713"/>
      <c r="G396" s="713"/>
      <c r="H396" s="713"/>
      <c r="I396" s="713"/>
      <c r="J396" s="713"/>
      <c r="K396" s="713"/>
      <c r="L396" s="713"/>
      <c r="M396" s="713"/>
      <c r="N396" s="714"/>
    </row>
    <row r="397" spans="3:14" x14ac:dyDescent="0.2">
      <c r="C397" s="712"/>
      <c r="D397" s="713"/>
      <c r="E397" s="713"/>
      <c r="F397" s="713"/>
      <c r="G397" s="713"/>
      <c r="H397" s="713"/>
      <c r="I397" s="713"/>
      <c r="J397" s="713"/>
      <c r="K397" s="713"/>
      <c r="L397" s="713"/>
      <c r="M397" s="713"/>
      <c r="N397" s="714"/>
    </row>
    <row r="398" spans="3:14" x14ac:dyDescent="0.2">
      <c r="C398" s="712"/>
      <c r="D398" s="713"/>
      <c r="E398" s="713"/>
      <c r="F398" s="713"/>
      <c r="G398" s="713"/>
      <c r="H398" s="713"/>
      <c r="I398" s="713"/>
      <c r="J398" s="713"/>
      <c r="K398" s="713"/>
      <c r="L398" s="713"/>
      <c r="M398" s="713"/>
      <c r="N398" s="714"/>
    </row>
    <row r="399" spans="3:14" x14ac:dyDescent="0.2">
      <c r="C399" s="712"/>
      <c r="D399" s="713"/>
      <c r="E399" s="713"/>
      <c r="F399" s="713"/>
      <c r="G399" s="713"/>
      <c r="H399" s="713"/>
      <c r="I399" s="713"/>
      <c r="J399" s="713"/>
      <c r="K399" s="713"/>
      <c r="L399" s="713"/>
      <c r="M399" s="713"/>
      <c r="N399" s="714"/>
    </row>
    <row r="400" spans="3:14" x14ac:dyDescent="0.2">
      <c r="C400" s="712"/>
      <c r="D400" s="713"/>
      <c r="E400" s="713"/>
      <c r="F400" s="713"/>
      <c r="G400" s="713"/>
      <c r="H400" s="713"/>
      <c r="I400" s="713"/>
      <c r="J400" s="713"/>
      <c r="K400" s="713"/>
      <c r="L400" s="713"/>
      <c r="M400" s="713"/>
      <c r="N400" s="714"/>
    </row>
    <row r="401" spans="2:26" x14ac:dyDescent="0.2">
      <c r="C401" s="712"/>
      <c r="D401" s="713"/>
      <c r="E401" s="713"/>
      <c r="F401" s="713"/>
      <c r="G401" s="713"/>
      <c r="H401" s="713"/>
      <c r="I401" s="713"/>
      <c r="J401" s="713"/>
      <c r="K401" s="713"/>
      <c r="L401" s="713"/>
      <c r="M401" s="713"/>
      <c r="N401" s="714"/>
    </row>
    <row r="402" spans="2:26" x14ac:dyDescent="0.2">
      <c r="C402" s="712"/>
      <c r="D402" s="713"/>
      <c r="E402" s="713"/>
      <c r="F402" s="713"/>
      <c r="G402" s="713"/>
      <c r="H402" s="713"/>
      <c r="I402" s="713"/>
      <c r="J402" s="713"/>
      <c r="K402" s="713"/>
      <c r="L402" s="713"/>
      <c r="M402" s="713"/>
      <c r="N402" s="714"/>
    </row>
    <row r="403" spans="2:26" x14ac:dyDescent="0.2">
      <c r="C403" s="715"/>
      <c r="D403" s="716"/>
      <c r="E403" s="716"/>
      <c r="F403" s="716"/>
      <c r="G403" s="716"/>
      <c r="H403" s="716"/>
      <c r="I403" s="716"/>
      <c r="J403" s="716"/>
      <c r="K403" s="716"/>
      <c r="L403" s="716"/>
      <c r="M403" s="716"/>
      <c r="N403" s="717"/>
    </row>
    <row r="404" spans="2:26" x14ac:dyDescent="0.2">
      <c r="C404" s="342"/>
    </row>
    <row r="405" spans="2:26" x14ac:dyDescent="0.2">
      <c r="C405" s="342"/>
    </row>
    <row r="406" spans="2:26" x14ac:dyDescent="0.2">
      <c r="C406" s="342"/>
    </row>
    <row r="407" spans="2:26" ht="13.5" customHeight="1" x14ac:dyDescent="0.2">
      <c r="B407" s="177"/>
      <c r="C407" s="709" t="s">
        <v>294</v>
      </c>
      <c r="D407" s="710"/>
      <c r="E407" s="710"/>
      <c r="F407" s="710"/>
      <c r="G407" s="710"/>
      <c r="H407" s="710"/>
      <c r="I407" s="710"/>
      <c r="J407" s="710"/>
      <c r="K407" s="710"/>
      <c r="L407" s="710"/>
      <c r="M407" s="710"/>
      <c r="N407" s="711"/>
      <c r="O407" s="177"/>
      <c r="P407" s="177"/>
      <c r="Q407" s="177"/>
      <c r="R407" s="177"/>
      <c r="S407" s="177"/>
      <c r="T407" s="177"/>
      <c r="U407" s="177"/>
      <c r="V407" s="177"/>
      <c r="W407" s="177"/>
      <c r="X407" s="177"/>
      <c r="Y407" s="177"/>
      <c r="Z407" s="177"/>
    </row>
    <row r="408" spans="2:26" ht="13.5" customHeight="1" x14ac:dyDescent="0.2">
      <c r="B408" s="177"/>
      <c r="C408" s="712"/>
      <c r="D408" s="713"/>
      <c r="E408" s="713"/>
      <c r="F408" s="713"/>
      <c r="G408" s="713"/>
      <c r="H408" s="713"/>
      <c r="I408" s="713"/>
      <c r="J408" s="713"/>
      <c r="K408" s="713"/>
      <c r="L408" s="713"/>
      <c r="M408" s="713"/>
      <c r="N408" s="714"/>
      <c r="O408" s="177"/>
      <c r="P408" s="177"/>
      <c r="Q408" s="177"/>
      <c r="R408" s="177"/>
      <c r="S408" s="177"/>
      <c r="T408" s="177"/>
      <c r="U408" s="177"/>
      <c r="V408" s="177"/>
      <c r="W408" s="177"/>
      <c r="X408" s="177"/>
      <c r="Y408" s="177"/>
      <c r="Z408" s="177"/>
    </row>
    <row r="409" spans="2:26" ht="13.5" customHeight="1" x14ac:dyDescent="0.2">
      <c r="B409" s="177"/>
      <c r="C409" s="712"/>
      <c r="D409" s="713"/>
      <c r="E409" s="713"/>
      <c r="F409" s="713"/>
      <c r="G409" s="713"/>
      <c r="H409" s="713"/>
      <c r="I409" s="713"/>
      <c r="J409" s="713"/>
      <c r="K409" s="713"/>
      <c r="L409" s="713"/>
      <c r="M409" s="713"/>
      <c r="N409" s="714"/>
      <c r="O409" s="177"/>
      <c r="P409" s="177"/>
      <c r="Q409" s="177"/>
      <c r="R409" s="177"/>
      <c r="S409" s="177"/>
      <c r="T409" s="177"/>
      <c r="U409" s="177"/>
      <c r="V409" s="177"/>
      <c r="W409" s="177"/>
      <c r="X409" s="177"/>
      <c r="Y409" s="177"/>
      <c r="Z409" s="177"/>
    </row>
    <row r="410" spans="2:26" ht="13.5" customHeight="1" x14ac:dyDescent="0.2">
      <c r="B410" s="177"/>
      <c r="C410" s="712"/>
      <c r="D410" s="713"/>
      <c r="E410" s="713"/>
      <c r="F410" s="713"/>
      <c r="G410" s="713"/>
      <c r="H410" s="713"/>
      <c r="I410" s="713"/>
      <c r="J410" s="713"/>
      <c r="K410" s="713"/>
      <c r="L410" s="713"/>
      <c r="M410" s="713"/>
      <c r="N410" s="714"/>
      <c r="O410" s="177"/>
      <c r="P410" s="177"/>
      <c r="Q410" s="177"/>
      <c r="R410" s="177"/>
      <c r="S410" s="177"/>
      <c r="T410" s="177"/>
      <c r="U410" s="177"/>
      <c r="V410" s="177"/>
      <c r="W410" s="177"/>
      <c r="X410" s="177"/>
      <c r="Y410" s="177"/>
      <c r="Z410" s="177"/>
    </row>
    <row r="411" spans="2:26" ht="13.5" customHeight="1" x14ac:dyDescent="0.2">
      <c r="B411" s="177"/>
      <c r="C411" s="712"/>
      <c r="D411" s="713"/>
      <c r="E411" s="713"/>
      <c r="F411" s="713"/>
      <c r="G411" s="713"/>
      <c r="H411" s="713"/>
      <c r="I411" s="713"/>
      <c r="J411" s="713"/>
      <c r="K411" s="713"/>
      <c r="L411" s="713"/>
      <c r="M411" s="713"/>
      <c r="N411" s="714"/>
      <c r="O411" s="177"/>
      <c r="P411" s="177"/>
      <c r="Q411" s="177"/>
      <c r="R411" s="177"/>
      <c r="S411" s="177"/>
      <c r="T411" s="177"/>
      <c r="U411" s="177"/>
      <c r="V411" s="177"/>
      <c r="W411" s="177"/>
      <c r="X411" s="177"/>
      <c r="Y411" s="177"/>
      <c r="Z411" s="177"/>
    </row>
    <row r="412" spans="2:26" ht="13.5" customHeight="1" x14ac:dyDescent="0.2">
      <c r="B412" s="177"/>
      <c r="C412" s="712"/>
      <c r="D412" s="713"/>
      <c r="E412" s="713"/>
      <c r="F412" s="713"/>
      <c r="G412" s="713"/>
      <c r="H412" s="713"/>
      <c r="I412" s="713"/>
      <c r="J412" s="713"/>
      <c r="K412" s="713"/>
      <c r="L412" s="713"/>
      <c r="M412" s="713"/>
      <c r="N412" s="714"/>
      <c r="O412" s="177"/>
      <c r="P412" s="177"/>
      <c r="Q412" s="177"/>
      <c r="R412" s="177"/>
      <c r="S412" s="177"/>
      <c r="T412" s="177"/>
      <c r="U412" s="177"/>
      <c r="V412" s="177"/>
      <c r="W412" s="177"/>
      <c r="X412" s="177"/>
      <c r="Y412" s="177"/>
      <c r="Z412" s="177"/>
    </row>
    <row r="413" spans="2:26" ht="13.5" customHeight="1" x14ac:dyDescent="0.2">
      <c r="B413" s="177"/>
      <c r="C413" s="712"/>
      <c r="D413" s="713"/>
      <c r="E413" s="713"/>
      <c r="F413" s="713"/>
      <c r="G413" s="713"/>
      <c r="H413" s="713"/>
      <c r="I413" s="713"/>
      <c r="J413" s="713"/>
      <c r="K413" s="713"/>
      <c r="L413" s="713"/>
      <c r="M413" s="713"/>
      <c r="N413" s="714"/>
      <c r="O413" s="177"/>
      <c r="P413" s="177"/>
      <c r="Q413" s="177"/>
      <c r="R413" s="177"/>
      <c r="S413" s="177"/>
      <c r="T413" s="177"/>
      <c r="U413" s="177"/>
      <c r="V413" s="177"/>
      <c r="W413" s="177"/>
      <c r="X413" s="177"/>
      <c r="Y413" s="177"/>
      <c r="Z413" s="177"/>
    </row>
    <row r="414" spans="2:26" ht="13.5" customHeight="1" x14ac:dyDescent="0.2">
      <c r="C414" s="712"/>
      <c r="D414" s="713"/>
      <c r="E414" s="713"/>
      <c r="F414" s="713"/>
      <c r="G414" s="713"/>
      <c r="H414" s="713"/>
      <c r="I414" s="713"/>
      <c r="J414" s="713"/>
      <c r="K414" s="713"/>
      <c r="L414" s="713"/>
      <c r="M414" s="713"/>
      <c r="N414" s="714"/>
    </row>
    <row r="415" spans="2:26" ht="13.5" customHeight="1" x14ac:dyDescent="0.2">
      <c r="C415" s="712"/>
      <c r="D415" s="713"/>
      <c r="E415" s="713"/>
      <c r="F415" s="713"/>
      <c r="G415" s="713"/>
      <c r="H415" s="713"/>
      <c r="I415" s="713"/>
      <c r="J415" s="713"/>
      <c r="K415" s="713"/>
      <c r="L415" s="713"/>
      <c r="M415" s="713"/>
      <c r="N415" s="714"/>
    </row>
    <row r="416" spans="2:26" ht="13.5" customHeight="1" x14ac:dyDescent="0.2">
      <c r="C416" s="712"/>
      <c r="D416" s="713"/>
      <c r="E416" s="713"/>
      <c r="F416" s="713"/>
      <c r="G416" s="713"/>
      <c r="H416" s="713"/>
      <c r="I416" s="713"/>
      <c r="J416" s="713"/>
      <c r="K416" s="713"/>
      <c r="L416" s="713"/>
      <c r="M416" s="713"/>
      <c r="N416" s="714"/>
    </row>
    <row r="417" spans="3:14" ht="13.5" customHeight="1" x14ac:dyDescent="0.2">
      <c r="C417" s="712"/>
      <c r="D417" s="713"/>
      <c r="E417" s="713"/>
      <c r="F417" s="713"/>
      <c r="G417" s="713"/>
      <c r="H417" s="713"/>
      <c r="I417" s="713"/>
      <c r="J417" s="713"/>
      <c r="K417" s="713"/>
      <c r="L417" s="713"/>
      <c r="M417" s="713"/>
      <c r="N417" s="714"/>
    </row>
    <row r="418" spans="3:14" ht="13.5" customHeight="1" x14ac:dyDescent="0.2">
      <c r="C418" s="712"/>
      <c r="D418" s="713"/>
      <c r="E418" s="713"/>
      <c r="F418" s="713"/>
      <c r="G418" s="713"/>
      <c r="H418" s="713"/>
      <c r="I418" s="713"/>
      <c r="J418" s="713"/>
      <c r="K418" s="713"/>
      <c r="L418" s="713"/>
      <c r="M418" s="713"/>
      <c r="N418" s="714"/>
    </row>
    <row r="419" spans="3:14" ht="13.5" customHeight="1" x14ac:dyDescent="0.2">
      <c r="C419" s="712"/>
      <c r="D419" s="713"/>
      <c r="E419" s="713"/>
      <c r="F419" s="713"/>
      <c r="G419" s="713"/>
      <c r="H419" s="713"/>
      <c r="I419" s="713"/>
      <c r="J419" s="713"/>
      <c r="K419" s="713"/>
      <c r="L419" s="713"/>
      <c r="M419" s="713"/>
      <c r="N419" s="714"/>
    </row>
    <row r="420" spans="3:14" ht="13.5" customHeight="1" x14ac:dyDescent="0.2">
      <c r="C420" s="712"/>
      <c r="D420" s="713"/>
      <c r="E420" s="713"/>
      <c r="F420" s="713"/>
      <c r="G420" s="713"/>
      <c r="H420" s="713"/>
      <c r="I420" s="713"/>
      <c r="J420" s="713"/>
      <c r="K420" s="713"/>
      <c r="L420" s="713"/>
      <c r="M420" s="713"/>
      <c r="N420" s="714"/>
    </row>
    <row r="421" spans="3:14" ht="13.5" customHeight="1" x14ac:dyDescent="0.2">
      <c r="C421" s="712"/>
      <c r="D421" s="713"/>
      <c r="E421" s="713"/>
      <c r="F421" s="713"/>
      <c r="G421" s="713"/>
      <c r="H421" s="713"/>
      <c r="I421" s="713"/>
      <c r="J421" s="713"/>
      <c r="K421" s="713"/>
      <c r="L421" s="713"/>
      <c r="M421" s="713"/>
      <c r="N421" s="714"/>
    </row>
    <row r="422" spans="3:14" ht="13.5" customHeight="1" x14ac:dyDescent="0.2">
      <c r="C422" s="712"/>
      <c r="D422" s="713"/>
      <c r="E422" s="713"/>
      <c r="F422" s="713"/>
      <c r="G422" s="713"/>
      <c r="H422" s="713"/>
      <c r="I422" s="713"/>
      <c r="J422" s="713"/>
      <c r="K422" s="713"/>
      <c r="L422" s="713"/>
      <c r="M422" s="713"/>
      <c r="N422" s="714"/>
    </row>
    <row r="423" spans="3:14" ht="13.5" customHeight="1" x14ac:dyDescent="0.2">
      <c r="C423" s="712"/>
      <c r="D423" s="713"/>
      <c r="E423" s="713"/>
      <c r="F423" s="713"/>
      <c r="G423" s="713"/>
      <c r="H423" s="713"/>
      <c r="I423" s="713"/>
      <c r="J423" s="713"/>
      <c r="K423" s="713"/>
      <c r="L423" s="713"/>
      <c r="M423" s="713"/>
      <c r="N423" s="714"/>
    </row>
    <row r="424" spans="3:14" ht="13.5" customHeight="1" x14ac:dyDescent="0.2">
      <c r="C424" s="712"/>
      <c r="D424" s="713"/>
      <c r="E424" s="713"/>
      <c r="F424" s="713"/>
      <c r="G424" s="713"/>
      <c r="H424" s="713"/>
      <c r="I424" s="713"/>
      <c r="J424" s="713"/>
      <c r="K424" s="713"/>
      <c r="L424" s="713"/>
      <c r="M424" s="713"/>
      <c r="N424" s="714"/>
    </row>
    <row r="425" spans="3:14" ht="13.5" customHeight="1" x14ac:dyDescent="0.2">
      <c r="C425" s="712"/>
      <c r="D425" s="713"/>
      <c r="E425" s="713"/>
      <c r="F425" s="713"/>
      <c r="G425" s="713"/>
      <c r="H425" s="713"/>
      <c r="I425" s="713"/>
      <c r="J425" s="713"/>
      <c r="K425" s="713"/>
      <c r="L425" s="713"/>
      <c r="M425" s="713"/>
      <c r="N425" s="714"/>
    </row>
    <row r="426" spans="3:14" ht="13.5" customHeight="1" x14ac:dyDescent="0.2">
      <c r="C426" s="712"/>
      <c r="D426" s="713"/>
      <c r="E426" s="713"/>
      <c r="F426" s="713"/>
      <c r="G426" s="713"/>
      <c r="H426" s="713"/>
      <c r="I426" s="713"/>
      <c r="J426" s="713"/>
      <c r="K426" s="713"/>
      <c r="L426" s="713"/>
      <c r="M426" s="713"/>
      <c r="N426" s="714"/>
    </row>
    <row r="427" spans="3:14" ht="13.5" customHeight="1" x14ac:dyDescent="0.2">
      <c r="C427" s="712"/>
      <c r="D427" s="713"/>
      <c r="E427" s="713"/>
      <c r="F427" s="713"/>
      <c r="G427" s="713"/>
      <c r="H427" s="713"/>
      <c r="I427" s="713"/>
      <c r="J427" s="713"/>
      <c r="K427" s="713"/>
      <c r="L427" s="713"/>
      <c r="M427" s="713"/>
      <c r="N427" s="714"/>
    </row>
    <row r="428" spans="3:14" ht="13.5" customHeight="1" x14ac:dyDescent="0.2">
      <c r="C428" s="712"/>
      <c r="D428" s="713"/>
      <c r="E428" s="713"/>
      <c r="F428" s="713"/>
      <c r="G428" s="713"/>
      <c r="H428" s="713"/>
      <c r="I428" s="713"/>
      <c r="J428" s="713"/>
      <c r="K428" s="713"/>
      <c r="L428" s="713"/>
      <c r="M428" s="713"/>
      <c r="N428" s="714"/>
    </row>
    <row r="429" spans="3:14" ht="13.5" customHeight="1" x14ac:dyDescent="0.2">
      <c r="C429" s="712"/>
      <c r="D429" s="713"/>
      <c r="E429" s="713"/>
      <c r="F429" s="713"/>
      <c r="G429" s="713"/>
      <c r="H429" s="713"/>
      <c r="I429" s="713"/>
      <c r="J429" s="713"/>
      <c r="K429" s="713"/>
      <c r="L429" s="713"/>
      <c r="M429" s="713"/>
      <c r="N429" s="714"/>
    </row>
    <row r="430" spans="3:14" ht="13.5" customHeight="1" x14ac:dyDescent="0.2">
      <c r="C430" s="712"/>
      <c r="D430" s="713"/>
      <c r="E430" s="713"/>
      <c r="F430" s="713"/>
      <c r="G430" s="713"/>
      <c r="H430" s="713"/>
      <c r="I430" s="713"/>
      <c r="J430" s="713"/>
      <c r="K430" s="713"/>
      <c r="L430" s="713"/>
      <c r="M430" s="713"/>
      <c r="N430" s="714"/>
    </row>
    <row r="431" spans="3:14" ht="13.5" customHeight="1" x14ac:dyDescent="0.2">
      <c r="C431" s="712"/>
      <c r="D431" s="713"/>
      <c r="E431" s="713"/>
      <c r="F431" s="713"/>
      <c r="G431" s="713"/>
      <c r="H431" s="713"/>
      <c r="I431" s="713"/>
      <c r="J431" s="713"/>
      <c r="K431" s="713"/>
      <c r="L431" s="713"/>
      <c r="M431" s="713"/>
      <c r="N431" s="714"/>
    </row>
    <row r="432" spans="3:14" ht="13.5" customHeight="1" x14ac:dyDescent="0.2">
      <c r="C432" s="712"/>
      <c r="D432" s="713"/>
      <c r="E432" s="713"/>
      <c r="F432" s="713"/>
      <c r="G432" s="713"/>
      <c r="H432" s="713"/>
      <c r="I432" s="713"/>
      <c r="J432" s="713"/>
      <c r="K432" s="713"/>
      <c r="L432" s="713"/>
      <c r="M432" s="713"/>
      <c r="N432" s="714"/>
    </row>
    <row r="433" spans="3:15" ht="13.5" customHeight="1" x14ac:dyDescent="0.2">
      <c r="C433" s="712"/>
      <c r="D433" s="713"/>
      <c r="E433" s="713"/>
      <c r="F433" s="713"/>
      <c r="G433" s="713"/>
      <c r="H433" s="713"/>
      <c r="I433" s="713"/>
      <c r="J433" s="713"/>
      <c r="K433" s="713"/>
      <c r="L433" s="713"/>
      <c r="M433" s="713"/>
      <c r="N433" s="714"/>
    </row>
    <row r="434" spans="3:15" ht="13.5" customHeight="1" x14ac:dyDescent="0.2">
      <c r="C434" s="712"/>
      <c r="D434" s="713"/>
      <c r="E434" s="713"/>
      <c r="F434" s="713"/>
      <c r="G434" s="713"/>
      <c r="H434" s="713"/>
      <c r="I434" s="713"/>
      <c r="J434" s="713"/>
      <c r="K434" s="713"/>
      <c r="L434" s="713"/>
      <c r="M434" s="713"/>
      <c r="N434" s="714"/>
    </row>
    <row r="435" spans="3:15" ht="13.5" customHeight="1" x14ac:dyDescent="0.2">
      <c r="C435" s="712"/>
      <c r="D435" s="713"/>
      <c r="E435" s="713"/>
      <c r="F435" s="713"/>
      <c r="G435" s="713"/>
      <c r="H435" s="713"/>
      <c r="I435" s="713"/>
      <c r="J435" s="713"/>
      <c r="K435" s="713"/>
      <c r="L435" s="713"/>
      <c r="M435" s="713"/>
      <c r="N435" s="714"/>
    </row>
    <row r="436" spans="3:15" ht="13.5" customHeight="1" x14ac:dyDescent="0.2">
      <c r="C436" s="712"/>
      <c r="D436" s="713"/>
      <c r="E436" s="713"/>
      <c r="F436" s="713"/>
      <c r="G436" s="713"/>
      <c r="H436" s="713"/>
      <c r="I436" s="713"/>
      <c r="J436" s="713"/>
      <c r="K436" s="713"/>
      <c r="L436" s="713"/>
      <c r="M436" s="713"/>
      <c r="N436" s="714"/>
    </row>
    <row r="437" spans="3:15" ht="13.5" customHeight="1" x14ac:dyDescent="0.2">
      <c r="C437" s="712"/>
      <c r="D437" s="713"/>
      <c r="E437" s="713"/>
      <c r="F437" s="713"/>
      <c r="G437" s="713"/>
      <c r="H437" s="713"/>
      <c r="I437" s="713"/>
      <c r="J437" s="713"/>
      <c r="K437" s="713"/>
      <c r="L437" s="713"/>
      <c r="M437" s="713"/>
      <c r="N437" s="714"/>
    </row>
    <row r="438" spans="3:15" ht="13.5" customHeight="1" x14ac:dyDescent="0.2">
      <c r="C438" s="712"/>
      <c r="D438" s="713"/>
      <c r="E438" s="713"/>
      <c r="F438" s="713"/>
      <c r="G438" s="713"/>
      <c r="H438" s="713"/>
      <c r="I438" s="713"/>
      <c r="J438" s="713"/>
      <c r="K438" s="713"/>
      <c r="L438" s="713"/>
      <c r="M438" s="713"/>
      <c r="N438" s="714"/>
    </row>
    <row r="439" spans="3:15" ht="13.5" customHeight="1" x14ac:dyDescent="0.2">
      <c r="C439" s="712"/>
      <c r="D439" s="713"/>
      <c r="E439" s="713"/>
      <c r="F439" s="713"/>
      <c r="G439" s="713"/>
      <c r="H439" s="713"/>
      <c r="I439" s="713"/>
      <c r="J439" s="713"/>
      <c r="K439" s="713"/>
      <c r="L439" s="713"/>
      <c r="M439" s="713"/>
      <c r="N439" s="714"/>
    </row>
    <row r="440" spans="3:15" ht="13.5" customHeight="1" x14ac:dyDescent="0.2">
      <c r="C440" s="712"/>
      <c r="D440" s="713"/>
      <c r="E440" s="713"/>
      <c r="F440" s="713"/>
      <c r="G440" s="713"/>
      <c r="H440" s="713"/>
      <c r="I440" s="713"/>
      <c r="J440" s="713"/>
      <c r="K440" s="713"/>
      <c r="L440" s="713"/>
      <c r="M440" s="713"/>
      <c r="N440" s="714"/>
    </row>
    <row r="441" spans="3:15" ht="13.5" customHeight="1" x14ac:dyDescent="0.2">
      <c r="C441" s="712"/>
      <c r="D441" s="713"/>
      <c r="E441" s="713"/>
      <c r="F441" s="713"/>
      <c r="G441" s="713"/>
      <c r="H441" s="713"/>
      <c r="I441" s="713"/>
      <c r="J441" s="713"/>
      <c r="K441" s="713"/>
      <c r="L441" s="713"/>
      <c r="M441" s="713"/>
      <c r="N441" s="714"/>
    </row>
    <row r="442" spans="3:15" ht="13.5" customHeight="1" x14ac:dyDescent="0.2">
      <c r="C442" s="712"/>
      <c r="D442" s="713"/>
      <c r="E442" s="713"/>
      <c r="F442" s="713"/>
      <c r="G442" s="713"/>
      <c r="H442" s="713"/>
      <c r="I442" s="713"/>
      <c r="J442" s="713"/>
      <c r="K442" s="713"/>
      <c r="L442" s="713"/>
      <c r="M442" s="713"/>
      <c r="N442" s="714"/>
    </row>
    <row r="443" spans="3:15" ht="13.5" customHeight="1" x14ac:dyDescent="0.2">
      <c r="C443" s="712"/>
      <c r="D443" s="713"/>
      <c r="E443" s="713"/>
      <c r="F443" s="713"/>
      <c r="G443" s="713"/>
      <c r="H443" s="713"/>
      <c r="I443" s="713"/>
      <c r="J443" s="713"/>
      <c r="K443" s="713"/>
      <c r="L443" s="713"/>
      <c r="M443" s="713"/>
      <c r="N443" s="714"/>
    </row>
    <row r="444" spans="3:15" ht="13.5" customHeight="1" x14ac:dyDescent="0.2">
      <c r="C444" s="715"/>
      <c r="D444" s="716"/>
      <c r="E444" s="716"/>
      <c r="F444" s="716"/>
      <c r="G444" s="716"/>
      <c r="H444" s="716"/>
      <c r="I444" s="716"/>
      <c r="J444" s="716"/>
      <c r="K444" s="716"/>
      <c r="L444" s="716"/>
      <c r="M444" s="716"/>
      <c r="N444" s="717"/>
    </row>
    <row r="445" spans="3:15" ht="13.5" customHeight="1" x14ac:dyDescent="0.2">
      <c r="D445" s="459"/>
      <c r="E445" s="459"/>
      <c r="F445" s="459"/>
      <c r="G445" s="459"/>
      <c r="H445" s="459"/>
      <c r="I445" s="459"/>
      <c r="J445" s="459"/>
      <c r="K445" s="459"/>
      <c r="L445" s="459"/>
      <c r="M445" s="459"/>
      <c r="N445" s="459"/>
      <c r="O445" s="177"/>
    </row>
    <row r="446" spans="3:15" ht="13.5" customHeight="1" x14ac:dyDescent="0.2">
      <c r="C446" s="709" t="s">
        <v>286</v>
      </c>
      <c r="D446" s="710"/>
      <c r="E446" s="710"/>
      <c r="F446" s="710"/>
      <c r="G446" s="710"/>
      <c r="H446" s="710"/>
      <c r="I446" s="710"/>
      <c r="J446" s="710"/>
      <c r="K446" s="710"/>
      <c r="L446" s="710"/>
      <c r="M446" s="710"/>
      <c r="N446" s="711"/>
    </row>
    <row r="447" spans="3:15" ht="13.5" customHeight="1" x14ac:dyDescent="0.2">
      <c r="C447" s="712"/>
      <c r="D447" s="713"/>
      <c r="E447" s="713"/>
      <c r="F447" s="713"/>
      <c r="G447" s="713"/>
      <c r="H447" s="713"/>
      <c r="I447" s="713"/>
      <c r="J447" s="713"/>
      <c r="K447" s="713"/>
      <c r="L447" s="713"/>
      <c r="M447" s="713"/>
      <c r="N447" s="714"/>
    </row>
    <row r="448" spans="3:15" ht="13.5" customHeight="1" x14ac:dyDescent="0.2">
      <c r="C448" s="712"/>
      <c r="D448" s="713"/>
      <c r="E448" s="713"/>
      <c r="F448" s="713"/>
      <c r="G448" s="713"/>
      <c r="H448" s="713"/>
      <c r="I448" s="713"/>
      <c r="J448" s="713"/>
      <c r="K448" s="713"/>
      <c r="L448" s="713"/>
      <c r="M448" s="713"/>
      <c r="N448" s="714"/>
    </row>
    <row r="449" spans="3:17" ht="13.5" customHeight="1" x14ac:dyDescent="0.2">
      <c r="C449" s="712"/>
      <c r="D449" s="713"/>
      <c r="E449" s="713"/>
      <c r="F449" s="713"/>
      <c r="G449" s="713"/>
      <c r="H449" s="713"/>
      <c r="I449" s="713"/>
      <c r="J449" s="713"/>
      <c r="K449" s="713"/>
      <c r="L449" s="713"/>
      <c r="M449" s="713"/>
      <c r="N449" s="714"/>
    </row>
    <row r="450" spans="3:17" ht="13.5" customHeight="1" x14ac:dyDescent="0.2">
      <c r="C450" s="712"/>
      <c r="D450" s="713"/>
      <c r="E450" s="713"/>
      <c r="F450" s="713"/>
      <c r="G450" s="713"/>
      <c r="H450" s="713"/>
      <c r="I450" s="713"/>
      <c r="J450" s="713"/>
      <c r="K450" s="713"/>
      <c r="L450" s="713"/>
      <c r="M450" s="713"/>
      <c r="N450" s="714"/>
      <c r="Q450" s="177"/>
    </row>
    <row r="451" spans="3:17" ht="13.5" customHeight="1" x14ac:dyDescent="0.2">
      <c r="C451" s="712"/>
      <c r="D451" s="713"/>
      <c r="E451" s="713"/>
      <c r="F451" s="713"/>
      <c r="G451" s="713"/>
      <c r="H451" s="713"/>
      <c r="I451" s="713"/>
      <c r="J451" s="713"/>
      <c r="K451" s="713"/>
      <c r="L451" s="713"/>
      <c r="M451" s="713"/>
      <c r="N451" s="714"/>
    </row>
    <row r="452" spans="3:17" ht="13.5" customHeight="1" x14ac:dyDescent="0.2">
      <c r="C452" s="712"/>
      <c r="D452" s="713"/>
      <c r="E452" s="713"/>
      <c r="F452" s="713"/>
      <c r="G452" s="713"/>
      <c r="H452" s="713"/>
      <c r="I452" s="713"/>
      <c r="J452" s="713"/>
      <c r="K452" s="713"/>
      <c r="L452" s="713"/>
      <c r="M452" s="713"/>
      <c r="N452" s="714"/>
    </row>
    <row r="453" spans="3:17" ht="13.5" customHeight="1" x14ac:dyDescent="0.2">
      <c r="C453" s="712"/>
      <c r="D453" s="713"/>
      <c r="E453" s="713"/>
      <c r="F453" s="713"/>
      <c r="G453" s="713"/>
      <c r="H453" s="713"/>
      <c r="I453" s="713"/>
      <c r="J453" s="713"/>
      <c r="K453" s="713"/>
      <c r="L453" s="713"/>
      <c r="M453" s="713"/>
      <c r="N453" s="714"/>
    </row>
    <row r="454" spans="3:17" ht="13.5" customHeight="1" x14ac:dyDescent="0.2">
      <c r="C454" s="712"/>
      <c r="D454" s="713"/>
      <c r="E454" s="713"/>
      <c r="F454" s="713"/>
      <c r="G454" s="713"/>
      <c r="H454" s="713"/>
      <c r="I454" s="713"/>
      <c r="J454" s="713"/>
      <c r="K454" s="713"/>
      <c r="L454" s="713"/>
      <c r="M454" s="713"/>
      <c r="N454" s="714"/>
    </row>
    <row r="455" spans="3:17" ht="13.5" customHeight="1" x14ac:dyDescent="0.2">
      <c r="C455" s="712"/>
      <c r="D455" s="713"/>
      <c r="E455" s="713"/>
      <c r="F455" s="713"/>
      <c r="G455" s="713"/>
      <c r="H455" s="713"/>
      <c r="I455" s="713"/>
      <c r="J455" s="713"/>
      <c r="K455" s="713"/>
      <c r="L455" s="713"/>
      <c r="M455" s="713"/>
      <c r="N455" s="714"/>
    </row>
    <row r="456" spans="3:17" ht="13.5" customHeight="1" x14ac:dyDescent="0.2">
      <c r="C456" s="715"/>
      <c r="D456" s="716"/>
      <c r="E456" s="716"/>
      <c r="F456" s="716"/>
      <c r="G456" s="716"/>
      <c r="H456" s="716"/>
      <c r="I456" s="716"/>
      <c r="J456" s="716"/>
      <c r="K456" s="716"/>
      <c r="L456" s="716"/>
      <c r="M456" s="716"/>
      <c r="N456" s="717"/>
    </row>
    <row r="457" spans="3:17" ht="13.5" customHeight="1" x14ac:dyDescent="0.2"/>
    <row r="458" spans="3:17" ht="13.5" customHeight="1" x14ac:dyDescent="0.2"/>
    <row r="459" spans="3:17" ht="13.5" customHeight="1" x14ac:dyDescent="0.2"/>
    <row r="460" spans="3:17" ht="13.5" customHeight="1" x14ac:dyDescent="0.2"/>
    <row r="461" spans="3:17" ht="13.5" customHeight="1" x14ac:dyDescent="0.2">
      <c r="C461" s="709" t="s">
        <v>305</v>
      </c>
      <c r="D461" s="718"/>
      <c r="E461" s="718"/>
      <c r="F461" s="718"/>
      <c r="G461" s="718"/>
      <c r="H461" s="718"/>
      <c r="I461" s="718"/>
      <c r="J461" s="718"/>
      <c r="K461" s="718"/>
      <c r="L461" s="718"/>
      <c r="M461" s="718"/>
      <c r="N461" s="719"/>
    </row>
    <row r="462" spans="3:17" ht="13.5" customHeight="1" x14ac:dyDescent="0.2">
      <c r="C462" s="720"/>
      <c r="D462" s="721"/>
      <c r="E462" s="721"/>
      <c r="F462" s="721"/>
      <c r="G462" s="721"/>
      <c r="H462" s="721"/>
      <c r="I462" s="721"/>
      <c r="J462" s="721"/>
      <c r="K462" s="721"/>
      <c r="L462" s="721"/>
      <c r="M462" s="721"/>
      <c r="N462" s="722"/>
      <c r="Q462" s="177"/>
    </row>
    <row r="463" spans="3:17" ht="13.5" customHeight="1" x14ac:dyDescent="0.2">
      <c r="C463" s="720"/>
      <c r="D463" s="721"/>
      <c r="E463" s="721"/>
      <c r="F463" s="721"/>
      <c r="G463" s="721"/>
      <c r="H463" s="721"/>
      <c r="I463" s="721"/>
      <c r="J463" s="721"/>
      <c r="K463" s="721"/>
      <c r="L463" s="721"/>
      <c r="M463" s="721"/>
      <c r="N463" s="722"/>
    </row>
    <row r="464" spans="3:17" ht="13.5" customHeight="1" x14ac:dyDescent="0.2">
      <c r="C464" s="720"/>
      <c r="D464" s="721"/>
      <c r="E464" s="721"/>
      <c r="F464" s="721"/>
      <c r="G464" s="721"/>
      <c r="H464" s="721"/>
      <c r="I464" s="721"/>
      <c r="J464" s="721"/>
      <c r="K464" s="721"/>
      <c r="L464" s="721"/>
      <c r="M464" s="721"/>
      <c r="N464" s="722"/>
    </row>
    <row r="465" spans="3:14" ht="13.5" customHeight="1" x14ac:dyDescent="0.2">
      <c r="C465" s="720"/>
      <c r="D465" s="721"/>
      <c r="E465" s="721"/>
      <c r="F465" s="721"/>
      <c r="G465" s="721"/>
      <c r="H465" s="721"/>
      <c r="I465" s="721"/>
      <c r="J465" s="721"/>
      <c r="K465" s="721"/>
      <c r="L465" s="721"/>
      <c r="M465" s="721"/>
      <c r="N465" s="722"/>
    </row>
    <row r="466" spans="3:14" ht="13.5" customHeight="1" x14ac:dyDescent="0.2">
      <c r="C466" s="720"/>
      <c r="D466" s="721"/>
      <c r="E466" s="721"/>
      <c r="F466" s="721"/>
      <c r="G466" s="721"/>
      <c r="H466" s="721"/>
      <c r="I466" s="721"/>
      <c r="J466" s="721"/>
      <c r="K466" s="721"/>
      <c r="L466" s="721"/>
      <c r="M466" s="721"/>
      <c r="N466" s="722"/>
    </row>
    <row r="467" spans="3:14" ht="13.5" customHeight="1" x14ac:dyDescent="0.2">
      <c r="C467" s="720"/>
      <c r="D467" s="721"/>
      <c r="E467" s="721"/>
      <c r="F467" s="721"/>
      <c r="G467" s="721"/>
      <c r="H467" s="721"/>
      <c r="I467" s="721"/>
      <c r="J467" s="721"/>
      <c r="K467" s="721"/>
      <c r="L467" s="721"/>
      <c r="M467" s="721"/>
      <c r="N467" s="722"/>
    </row>
    <row r="468" spans="3:14" ht="13.5" customHeight="1" x14ac:dyDescent="0.2">
      <c r="C468" s="720"/>
      <c r="D468" s="721"/>
      <c r="E468" s="721"/>
      <c r="F468" s="721"/>
      <c r="G468" s="721"/>
      <c r="H468" s="721"/>
      <c r="I468" s="721"/>
      <c r="J468" s="721"/>
      <c r="K468" s="721"/>
      <c r="L468" s="721"/>
      <c r="M468" s="721"/>
      <c r="N468" s="722"/>
    </row>
    <row r="469" spans="3:14" ht="13.5" customHeight="1" x14ac:dyDescent="0.2">
      <c r="C469" s="720"/>
      <c r="D469" s="721"/>
      <c r="E469" s="721"/>
      <c r="F469" s="721"/>
      <c r="G469" s="721"/>
      <c r="H469" s="721"/>
      <c r="I469" s="721"/>
      <c r="J469" s="721"/>
      <c r="K469" s="721"/>
      <c r="L469" s="721"/>
      <c r="M469" s="721"/>
      <c r="N469" s="722"/>
    </row>
    <row r="470" spans="3:14" ht="13.5" customHeight="1" x14ac:dyDescent="0.2">
      <c r="C470" s="720"/>
      <c r="D470" s="721"/>
      <c r="E470" s="721"/>
      <c r="F470" s="721"/>
      <c r="G470" s="721"/>
      <c r="H470" s="721"/>
      <c r="I470" s="721"/>
      <c r="J470" s="721"/>
      <c r="K470" s="721"/>
      <c r="L470" s="721"/>
      <c r="M470" s="721"/>
      <c r="N470" s="722"/>
    </row>
    <row r="471" spans="3:14" ht="13.5" customHeight="1" x14ac:dyDescent="0.2">
      <c r="C471" s="720"/>
      <c r="D471" s="721"/>
      <c r="E471" s="721"/>
      <c r="F471" s="721"/>
      <c r="G471" s="721"/>
      <c r="H471" s="721"/>
      <c r="I471" s="721"/>
      <c r="J471" s="721"/>
      <c r="K471" s="721"/>
      <c r="L471" s="721"/>
      <c r="M471" s="721"/>
      <c r="N471" s="722"/>
    </row>
    <row r="472" spans="3:14" ht="13.5" customHeight="1" x14ac:dyDescent="0.2">
      <c r="C472" s="720"/>
      <c r="D472" s="721"/>
      <c r="E472" s="721"/>
      <c r="F472" s="721"/>
      <c r="G472" s="721"/>
      <c r="H472" s="721"/>
      <c r="I472" s="721"/>
      <c r="J472" s="721"/>
      <c r="K472" s="721"/>
      <c r="L472" s="721"/>
      <c r="M472" s="721"/>
      <c r="N472" s="722"/>
    </row>
    <row r="473" spans="3:14" ht="13.5" customHeight="1" x14ac:dyDescent="0.2">
      <c r="C473" s="720"/>
      <c r="D473" s="721"/>
      <c r="E473" s="721"/>
      <c r="F473" s="721"/>
      <c r="G473" s="721"/>
      <c r="H473" s="721"/>
      <c r="I473" s="721"/>
      <c r="J473" s="721"/>
      <c r="K473" s="721"/>
      <c r="L473" s="721"/>
      <c r="M473" s="721"/>
      <c r="N473" s="722"/>
    </row>
    <row r="474" spans="3:14" ht="13.5" customHeight="1" x14ac:dyDescent="0.2">
      <c r="C474" s="720"/>
      <c r="D474" s="721"/>
      <c r="E474" s="721"/>
      <c r="F474" s="721"/>
      <c r="G474" s="721"/>
      <c r="H474" s="721"/>
      <c r="I474" s="721"/>
      <c r="J474" s="721"/>
      <c r="K474" s="721"/>
      <c r="L474" s="721"/>
      <c r="M474" s="721"/>
      <c r="N474" s="722"/>
    </row>
    <row r="475" spans="3:14" ht="13.5" customHeight="1" x14ac:dyDescent="0.2">
      <c r="C475" s="720"/>
      <c r="D475" s="721"/>
      <c r="E475" s="721"/>
      <c r="F475" s="721"/>
      <c r="G475" s="721"/>
      <c r="H475" s="721"/>
      <c r="I475" s="721"/>
      <c r="J475" s="721"/>
      <c r="K475" s="721"/>
      <c r="L475" s="721"/>
      <c r="M475" s="721"/>
      <c r="N475" s="722"/>
    </row>
    <row r="476" spans="3:14" ht="13.5" customHeight="1" x14ac:dyDescent="0.2">
      <c r="C476" s="720"/>
      <c r="D476" s="721"/>
      <c r="E476" s="721"/>
      <c r="F476" s="721"/>
      <c r="G476" s="721"/>
      <c r="H476" s="721"/>
      <c r="I476" s="721"/>
      <c r="J476" s="721"/>
      <c r="K476" s="721"/>
      <c r="L476" s="721"/>
      <c r="M476" s="721"/>
      <c r="N476" s="722"/>
    </row>
    <row r="477" spans="3:14" ht="13.5" customHeight="1" x14ac:dyDescent="0.2">
      <c r="C477" s="720"/>
      <c r="D477" s="721"/>
      <c r="E477" s="721"/>
      <c r="F477" s="721"/>
      <c r="G477" s="721"/>
      <c r="H477" s="721"/>
      <c r="I477" s="721"/>
      <c r="J477" s="721"/>
      <c r="K477" s="721"/>
      <c r="L477" s="721"/>
      <c r="M477" s="721"/>
      <c r="N477" s="722"/>
    </row>
    <row r="478" spans="3:14" ht="13.5" customHeight="1" x14ac:dyDescent="0.2">
      <c r="C478" s="720"/>
      <c r="D478" s="721"/>
      <c r="E478" s="721"/>
      <c r="F478" s="721"/>
      <c r="G478" s="721"/>
      <c r="H478" s="721"/>
      <c r="I478" s="721"/>
      <c r="J478" s="721"/>
      <c r="K478" s="721"/>
      <c r="L478" s="721"/>
      <c r="M478" s="721"/>
      <c r="N478" s="722"/>
    </row>
    <row r="479" spans="3:14" ht="13.5" customHeight="1" x14ac:dyDescent="0.2">
      <c r="C479" s="720"/>
      <c r="D479" s="721"/>
      <c r="E479" s="721"/>
      <c r="F479" s="721"/>
      <c r="G479" s="721"/>
      <c r="H479" s="721"/>
      <c r="I479" s="721"/>
      <c r="J479" s="721"/>
      <c r="K479" s="721"/>
      <c r="L479" s="721"/>
      <c r="M479" s="721"/>
      <c r="N479" s="722"/>
    </row>
    <row r="480" spans="3:14" ht="13.5" customHeight="1" x14ac:dyDescent="0.2">
      <c r="C480" s="720"/>
      <c r="D480" s="721"/>
      <c r="E480" s="721"/>
      <c r="F480" s="721"/>
      <c r="G480" s="721"/>
      <c r="H480" s="721"/>
      <c r="I480" s="721"/>
      <c r="J480" s="721"/>
      <c r="K480" s="721"/>
      <c r="L480" s="721"/>
      <c r="M480" s="721"/>
      <c r="N480" s="722"/>
    </row>
    <row r="481" spans="3:14" ht="13.5" customHeight="1" x14ac:dyDescent="0.2">
      <c r="C481" s="720"/>
      <c r="D481" s="721"/>
      <c r="E481" s="721"/>
      <c r="F481" s="721"/>
      <c r="G481" s="721"/>
      <c r="H481" s="721"/>
      <c r="I481" s="721"/>
      <c r="J481" s="721"/>
      <c r="K481" s="721"/>
      <c r="L481" s="721"/>
      <c r="M481" s="721"/>
      <c r="N481" s="722"/>
    </row>
    <row r="482" spans="3:14" ht="13.5" customHeight="1" x14ac:dyDescent="0.2">
      <c r="C482" s="720"/>
      <c r="D482" s="721"/>
      <c r="E482" s="721"/>
      <c r="F482" s="721"/>
      <c r="G482" s="721"/>
      <c r="H482" s="721"/>
      <c r="I482" s="721"/>
      <c r="J482" s="721"/>
      <c r="K482" s="721"/>
      <c r="L482" s="721"/>
      <c r="M482" s="721"/>
      <c r="N482" s="722"/>
    </row>
    <row r="483" spans="3:14" ht="13.5" customHeight="1" x14ac:dyDescent="0.2">
      <c r="C483" s="720"/>
      <c r="D483" s="721"/>
      <c r="E483" s="721"/>
      <c r="F483" s="721"/>
      <c r="G483" s="721"/>
      <c r="H483" s="721"/>
      <c r="I483" s="721"/>
      <c r="J483" s="721"/>
      <c r="K483" s="721"/>
      <c r="L483" s="721"/>
      <c r="M483" s="721"/>
      <c r="N483" s="722"/>
    </row>
    <row r="484" spans="3:14" ht="13.5" customHeight="1" x14ac:dyDescent="0.2">
      <c r="C484" s="720"/>
      <c r="D484" s="721"/>
      <c r="E484" s="721"/>
      <c r="F484" s="721"/>
      <c r="G484" s="721"/>
      <c r="H484" s="721"/>
      <c r="I484" s="721"/>
      <c r="J484" s="721"/>
      <c r="K484" s="721"/>
      <c r="L484" s="721"/>
      <c r="M484" s="721"/>
      <c r="N484" s="722"/>
    </row>
    <row r="485" spans="3:14" ht="13.5" customHeight="1" x14ac:dyDescent="0.2">
      <c r="C485" s="720"/>
      <c r="D485" s="721"/>
      <c r="E485" s="721"/>
      <c r="F485" s="721"/>
      <c r="G485" s="721"/>
      <c r="H485" s="721"/>
      <c r="I485" s="721"/>
      <c r="J485" s="721"/>
      <c r="K485" s="721"/>
      <c r="L485" s="721"/>
      <c r="M485" s="721"/>
      <c r="N485" s="722"/>
    </row>
    <row r="486" spans="3:14" ht="13.5" customHeight="1" x14ac:dyDescent="0.2">
      <c r="C486" s="720"/>
      <c r="D486" s="721"/>
      <c r="E486" s="721"/>
      <c r="F486" s="721"/>
      <c r="G486" s="721"/>
      <c r="H486" s="721"/>
      <c r="I486" s="721"/>
      <c r="J486" s="721"/>
      <c r="K486" s="721"/>
      <c r="L486" s="721"/>
      <c r="M486" s="721"/>
      <c r="N486" s="722"/>
    </row>
    <row r="487" spans="3:14" ht="13.5" customHeight="1" x14ac:dyDescent="0.2">
      <c r="C487" s="720"/>
      <c r="D487" s="721"/>
      <c r="E487" s="721"/>
      <c r="F487" s="721"/>
      <c r="G487" s="721"/>
      <c r="H487" s="721"/>
      <c r="I487" s="721"/>
      <c r="J487" s="721"/>
      <c r="K487" s="721"/>
      <c r="L487" s="721"/>
      <c r="M487" s="721"/>
      <c r="N487" s="722"/>
    </row>
    <row r="488" spans="3:14" ht="13.5" customHeight="1" x14ac:dyDescent="0.2">
      <c r="C488" s="720"/>
      <c r="D488" s="721"/>
      <c r="E488" s="721"/>
      <c r="F488" s="721"/>
      <c r="G488" s="721"/>
      <c r="H488" s="721"/>
      <c r="I488" s="721"/>
      <c r="J488" s="721"/>
      <c r="K488" s="721"/>
      <c r="L488" s="721"/>
      <c r="M488" s="721"/>
      <c r="N488" s="722"/>
    </row>
    <row r="489" spans="3:14" ht="13.5" customHeight="1" x14ac:dyDescent="0.2">
      <c r="C489" s="723"/>
      <c r="D489" s="724"/>
      <c r="E489" s="724"/>
      <c r="F489" s="724"/>
      <c r="G489" s="724"/>
      <c r="H489" s="724"/>
      <c r="I489" s="724"/>
      <c r="J489" s="724"/>
      <c r="K489" s="724"/>
      <c r="L489" s="724"/>
      <c r="M489" s="724"/>
      <c r="N489" s="725"/>
    </row>
    <row r="490" spans="3:14" ht="13.5" customHeight="1" x14ac:dyDescent="0.2"/>
    <row r="491" spans="3:14" ht="13.5" customHeight="1" x14ac:dyDescent="0.2"/>
    <row r="492" spans="3:14" ht="13.5" customHeight="1" x14ac:dyDescent="0.2">
      <c r="C492" s="709" t="s">
        <v>295</v>
      </c>
      <c r="D492" s="710"/>
      <c r="E492" s="710"/>
      <c r="F492" s="710"/>
      <c r="G492" s="710"/>
      <c r="H492" s="710"/>
      <c r="I492" s="710"/>
      <c r="J492" s="710"/>
      <c r="K492" s="710"/>
      <c r="L492" s="710"/>
      <c r="M492" s="710"/>
      <c r="N492" s="711"/>
    </row>
    <row r="493" spans="3:14" ht="13.5" customHeight="1" x14ac:dyDescent="0.2">
      <c r="C493" s="712"/>
      <c r="D493" s="713"/>
      <c r="E493" s="713"/>
      <c r="F493" s="713"/>
      <c r="G493" s="713"/>
      <c r="H493" s="713"/>
      <c r="I493" s="713"/>
      <c r="J493" s="713"/>
      <c r="K493" s="713"/>
      <c r="L493" s="713"/>
      <c r="M493" s="713"/>
      <c r="N493" s="714"/>
    </row>
    <row r="494" spans="3:14" ht="13.5" customHeight="1" x14ac:dyDescent="0.2">
      <c r="C494" s="712"/>
      <c r="D494" s="713"/>
      <c r="E494" s="713"/>
      <c r="F494" s="713"/>
      <c r="G494" s="713"/>
      <c r="H494" s="713"/>
      <c r="I494" s="713"/>
      <c r="J494" s="713"/>
      <c r="K494" s="713"/>
      <c r="L494" s="713"/>
      <c r="M494" s="713"/>
      <c r="N494" s="714"/>
    </row>
    <row r="495" spans="3:14" ht="13.5" customHeight="1" x14ac:dyDescent="0.2">
      <c r="C495" s="712"/>
      <c r="D495" s="713"/>
      <c r="E495" s="713"/>
      <c r="F495" s="713"/>
      <c r="G495" s="713"/>
      <c r="H495" s="713"/>
      <c r="I495" s="713"/>
      <c r="J495" s="713"/>
      <c r="K495" s="713"/>
      <c r="L495" s="713"/>
      <c r="M495" s="713"/>
      <c r="N495" s="714"/>
    </row>
    <row r="496" spans="3:14" ht="13.5" customHeight="1" x14ac:dyDescent="0.2">
      <c r="C496" s="712"/>
      <c r="D496" s="713"/>
      <c r="E496" s="713"/>
      <c r="F496" s="713"/>
      <c r="G496" s="713"/>
      <c r="H496" s="713"/>
      <c r="I496" s="713"/>
      <c r="J496" s="713"/>
      <c r="K496" s="713"/>
      <c r="L496" s="713"/>
      <c r="M496" s="713"/>
      <c r="N496" s="714"/>
    </row>
    <row r="497" spans="3:14" ht="13.5" customHeight="1" x14ac:dyDescent="0.2">
      <c r="C497" s="712"/>
      <c r="D497" s="713"/>
      <c r="E497" s="713"/>
      <c r="F497" s="713"/>
      <c r="G497" s="713"/>
      <c r="H497" s="713"/>
      <c r="I497" s="713"/>
      <c r="J497" s="713"/>
      <c r="K497" s="713"/>
      <c r="L497" s="713"/>
      <c r="M497" s="713"/>
      <c r="N497" s="714"/>
    </row>
    <row r="498" spans="3:14" ht="13.5" customHeight="1" x14ac:dyDescent="0.2">
      <c r="C498" s="712"/>
      <c r="D498" s="713"/>
      <c r="E498" s="713"/>
      <c r="F498" s="713"/>
      <c r="G498" s="713"/>
      <c r="H498" s="713"/>
      <c r="I498" s="713"/>
      <c r="J498" s="713"/>
      <c r="K498" s="713"/>
      <c r="L498" s="713"/>
      <c r="M498" s="713"/>
      <c r="N498" s="714"/>
    </row>
    <row r="499" spans="3:14" ht="13.5" customHeight="1" x14ac:dyDescent="0.2">
      <c r="C499" s="712"/>
      <c r="D499" s="713"/>
      <c r="E499" s="713"/>
      <c r="F499" s="713"/>
      <c r="G499" s="713"/>
      <c r="H499" s="713"/>
      <c r="I499" s="713"/>
      <c r="J499" s="713"/>
      <c r="K499" s="713"/>
      <c r="L499" s="713"/>
      <c r="M499" s="713"/>
      <c r="N499" s="714"/>
    </row>
    <row r="500" spans="3:14" ht="13.5" customHeight="1" x14ac:dyDescent="0.2">
      <c r="C500" s="712"/>
      <c r="D500" s="713"/>
      <c r="E500" s="713"/>
      <c r="F500" s="713"/>
      <c r="G500" s="713"/>
      <c r="H500" s="713"/>
      <c r="I500" s="713"/>
      <c r="J500" s="713"/>
      <c r="K500" s="713"/>
      <c r="L500" s="713"/>
      <c r="M500" s="713"/>
      <c r="N500" s="714"/>
    </row>
    <row r="501" spans="3:14" ht="13.5" customHeight="1" x14ac:dyDescent="0.2">
      <c r="C501" s="712"/>
      <c r="D501" s="713"/>
      <c r="E501" s="713"/>
      <c r="F501" s="713"/>
      <c r="G501" s="713"/>
      <c r="H501" s="713"/>
      <c r="I501" s="713"/>
      <c r="J501" s="713"/>
      <c r="K501" s="713"/>
      <c r="L501" s="713"/>
      <c r="M501" s="713"/>
      <c r="N501" s="714"/>
    </row>
    <row r="502" spans="3:14" ht="13.5" customHeight="1" x14ac:dyDescent="0.2">
      <c r="C502" s="712"/>
      <c r="D502" s="713"/>
      <c r="E502" s="713"/>
      <c r="F502" s="713"/>
      <c r="G502" s="713"/>
      <c r="H502" s="713"/>
      <c r="I502" s="713"/>
      <c r="J502" s="713"/>
      <c r="K502" s="713"/>
      <c r="L502" s="713"/>
      <c r="M502" s="713"/>
      <c r="N502" s="714"/>
    </row>
    <row r="503" spans="3:14" ht="13.5" customHeight="1" x14ac:dyDescent="0.2">
      <c r="C503" s="712"/>
      <c r="D503" s="713"/>
      <c r="E503" s="713"/>
      <c r="F503" s="713"/>
      <c r="G503" s="713"/>
      <c r="H503" s="713"/>
      <c r="I503" s="713"/>
      <c r="J503" s="713"/>
      <c r="K503" s="713"/>
      <c r="L503" s="713"/>
      <c r="M503" s="713"/>
      <c r="N503" s="714"/>
    </row>
    <row r="504" spans="3:14" ht="13.5" customHeight="1" x14ac:dyDescent="0.2">
      <c r="C504" s="712"/>
      <c r="D504" s="713"/>
      <c r="E504" s="713"/>
      <c r="F504" s="713"/>
      <c r="G504" s="713"/>
      <c r="H504" s="713"/>
      <c r="I504" s="713"/>
      <c r="J504" s="713"/>
      <c r="K504" s="713"/>
      <c r="L504" s="713"/>
      <c r="M504" s="713"/>
      <c r="N504" s="714"/>
    </row>
    <row r="505" spans="3:14" ht="13.5" customHeight="1" x14ac:dyDescent="0.2">
      <c r="C505" s="712"/>
      <c r="D505" s="713"/>
      <c r="E505" s="713"/>
      <c r="F505" s="713"/>
      <c r="G505" s="713"/>
      <c r="H505" s="713"/>
      <c r="I505" s="713"/>
      <c r="J505" s="713"/>
      <c r="K505" s="713"/>
      <c r="L505" s="713"/>
      <c r="M505" s="713"/>
      <c r="N505" s="714"/>
    </row>
    <row r="506" spans="3:14" ht="13.5" customHeight="1" x14ac:dyDescent="0.2">
      <c r="C506" s="712"/>
      <c r="D506" s="713"/>
      <c r="E506" s="713"/>
      <c r="F506" s="713"/>
      <c r="G506" s="713"/>
      <c r="H506" s="713"/>
      <c r="I506" s="713"/>
      <c r="J506" s="713"/>
      <c r="K506" s="713"/>
      <c r="L506" s="713"/>
      <c r="M506" s="713"/>
      <c r="N506" s="714"/>
    </row>
    <row r="507" spans="3:14" ht="13.5" customHeight="1" x14ac:dyDescent="0.2">
      <c r="C507" s="712"/>
      <c r="D507" s="713"/>
      <c r="E507" s="713"/>
      <c r="F507" s="713"/>
      <c r="G507" s="713"/>
      <c r="H507" s="713"/>
      <c r="I507" s="713"/>
      <c r="J507" s="713"/>
      <c r="K507" s="713"/>
      <c r="L507" s="713"/>
      <c r="M507" s="713"/>
      <c r="N507" s="714"/>
    </row>
    <row r="508" spans="3:14" ht="13.5" customHeight="1" x14ac:dyDescent="0.2">
      <c r="C508" s="712"/>
      <c r="D508" s="713"/>
      <c r="E508" s="713"/>
      <c r="F508" s="713"/>
      <c r="G508" s="713"/>
      <c r="H508" s="713"/>
      <c r="I508" s="713"/>
      <c r="J508" s="713"/>
      <c r="K508" s="713"/>
      <c r="L508" s="713"/>
      <c r="M508" s="713"/>
      <c r="N508" s="714"/>
    </row>
    <row r="509" spans="3:14" ht="13.5" customHeight="1" x14ac:dyDescent="0.2">
      <c r="C509" s="715"/>
      <c r="D509" s="716"/>
      <c r="E509" s="716"/>
      <c r="F509" s="716"/>
      <c r="G509" s="716"/>
      <c r="H509" s="716"/>
      <c r="I509" s="716"/>
      <c r="J509" s="716"/>
      <c r="K509" s="716"/>
      <c r="L509" s="716"/>
      <c r="M509" s="716"/>
      <c r="N509" s="717"/>
    </row>
    <row r="510" spans="3:14" ht="13.5" customHeight="1" x14ac:dyDescent="0.2"/>
    <row r="511" spans="3:14" ht="13.5" customHeight="1" x14ac:dyDescent="0.2"/>
    <row r="512" spans="3:14" ht="13.5" customHeight="1" x14ac:dyDescent="0.2"/>
    <row r="513" spans="3:14" ht="13.5" customHeight="1" x14ac:dyDescent="0.2"/>
    <row r="514" spans="3:14" ht="13.5" customHeight="1" x14ac:dyDescent="0.2">
      <c r="C514" s="709" t="s">
        <v>292</v>
      </c>
      <c r="D514" s="718"/>
      <c r="E514" s="718"/>
      <c r="F514" s="718"/>
      <c r="G514" s="718"/>
      <c r="H514" s="718"/>
      <c r="I514" s="718"/>
      <c r="J514" s="718"/>
      <c r="K514" s="718"/>
      <c r="L514" s="718"/>
      <c r="M514" s="718"/>
      <c r="N514" s="719"/>
    </row>
    <row r="515" spans="3:14" ht="13.5" customHeight="1" x14ac:dyDescent="0.2">
      <c r="C515" s="720"/>
      <c r="D515" s="721"/>
      <c r="E515" s="721"/>
      <c r="F515" s="721"/>
      <c r="G515" s="721"/>
      <c r="H515" s="721"/>
      <c r="I515" s="721"/>
      <c r="J515" s="721"/>
      <c r="K515" s="721"/>
      <c r="L515" s="721"/>
      <c r="M515" s="721"/>
      <c r="N515" s="722"/>
    </row>
    <row r="516" spans="3:14" ht="13.5" customHeight="1" x14ac:dyDescent="0.2">
      <c r="C516" s="720"/>
      <c r="D516" s="721"/>
      <c r="E516" s="721"/>
      <c r="F516" s="721"/>
      <c r="G516" s="721"/>
      <c r="H516" s="721"/>
      <c r="I516" s="721"/>
      <c r="J516" s="721"/>
      <c r="K516" s="721"/>
      <c r="L516" s="721"/>
      <c r="M516" s="721"/>
      <c r="N516" s="722"/>
    </row>
    <row r="517" spans="3:14" ht="13.5" customHeight="1" x14ac:dyDescent="0.2">
      <c r="C517" s="720"/>
      <c r="D517" s="721"/>
      <c r="E517" s="721"/>
      <c r="F517" s="721"/>
      <c r="G517" s="721"/>
      <c r="H517" s="721"/>
      <c r="I517" s="721"/>
      <c r="J517" s="721"/>
      <c r="K517" s="721"/>
      <c r="L517" s="721"/>
      <c r="M517" s="721"/>
      <c r="N517" s="722"/>
    </row>
    <row r="518" spans="3:14" x14ac:dyDescent="0.2">
      <c r="C518" s="720"/>
      <c r="D518" s="721"/>
      <c r="E518" s="721"/>
      <c r="F518" s="721"/>
      <c r="G518" s="721"/>
      <c r="H518" s="721"/>
      <c r="I518" s="721"/>
      <c r="J518" s="721"/>
      <c r="K518" s="721"/>
      <c r="L518" s="721"/>
      <c r="M518" s="721"/>
      <c r="N518" s="722"/>
    </row>
    <row r="519" spans="3:14" x14ac:dyDescent="0.2">
      <c r="C519" s="720"/>
      <c r="D519" s="721"/>
      <c r="E519" s="721"/>
      <c r="F519" s="721"/>
      <c r="G519" s="721"/>
      <c r="H519" s="721"/>
      <c r="I519" s="721"/>
      <c r="J519" s="721"/>
      <c r="K519" s="721"/>
      <c r="L519" s="721"/>
      <c r="M519" s="721"/>
      <c r="N519" s="722"/>
    </row>
    <row r="520" spans="3:14" x14ac:dyDescent="0.2">
      <c r="C520" s="720"/>
      <c r="D520" s="721"/>
      <c r="E520" s="721"/>
      <c r="F520" s="721"/>
      <c r="G520" s="721"/>
      <c r="H520" s="721"/>
      <c r="I520" s="721"/>
      <c r="J520" s="721"/>
      <c r="K520" s="721"/>
      <c r="L520" s="721"/>
      <c r="M520" s="721"/>
      <c r="N520" s="722"/>
    </row>
    <row r="521" spans="3:14" x14ac:dyDescent="0.2">
      <c r="C521" s="720"/>
      <c r="D521" s="721"/>
      <c r="E521" s="721"/>
      <c r="F521" s="721"/>
      <c r="G521" s="721"/>
      <c r="H521" s="721"/>
      <c r="I521" s="721"/>
      <c r="J521" s="721"/>
      <c r="K521" s="721"/>
      <c r="L521" s="721"/>
      <c r="M521" s="721"/>
      <c r="N521" s="722"/>
    </row>
    <row r="522" spans="3:14" x14ac:dyDescent="0.2">
      <c r="C522" s="720"/>
      <c r="D522" s="721"/>
      <c r="E522" s="721"/>
      <c r="F522" s="721"/>
      <c r="G522" s="721"/>
      <c r="H522" s="721"/>
      <c r="I522" s="721"/>
      <c r="J522" s="721"/>
      <c r="K522" s="721"/>
      <c r="L522" s="721"/>
      <c r="M522" s="721"/>
      <c r="N522" s="722"/>
    </row>
    <row r="523" spans="3:14" x14ac:dyDescent="0.2">
      <c r="C523" s="720"/>
      <c r="D523" s="721"/>
      <c r="E523" s="721"/>
      <c r="F523" s="721"/>
      <c r="G523" s="721"/>
      <c r="H523" s="721"/>
      <c r="I523" s="721"/>
      <c r="J523" s="721"/>
      <c r="K523" s="721"/>
      <c r="L523" s="721"/>
      <c r="M523" s="721"/>
      <c r="N523" s="722"/>
    </row>
    <row r="524" spans="3:14" x14ac:dyDescent="0.2">
      <c r="C524" s="720"/>
      <c r="D524" s="721"/>
      <c r="E524" s="721"/>
      <c r="F524" s="721"/>
      <c r="G524" s="721"/>
      <c r="H524" s="721"/>
      <c r="I524" s="721"/>
      <c r="J524" s="721"/>
      <c r="K524" s="721"/>
      <c r="L524" s="721"/>
      <c r="M524" s="721"/>
      <c r="N524" s="722"/>
    </row>
    <row r="525" spans="3:14" x14ac:dyDescent="0.2">
      <c r="C525" s="720"/>
      <c r="D525" s="721"/>
      <c r="E525" s="721"/>
      <c r="F525" s="721"/>
      <c r="G525" s="721"/>
      <c r="H525" s="721"/>
      <c r="I525" s="721"/>
      <c r="J525" s="721"/>
      <c r="K525" s="721"/>
      <c r="L525" s="721"/>
      <c r="M525" s="721"/>
      <c r="N525" s="722"/>
    </row>
    <row r="526" spans="3:14" x14ac:dyDescent="0.2">
      <c r="C526" s="720"/>
      <c r="D526" s="721"/>
      <c r="E526" s="721"/>
      <c r="F526" s="721"/>
      <c r="G526" s="721"/>
      <c r="H526" s="721"/>
      <c r="I526" s="721"/>
      <c r="J526" s="721"/>
      <c r="K526" s="721"/>
      <c r="L526" s="721"/>
      <c r="M526" s="721"/>
      <c r="N526" s="722"/>
    </row>
    <row r="527" spans="3:14" x14ac:dyDescent="0.2">
      <c r="C527" s="720"/>
      <c r="D527" s="721"/>
      <c r="E527" s="721"/>
      <c r="F527" s="721"/>
      <c r="G527" s="721"/>
      <c r="H527" s="721"/>
      <c r="I527" s="721"/>
      <c r="J527" s="721"/>
      <c r="K527" s="721"/>
      <c r="L527" s="721"/>
      <c r="M527" s="721"/>
      <c r="N527" s="722"/>
    </row>
    <row r="528" spans="3:14" x14ac:dyDescent="0.2">
      <c r="C528" s="720"/>
      <c r="D528" s="721"/>
      <c r="E528" s="721"/>
      <c r="F528" s="721"/>
      <c r="G528" s="721"/>
      <c r="H528" s="721"/>
      <c r="I528" s="721"/>
      <c r="J528" s="721"/>
      <c r="K528" s="721"/>
      <c r="L528" s="721"/>
      <c r="M528" s="721"/>
      <c r="N528" s="722"/>
    </row>
    <row r="529" spans="3:14" x14ac:dyDescent="0.2">
      <c r="C529" s="720"/>
      <c r="D529" s="721"/>
      <c r="E529" s="721"/>
      <c r="F529" s="721"/>
      <c r="G529" s="721"/>
      <c r="H529" s="721"/>
      <c r="I529" s="721"/>
      <c r="J529" s="721"/>
      <c r="K529" s="721"/>
      <c r="L529" s="721"/>
      <c r="M529" s="721"/>
      <c r="N529" s="722"/>
    </row>
    <row r="530" spans="3:14" x14ac:dyDescent="0.2">
      <c r="C530" s="720"/>
      <c r="D530" s="721"/>
      <c r="E530" s="721"/>
      <c r="F530" s="721"/>
      <c r="G530" s="721"/>
      <c r="H530" s="721"/>
      <c r="I530" s="721"/>
      <c r="J530" s="721"/>
      <c r="K530" s="721"/>
      <c r="L530" s="721"/>
      <c r="M530" s="721"/>
      <c r="N530" s="722"/>
    </row>
    <row r="531" spans="3:14" x14ac:dyDescent="0.2">
      <c r="C531" s="720"/>
      <c r="D531" s="721"/>
      <c r="E531" s="721"/>
      <c r="F531" s="721"/>
      <c r="G531" s="721"/>
      <c r="H531" s="721"/>
      <c r="I531" s="721"/>
      <c r="J531" s="721"/>
      <c r="K531" s="721"/>
      <c r="L531" s="721"/>
      <c r="M531" s="721"/>
      <c r="N531" s="722"/>
    </row>
    <row r="532" spans="3:14" x14ac:dyDescent="0.2">
      <c r="C532" s="720"/>
      <c r="D532" s="721"/>
      <c r="E532" s="721"/>
      <c r="F532" s="721"/>
      <c r="G532" s="721"/>
      <c r="H532" s="721"/>
      <c r="I532" s="721"/>
      <c r="J532" s="721"/>
      <c r="K532" s="721"/>
      <c r="L532" s="721"/>
      <c r="M532" s="721"/>
      <c r="N532" s="722"/>
    </row>
    <row r="533" spans="3:14" x14ac:dyDescent="0.2">
      <c r="C533" s="720"/>
      <c r="D533" s="721"/>
      <c r="E533" s="721"/>
      <c r="F533" s="721"/>
      <c r="G533" s="721"/>
      <c r="H533" s="721"/>
      <c r="I533" s="721"/>
      <c r="J533" s="721"/>
      <c r="K533" s="721"/>
      <c r="L533" s="721"/>
      <c r="M533" s="721"/>
      <c r="N533" s="722"/>
    </row>
    <row r="534" spans="3:14" x14ac:dyDescent="0.2">
      <c r="C534" s="720"/>
      <c r="D534" s="721"/>
      <c r="E534" s="721"/>
      <c r="F534" s="721"/>
      <c r="G534" s="721"/>
      <c r="H534" s="721"/>
      <c r="I534" s="721"/>
      <c r="J534" s="721"/>
      <c r="K534" s="721"/>
      <c r="L534" s="721"/>
      <c r="M534" s="721"/>
      <c r="N534" s="722"/>
    </row>
    <row r="535" spans="3:14" x14ac:dyDescent="0.2">
      <c r="C535" s="723"/>
      <c r="D535" s="724"/>
      <c r="E535" s="724"/>
      <c r="F535" s="724"/>
      <c r="G535" s="724"/>
      <c r="H535" s="724"/>
      <c r="I535" s="724"/>
      <c r="J535" s="724"/>
      <c r="K535" s="724"/>
      <c r="L535" s="724"/>
      <c r="M535" s="724"/>
      <c r="N535" s="725"/>
    </row>
    <row r="538" spans="3:14" ht="12.75" customHeight="1" x14ac:dyDescent="0.2">
      <c r="C538" s="709" t="s">
        <v>293</v>
      </c>
      <c r="D538" s="718"/>
      <c r="E538" s="718"/>
      <c r="F538" s="718"/>
      <c r="G538" s="718"/>
      <c r="H538" s="718"/>
      <c r="I538" s="718"/>
      <c r="J538" s="718"/>
      <c r="K538" s="718"/>
      <c r="L538" s="718"/>
      <c r="M538" s="718"/>
      <c r="N538" s="719"/>
    </row>
    <row r="539" spans="3:14" x14ac:dyDescent="0.2">
      <c r="C539" s="720"/>
      <c r="D539" s="721"/>
      <c r="E539" s="721"/>
      <c r="F539" s="721"/>
      <c r="G539" s="721"/>
      <c r="H539" s="721"/>
      <c r="I539" s="721"/>
      <c r="J539" s="721"/>
      <c r="K539" s="721"/>
      <c r="L539" s="721"/>
      <c r="M539" s="721"/>
      <c r="N539" s="722"/>
    </row>
    <row r="540" spans="3:14" x14ac:dyDescent="0.2">
      <c r="C540" s="720"/>
      <c r="D540" s="721"/>
      <c r="E540" s="721"/>
      <c r="F540" s="721"/>
      <c r="G540" s="721"/>
      <c r="H540" s="721"/>
      <c r="I540" s="721"/>
      <c r="J540" s="721"/>
      <c r="K540" s="721"/>
      <c r="L540" s="721"/>
      <c r="M540" s="721"/>
      <c r="N540" s="722"/>
    </row>
    <row r="541" spans="3:14" x14ac:dyDescent="0.2">
      <c r="C541" s="720"/>
      <c r="D541" s="721"/>
      <c r="E541" s="721"/>
      <c r="F541" s="721"/>
      <c r="G541" s="721"/>
      <c r="H541" s="721"/>
      <c r="I541" s="721"/>
      <c r="J541" s="721"/>
      <c r="K541" s="721"/>
      <c r="L541" s="721"/>
      <c r="M541" s="721"/>
      <c r="N541" s="722"/>
    </row>
    <row r="542" spans="3:14" x14ac:dyDescent="0.2">
      <c r="C542" s="720"/>
      <c r="D542" s="721"/>
      <c r="E542" s="721"/>
      <c r="F542" s="721"/>
      <c r="G542" s="721"/>
      <c r="H542" s="721"/>
      <c r="I542" s="721"/>
      <c r="J542" s="721"/>
      <c r="K542" s="721"/>
      <c r="L542" s="721"/>
      <c r="M542" s="721"/>
      <c r="N542" s="722"/>
    </row>
    <row r="543" spans="3:14" x14ac:dyDescent="0.2">
      <c r="C543" s="720"/>
      <c r="D543" s="721"/>
      <c r="E543" s="721"/>
      <c r="F543" s="721"/>
      <c r="G543" s="721"/>
      <c r="H543" s="721"/>
      <c r="I543" s="721"/>
      <c r="J543" s="721"/>
      <c r="K543" s="721"/>
      <c r="L543" s="721"/>
      <c r="M543" s="721"/>
      <c r="N543" s="722"/>
    </row>
    <row r="544" spans="3:14" x14ac:dyDescent="0.2">
      <c r="C544" s="720"/>
      <c r="D544" s="721"/>
      <c r="E544" s="721"/>
      <c r="F544" s="721"/>
      <c r="G544" s="721"/>
      <c r="H544" s="721"/>
      <c r="I544" s="721"/>
      <c r="J544" s="721"/>
      <c r="K544" s="721"/>
      <c r="L544" s="721"/>
      <c r="M544" s="721"/>
      <c r="N544" s="722"/>
    </row>
    <row r="545" spans="3:14" x14ac:dyDescent="0.2">
      <c r="C545" s="720"/>
      <c r="D545" s="721"/>
      <c r="E545" s="721"/>
      <c r="F545" s="721"/>
      <c r="G545" s="721"/>
      <c r="H545" s="721"/>
      <c r="I545" s="721"/>
      <c r="J545" s="721"/>
      <c r="K545" s="721"/>
      <c r="L545" s="721"/>
      <c r="M545" s="721"/>
      <c r="N545" s="722"/>
    </row>
    <row r="546" spans="3:14" x14ac:dyDescent="0.2">
      <c r="C546" s="720"/>
      <c r="D546" s="721"/>
      <c r="E546" s="721"/>
      <c r="F546" s="721"/>
      <c r="G546" s="721"/>
      <c r="H546" s="721"/>
      <c r="I546" s="721"/>
      <c r="J546" s="721"/>
      <c r="K546" s="721"/>
      <c r="L546" s="721"/>
      <c r="M546" s="721"/>
      <c r="N546" s="722"/>
    </row>
    <row r="547" spans="3:14" x14ac:dyDescent="0.2">
      <c r="C547" s="720"/>
      <c r="D547" s="721"/>
      <c r="E547" s="721"/>
      <c r="F547" s="721"/>
      <c r="G547" s="721"/>
      <c r="H547" s="721"/>
      <c r="I547" s="721"/>
      <c r="J547" s="721"/>
      <c r="K547" s="721"/>
      <c r="L547" s="721"/>
      <c r="M547" s="721"/>
      <c r="N547" s="722"/>
    </row>
    <row r="548" spans="3:14" x14ac:dyDescent="0.2">
      <c r="C548" s="720"/>
      <c r="D548" s="721"/>
      <c r="E548" s="721"/>
      <c r="F548" s="721"/>
      <c r="G548" s="721"/>
      <c r="H548" s="721"/>
      <c r="I548" s="721"/>
      <c r="J548" s="721"/>
      <c r="K548" s="721"/>
      <c r="L548" s="721"/>
      <c r="M548" s="721"/>
      <c r="N548" s="722"/>
    </row>
    <row r="549" spans="3:14" x14ac:dyDescent="0.2">
      <c r="C549" s="720"/>
      <c r="D549" s="721"/>
      <c r="E549" s="721"/>
      <c r="F549" s="721"/>
      <c r="G549" s="721"/>
      <c r="H549" s="721"/>
      <c r="I549" s="721"/>
      <c r="J549" s="721"/>
      <c r="K549" s="721"/>
      <c r="L549" s="721"/>
      <c r="M549" s="721"/>
      <c r="N549" s="722"/>
    </row>
    <row r="550" spans="3:14" x14ac:dyDescent="0.2">
      <c r="C550" s="720"/>
      <c r="D550" s="721"/>
      <c r="E550" s="721"/>
      <c r="F550" s="721"/>
      <c r="G550" s="721"/>
      <c r="H550" s="721"/>
      <c r="I550" s="721"/>
      <c r="J550" s="721"/>
      <c r="K550" s="721"/>
      <c r="L550" s="721"/>
      <c r="M550" s="721"/>
      <c r="N550" s="722"/>
    </row>
    <row r="551" spans="3:14" x14ac:dyDescent="0.2">
      <c r="C551" s="720"/>
      <c r="D551" s="721"/>
      <c r="E551" s="721"/>
      <c r="F551" s="721"/>
      <c r="G551" s="721"/>
      <c r="H551" s="721"/>
      <c r="I551" s="721"/>
      <c r="J551" s="721"/>
      <c r="K551" s="721"/>
      <c r="L551" s="721"/>
      <c r="M551" s="721"/>
      <c r="N551" s="722"/>
    </row>
    <row r="552" spans="3:14" x14ac:dyDescent="0.2">
      <c r="C552" s="720"/>
      <c r="D552" s="721"/>
      <c r="E552" s="721"/>
      <c r="F552" s="721"/>
      <c r="G552" s="721"/>
      <c r="H552" s="721"/>
      <c r="I552" s="721"/>
      <c r="J552" s="721"/>
      <c r="K552" s="721"/>
      <c r="L552" s="721"/>
      <c r="M552" s="721"/>
      <c r="N552" s="722"/>
    </row>
    <row r="553" spans="3:14" x14ac:dyDescent="0.2">
      <c r="C553" s="720"/>
      <c r="D553" s="721"/>
      <c r="E553" s="721"/>
      <c r="F553" s="721"/>
      <c r="G553" s="721"/>
      <c r="H553" s="721"/>
      <c r="I553" s="721"/>
      <c r="J553" s="721"/>
      <c r="K553" s="721"/>
      <c r="L553" s="721"/>
      <c r="M553" s="721"/>
      <c r="N553" s="722"/>
    </row>
    <row r="554" spans="3:14" x14ac:dyDescent="0.2">
      <c r="C554" s="720"/>
      <c r="D554" s="721"/>
      <c r="E554" s="721"/>
      <c r="F554" s="721"/>
      <c r="G554" s="721"/>
      <c r="H554" s="721"/>
      <c r="I554" s="721"/>
      <c r="J554" s="721"/>
      <c r="K554" s="721"/>
      <c r="L554" s="721"/>
      <c r="M554" s="721"/>
      <c r="N554" s="722"/>
    </row>
    <row r="555" spans="3:14" x14ac:dyDescent="0.2">
      <c r="C555" s="720"/>
      <c r="D555" s="721"/>
      <c r="E555" s="721"/>
      <c r="F555" s="721"/>
      <c r="G555" s="721"/>
      <c r="H555" s="721"/>
      <c r="I555" s="721"/>
      <c r="J555" s="721"/>
      <c r="K555" s="721"/>
      <c r="L555" s="721"/>
      <c r="M555" s="721"/>
      <c r="N555" s="722"/>
    </row>
    <row r="556" spans="3:14" x14ac:dyDescent="0.2">
      <c r="C556" s="720"/>
      <c r="D556" s="721"/>
      <c r="E556" s="721"/>
      <c r="F556" s="721"/>
      <c r="G556" s="721"/>
      <c r="H556" s="721"/>
      <c r="I556" s="721"/>
      <c r="J556" s="721"/>
      <c r="K556" s="721"/>
      <c r="L556" s="721"/>
      <c r="M556" s="721"/>
      <c r="N556" s="722"/>
    </row>
    <row r="557" spans="3:14" x14ac:dyDescent="0.2">
      <c r="C557" s="720"/>
      <c r="D557" s="721"/>
      <c r="E557" s="721"/>
      <c r="F557" s="721"/>
      <c r="G557" s="721"/>
      <c r="H557" s="721"/>
      <c r="I557" s="721"/>
      <c r="J557" s="721"/>
      <c r="K557" s="721"/>
      <c r="L557" s="721"/>
      <c r="M557" s="721"/>
      <c r="N557" s="722"/>
    </row>
    <row r="558" spans="3:14" x14ac:dyDescent="0.2">
      <c r="C558" s="720"/>
      <c r="D558" s="721"/>
      <c r="E558" s="721"/>
      <c r="F558" s="721"/>
      <c r="G558" s="721"/>
      <c r="H558" s="721"/>
      <c r="I558" s="721"/>
      <c r="J558" s="721"/>
      <c r="K558" s="721"/>
      <c r="L558" s="721"/>
      <c r="M558" s="721"/>
      <c r="N558" s="722"/>
    </row>
    <row r="559" spans="3:14" x14ac:dyDescent="0.2">
      <c r="C559" s="720"/>
      <c r="D559" s="721"/>
      <c r="E559" s="721"/>
      <c r="F559" s="721"/>
      <c r="G559" s="721"/>
      <c r="H559" s="721"/>
      <c r="I559" s="721"/>
      <c r="J559" s="721"/>
      <c r="K559" s="721"/>
      <c r="L559" s="721"/>
      <c r="M559" s="721"/>
      <c r="N559" s="722"/>
    </row>
    <row r="560" spans="3:14" x14ac:dyDescent="0.2">
      <c r="C560" s="720"/>
      <c r="D560" s="721"/>
      <c r="E560" s="721"/>
      <c r="F560" s="721"/>
      <c r="G560" s="721"/>
      <c r="H560" s="721"/>
      <c r="I560" s="721"/>
      <c r="J560" s="721"/>
      <c r="K560" s="721"/>
      <c r="L560" s="721"/>
      <c r="M560" s="721"/>
      <c r="N560" s="722"/>
    </row>
    <row r="561" spans="3:14" x14ac:dyDescent="0.2">
      <c r="C561" s="720"/>
      <c r="D561" s="721"/>
      <c r="E561" s="721"/>
      <c r="F561" s="721"/>
      <c r="G561" s="721"/>
      <c r="H561" s="721"/>
      <c r="I561" s="721"/>
      <c r="J561" s="721"/>
      <c r="K561" s="721"/>
      <c r="L561" s="721"/>
      <c r="M561" s="721"/>
      <c r="N561" s="722"/>
    </row>
    <row r="562" spans="3:14" x14ac:dyDescent="0.2">
      <c r="C562" s="720"/>
      <c r="D562" s="721"/>
      <c r="E562" s="721"/>
      <c r="F562" s="721"/>
      <c r="G562" s="721"/>
      <c r="H562" s="721"/>
      <c r="I562" s="721"/>
      <c r="J562" s="721"/>
      <c r="K562" s="721"/>
      <c r="L562" s="721"/>
      <c r="M562" s="721"/>
      <c r="N562" s="722"/>
    </row>
    <row r="563" spans="3:14" x14ac:dyDescent="0.2">
      <c r="C563" s="723"/>
      <c r="D563" s="724"/>
      <c r="E563" s="724"/>
      <c r="F563" s="724"/>
      <c r="G563" s="724"/>
      <c r="H563" s="724"/>
      <c r="I563" s="724"/>
      <c r="J563" s="724"/>
      <c r="K563" s="724"/>
      <c r="L563" s="724"/>
      <c r="M563" s="724"/>
      <c r="N563" s="725"/>
    </row>
    <row r="564" spans="3:14" x14ac:dyDescent="0.2">
      <c r="C564" s="458"/>
      <c r="D564" s="458"/>
      <c r="E564" s="458"/>
      <c r="F564" s="458"/>
      <c r="G564" s="458"/>
      <c r="H564" s="458"/>
      <c r="I564" s="458"/>
      <c r="J564" s="458"/>
      <c r="K564" s="458"/>
      <c r="L564" s="458"/>
      <c r="M564" s="458"/>
      <c r="N564" s="458"/>
    </row>
    <row r="565" spans="3:14" x14ac:dyDescent="0.2">
      <c r="C565" s="458"/>
      <c r="D565" s="458"/>
      <c r="E565" s="458"/>
      <c r="F565" s="458"/>
      <c r="G565" s="458"/>
      <c r="H565" s="458"/>
      <c r="I565" s="458"/>
      <c r="J565" s="458"/>
      <c r="K565" s="458"/>
      <c r="L565" s="458"/>
      <c r="M565" s="458"/>
      <c r="N565" s="458"/>
    </row>
    <row r="566" spans="3:14" x14ac:dyDescent="0.2">
      <c r="C566" s="458"/>
      <c r="D566" s="458"/>
      <c r="E566" s="458"/>
      <c r="F566" s="458"/>
      <c r="G566" s="458"/>
      <c r="H566" s="458"/>
      <c r="I566" s="458"/>
      <c r="J566" s="458"/>
      <c r="K566" s="458"/>
      <c r="L566" s="458"/>
      <c r="M566" s="458"/>
      <c r="N566" s="458"/>
    </row>
    <row r="567" spans="3:14" x14ac:dyDescent="0.2">
      <c r="C567" s="458"/>
      <c r="D567" s="458"/>
      <c r="E567" s="458"/>
      <c r="F567" s="458"/>
      <c r="G567" s="458"/>
      <c r="H567" s="458"/>
      <c r="I567" s="458"/>
      <c r="J567" s="458"/>
      <c r="K567" s="458"/>
      <c r="L567" s="458"/>
      <c r="M567" s="458"/>
      <c r="N567" s="458"/>
    </row>
    <row r="568" spans="3:14" x14ac:dyDescent="0.2">
      <c r="F568" s="366"/>
      <c r="G568" s="366"/>
      <c r="H568" s="366"/>
      <c r="I568" s="366"/>
      <c r="J568" s="366"/>
      <c r="K568" s="366"/>
    </row>
    <row r="569" spans="3:14" x14ac:dyDescent="0.2">
      <c r="F569" s="366"/>
      <c r="G569" s="366"/>
      <c r="H569" s="366"/>
      <c r="I569" s="366"/>
      <c r="J569" s="366"/>
      <c r="K569" s="366"/>
    </row>
    <row r="570" spans="3:14" x14ac:dyDescent="0.2">
      <c r="C570" s="709" t="s">
        <v>287</v>
      </c>
      <c r="D570" s="718"/>
      <c r="E570" s="718"/>
      <c r="F570" s="718"/>
      <c r="G570" s="718"/>
      <c r="H570" s="718"/>
      <c r="I570" s="718"/>
      <c r="J570" s="718"/>
      <c r="K570" s="718"/>
      <c r="L570" s="718"/>
      <c r="M570" s="718"/>
      <c r="N570" s="719"/>
    </row>
    <row r="571" spans="3:14" x14ac:dyDescent="0.2">
      <c r="C571" s="720"/>
      <c r="D571" s="721"/>
      <c r="E571" s="721"/>
      <c r="F571" s="721"/>
      <c r="G571" s="721"/>
      <c r="H571" s="721"/>
      <c r="I571" s="721"/>
      <c r="J571" s="721"/>
      <c r="K571" s="721"/>
      <c r="L571" s="721"/>
      <c r="M571" s="721"/>
      <c r="N571" s="722"/>
    </row>
    <row r="572" spans="3:14" x14ac:dyDescent="0.2">
      <c r="C572" s="720"/>
      <c r="D572" s="721"/>
      <c r="E572" s="721"/>
      <c r="F572" s="721"/>
      <c r="G572" s="721"/>
      <c r="H572" s="721"/>
      <c r="I572" s="721"/>
      <c r="J572" s="721"/>
      <c r="K572" s="721"/>
      <c r="L572" s="721"/>
      <c r="M572" s="721"/>
      <c r="N572" s="722"/>
    </row>
    <row r="573" spans="3:14" x14ac:dyDescent="0.2">
      <c r="C573" s="720"/>
      <c r="D573" s="721"/>
      <c r="E573" s="721"/>
      <c r="F573" s="721"/>
      <c r="G573" s="721"/>
      <c r="H573" s="721"/>
      <c r="I573" s="721"/>
      <c r="J573" s="721"/>
      <c r="K573" s="721"/>
      <c r="L573" s="721"/>
      <c r="M573" s="721"/>
      <c r="N573" s="722"/>
    </row>
    <row r="574" spans="3:14" x14ac:dyDescent="0.2">
      <c r="C574" s="720"/>
      <c r="D574" s="721"/>
      <c r="E574" s="721"/>
      <c r="F574" s="721"/>
      <c r="G574" s="721"/>
      <c r="H574" s="721"/>
      <c r="I574" s="721"/>
      <c r="J574" s="721"/>
      <c r="K574" s="721"/>
      <c r="L574" s="721"/>
      <c r="M574" s="721"/>
      <c r="N574" s="722"/>
    </row>
    <row r="575" spans="3:14" x14ac:dyDescent="0.2">
      <c r="C575" s="720"/>
      <c r="D575" s="721"/>
      <c r="E575" s="721"/>
      <c r="F575" s="721"/>
      <c r="G575" s="721"/>
      <c r="H575" s="721"/>
      <c r="I575" s="721"/>
      <c r="J575" s="721"/>
      <c r="K575" s="721"/>
      <c r="L575" s="721"/>
      <c r="M575" s="721"/>
      <c r="N575" s="722"/>
    </row>
    <row r="576" spans="3:14" x14ac:dyDescent="0.2">
      <c r="C576" s="723"/>
      <c r="D576" s="724"/>
      <c r="E576" s="724"/>
      <c r="F576" s="724"/>
      <c r="G576" s="724"/>
      <c r="H576" s="724"/>
      <c r="I576" s="724"/>
      <c r="J576" s="724"/>
      <c r="K576" s="724"/>
      <c r="L576" s="724"/>
      <c r="M576" s="724"/>
      <c r="N576" s="725"/>
    </row>
    <row r="577" spans="6:11" x14ac:dyDescent="0.2">
      <c r="F577" s="366"/>
      <c r="G577" s="366"/>
      <c r="H577" s="366"/>
      <c r="I577" s="366"/>
      <c r="J577" s="366"/>
      <c r="K577" s="366"/>
    </row>
    <row r="578" spans="6:11" x14ac:dyDescent="0.2">
      <c r="F578" s="366"/>
      <c r="G578" s="366"/>
      <c r="H578" s="366"/>
      <c r="I578" s="366"/>
      <c r="J578" s="366"/>
      <c r="K578" s="366"/>
    </row>
    <row r="579" spans="6:11" x14ac:dyDescent="0.2">
      <c r="F579" s="366"/>
      <c r="G579" s="366"/>
      <c r="H579" s="366"/>
      <c r="I579" s="366"/>
      <c r="J579" s="366"/>
      <c r="K579" s="366"/>
    </row>
    <row r="580" spans="6:11" x14ac:dyDescent="0.2">
      <c r="F580" s="366"/>
      <c r="G580" s="366"/>
      <c r="H580" s="366"/>
      <c r="I580" s="366"/>
      <c r="J580" s="366"/>
      <c r="K580" s="366"/>
    </row>
    <row r="581" spans="6:11" x14ac:dyDescent="0.2">
      <c r="F581" s="366"/>
      <c r="G581" s="366"/>
      <c r="H581" s="366"/>
      <c r="I581" s="366"/>
      <c r="J581" s="366"/>
      <c r="K581" s="366"/>
    </row>
    <row r="582" spans="6:11" x14ac:dyDescent="0.2">
      <c r="F582" s="366"/>
      <c r="G582" s="366"/>
      <c r="H582" s="366"/>
      <c r="I582" s="366"/>
      <c r="J582" s="366"/>
      <c r="K582" s="366"/>
    </row>
    <row r="583" spans="6:11" x14ac:dyDescent="0.2">
      <c r="F583" s="366"/>
      <c r="G583" s="366"/>
      <c r="H583" s="366"/>
      <c r="I583" s="366"/>
      <c r="J583" s="366"/>
      <c r="K583" s="366"/>
    </row>
    <row r="584" spans="6:11" x14ac:dyDescent="0.2">
      <c r="F584" s="366"/>
      <c r="G584" s="366"/>
      <c r="H584" s="366"/>
      <c r="I584" s="366"/>
      <c r="J584" s="366"/>
      <c r="K584" s="366"/>
    </row>
    <row r="585" spans="6:11" x14ac:dyDescent="0.2">
      <c r="F585" s="366"/>
      <c r="G585" s="366"/>
      <c r="H585" s="366"/>
      <c r="I585" s="366"/>
      <c r="J585" s="366"/>
      <c r="K585" s="366"/>
    </row>
    <row r="586" spans="6:11" x14ac:dyDescent="0.2">
      <c r="F586" s="366"/>
      <c r="G586" s="366"/>
      <c r="H586" s="366"/>
      <c r="I586" s="366"/>
      <c r="J586" s="366"/>
      <c r="K586" s="366"/>
    </row>
    <row r="587" spans="6:11" x14ac:dyDescent="0.2">
      <c r="F587" s="366"/>
      <c r="G587" s="366"/>
      <c r="H587" s="366"/>
      <c r="I587" s="366"/>
      <c r="J587" s="366"/>
      <c r="K587" s="366"/>
    </row>
    <row r="588" spans="6:11" x14ac:dyDescent="0.2">
      <c r="F588" s="366"/>
      <c r="G588" s="366"/>
      <c r="H588" s="366"/>
      <c r="I588" s="366"/>
      <c r="J588" s="366"/>
      <c r="K588" s="366"/>
    </row>
    <row r="589" spans="6:11" x14ac:dyDescent="0.2">
      <c r="F589" s="366"/>
      <c r="G589" s="366"/>
      <c r="H589" s="366"/>
      <c r="I589" s="366"/>
      <c r="J589" s="366"/>
      <c r="K589" s="366"/>
    </row>
    <row r="590" spans="6:11" x14ac:dyDescent="0.2">
      <c r="F590" s="366" t="s">
        <v>196</v>
      </c>
      <c r="G590" s="366"/>
      <c r="H590" s="366"/>
      <c r="I590" s="366"/>
      <c r="J590" s="366"/>
      <c r="K590" s="366" t="s">
        <v>72</v>
      </c>
    </row>
    <row r="591" spans="6:11" x14ac:dyDescent="0.2">
      <c r="F591" s="366" t="s">
        <v>197</v>
      </c>
      <c r="G591" s="366"/>
      <c r="H591" s="366"/>
      <c r="I591" s="366"/>
      <c r="J591" s="366"/>
      <c r="K591" s="366"/>
    </row>
    <row r="592" spans="6:11" x14ac:dyDescent="0.2">
      <c r="F592" s="366" t="s">
        <v>198</v>
      </c>
      <c r="G592" s="366"/>
      <c r="H592" s="366"/>
      <c r="I592" s="366"/>
      <c r="J592" s="366"/>
      <c r="K592" s="366"/>
    </row>
    <row r="593" spans="6:11" x14ac:dyDescent="0.2">
      <c r="F593" s="366" t="s">
        <v>199</v>
      </c>
      <c r="G593" s="366"/>
      <c r="H593" s="366"/>
      <c r="I593" s="366"/>
      <c r="J593" s="366"/>
      <c r="K593" s="366"/>
    </row>
    <row r="594" spans="6:11" x14ac:dyDescent="0.2">
      <c r="F594" s="366" t="s">
        <v>200</v>
      </c>
      <c r="G594" s="366"/>
      <c r="H594" s="366"/>
      <c r="I594" s="366"/>
      <c r="J594" s="366"/>
      <c r="K594" s="366"/>
    </row>
    <row r="595" spans="6:11" x14ac:dyDescent="0.2">
      <c r="F595" s="366" t="s">
        <v>201</v>
      </c>
      <c r="G595" s="366"/>
      <c r="H595" s="366"/>
      <c r="I595" s="366"/>
      <c r="J595" s="366"/>
      <c r="K595" s="366"/>
    </row>
    <row r="596" spans="6:11" x14ac:dyDescent="0.2">
      <c r="F596" s="366" t="s">
        <v>202</v>
      </c>
      <c r="G596" s="366"/>
      <c r="H596" s="366"/>
      <c r="I596" s="366"/>
      <c r="J596" s="366"/>
      <c r="K596" s="366"/>
    </row>
    <row r="597" spans="6:11" x14ac:dyDescent="0.2">
      <c r="F597" s="366" t="s">
        <v>203</v>
      </c>
      <c r="G597" s="366"/>
      <c r="H597" s="366"/>
      <c r="I597" s="366"/>
      <c r="J597" s="366"/>
      <c r="K597" s="366"/>
    </row>
    <row r="598" spans="6:11" x14ac:dyDescent="0.2">
      <c r="F598" s="366" t="s">
        <v>204</v>
      </c>
      <c r="G598" s="366"/>
      <c r="H598" s="366"/>
      <c r="I598" s="366"/>
      <c r="J598" s="366"/>
      <c r="K598" s="366"/>
    </row>
    <row r="599" spans="6:11" x14ac:dyDescent="0.2">
      <c r="F599" s="366" t="s">
        <v>1</v>
      </c>
      <c r="G599" s="366"/>
      <c r="H599" s="366"/>
      <c r="I599" s="366"/>
      <c r="J599" s="366"/>
      <c r="K599" s="366"/>
    </row>
    <row r="600" spans="6:11" x14ac:dyDescent="0.2">
      <c r="F600" s="366" t="s">
        <v>2</v>
      </c>
      <c r="G600" s="366"/>
      <c r="H600" s="366"/>
      <c r="I600" s="366"/>
      <c r="J600" s="366"/>
      <c r="K600" s="366"/>
    </row>
    <row r="601" spans="6:11" x14ac:dyDescent="0.2">
      <c r="F601" s="366" t="s">
        <v>3</v>
      </c>
      <c r="G601" s="366"/>
      <c r="H601" s="366"/>
      <c r="I601" s="366"/>
      <c r="J601" s="366"/>
      <c r="K601" s="366"/>
    </row>
    <row r="602" spans="6:11" x14ac:dyDescent="0.2">
      <c r="F602" s="366" t="s">
        <v>4</v>
      </c>
      <c r="G602" s="366"/>
      <c r="H602" s="366"/>
      <c r="I602" s="366"/>
      <c r="J602" s="366"/>
      <c r="K602" s="366"/>
    </row>
    <row r="603" spans="6:11" x14ac:dyDescent="0.2">
      <c r="F603" s="366" t="s">
        <v>5</v>
      </c>
      <c r="G603" s="366"/>
      <c r="H603" s="366"/>
      <c r="I603" s="366"/>
      <c r="J603" s="366"/>
      <c r="K603" s="366"/>
    </row>
    <row r="604" spans="6:11" x14ac:dyDescent="0.2">
      <c r="F604" s="366" t="s">
        <v>6</v>
      </c>
      <c r="G604" s="366"/>
      <c r="H604" s="366"/>
      <c r="I604" s="366"/>
      <c r="J604" s="366"/>
      <c r="K604" s="366"/>
    </row>
    <row r="605" spans="6:11" x14ac:dyDescent="0.2">
      <c r="F605" s="366" t="s">
        <v>7</v>
      </c>
      <c r="G605" s="366"/>
      <c r="H605" s="366"/>
      <c r="I605" s="366"/>
      <c r="J605" s="366"/>
      <c r="K605" s="366"/>
    </row>
    <row r="606" spans="6:11" x14ac:dyDescent="0.2">
      <c r="F606" s="366" t="s">
        <v>8</v>
      </c>
      <c r="G606" s="366"/>
      <c r="H606" s="366"/>
      <c r="I606" s="366"/>
      <c r="J606" s="366"/>
      <c r="K606" s="366"/>
    </row>
    <row r="607" spans="6:11" x14ac:dyDescent="0.2">
      <c r="F607" s="366" t="s">
        <v>9</v>
      </c>
      <c r="G607" s="366"/>
      <c r="H607" s="366"/>
      <c r="I607" s="366"/>
      <c r="J607" s="366"/>
      <c r="K607" s="366"/>
    </row>
    <row r="608" spans="6:11" x14ac:dyDescent="0.2">
      <c r="F608" s="366" t="s">
        <v>10</v>
      </c>
      <c r="G608" s="366"/>
      <c r="H608" s="366"/>
      <c r="I608" s="366"/>
      <c r="J608" s="366"/>
      <c r="K608" s="366"/>
    </row>
    <row r="609" spans="6:11" x14ac:dyDescent="0.2">
      <c r="F609" s="366" t="s">
        <v>11</v>
      </c>
      <c r="G609" s="366"/>
      <c r="H609" s="366"/>
      <c r="I609" s="366"/>
      <c r="J609" s="366"/>
      <c r="K609" s="366"/>
    </row>
    <row r="610" spans="6:11" x14ac:dyDescent="0.2">
      <c r="F610" s="366" t="s">
        <v>12</v>
      </c>
      <c r="G610" s="366"/>
      <c r="H610" s="366"/>
      <c r="I610" s="366"/>
      <c r="J610" s="366"/>
      <c r="K610" s="366"/>
    </row>
    <row r="611" spans="6:11" x14ac:dyDescent="0.2">
      <c r="F611" s="366" t="s">
        <v>13</v>
      </c>
      <c r="G611" s="366"/>
      <c r="H611" s="366"/>
      <c r="I611" s="366"/>
      <c r="J611" s="366"/>
      <c r="K611" s="366"/>
    </row>
    <row r="612" spans="6:11" x14ac:dyDescent="0.2">
      <c r="F612" s="366" t="s">
        <v>14</v>
      </c>
      <c r="G612" s="366"/>
      <c r="H612" s="366"/>
      <c r="I612" s="366"/>
      <c r="J612" s="366"/>
      <c r="K612" s="366"/>
    </row>
    <row r="613" spans="6:11" x14ac:dyDescent="0.2">
      <c r="F613" s="366" t="s">
        <v>15</v>
      </c>
      <c r="G613" s="366"/>
      <c r="H613" s="366"/>
      <c r="I613" s="366"/>
      <c r="J613" s="366"/>
      <c r="K613" s="366"/>
    </row>
    <row r="614" spans="6:11" x14ac:dyDescent="0.2">
      <c r="F614" s="366" t="s">
        <v>16</v>
      </c>
      <c r="G614" s="366"/>
      <c r="H614" s="366"/>
      <c r="I614" s="366"/>
      <c r="J614" s="366"/>
      <c r="K614" s="366"/>
    </row>
    <row r="615" spans="6:11" x14ac:dyDescent="0.2">
      <c r="F615" s="366" t="s">
        <v>17</v>
      </c>
      <c r="G615" s="366"/>
      <c r="H615" s="366"/>
      <c r="I615" s="366"/>
      <c r="J615" s="366"/>
      <c r="K615" s="366"/>
    </row>
    <row r="616" spans="6:11" x14ac:dyDescent="0.2">
      <c r="F616" s="366" t="s">
        <v>18</v>
      </c>
      <c r="G616" s="366"/>
      <c r="H616" s="366"/>
      <c r="I616" s="366"/>
      <c r="J616" s="366"/>
      <c r="K616" s="366"/>
    </row>
    <row r="617" spans="6:11" x14ac:dyDescent="0.2">
      <c r="F617" s="366" t="s">
        <v>19</v>
      </c>
      <c r="G617" s="366"/>
      <c r="H617" s="366"/>
      <c r="I617" s="366"/>
      <c r="J617" s="366"/>
      <c r="K617" s="366"/>
    </row>
    <row r="618" spans="6:11" x14ac:dyDescent="0.2">
      <c r="F618" s="366" t="s">
        <v>20</v>
      </c>
      <c r="G618" s="366"/>
      <c r="H618" s="366"/>
      <c r="I618" s="366"/>
      <c r="J618" s="366"/>
      <c r="K618" s="366"/>
    </row>
    <row r="619" spans="6:11" x14ac:dyDescent="0.2">
      <c r="F619" s="366" t="s">
        <v>21</v>
      </c>
      <c r="G619" s="366"/>
      <c r="H619" s="366"/>
      <c r="I619" s="366"/>
      <c r="J619" s="366"/>
      <c r="K619" s="366"/>
    </row>
    <row r="620" spans="6:11" x14ac:dyDescent="0.2">
      <c r="F620" s="366" t="s">
        <v>22</v>
      </c>
      <c r="G620" s="366"/>
      <c r="H620" s="366"/>
      <c r="I620" s="366"/>
      <c r="J620" s="366"/>
      <c r="K620" s="366"/>
    </row>
    <row r="621" spans="6:11" x14ac:dyDescent="0.2">
      <c r="F621" s="366" t="s">
        <v>23</v>
      </c>
      <c r="G621" s="366"/>
      <c r="H621" s="366"/>
      <c r="I621" s="366"/>
      <c r="J621" s="366"/>
      <c r="K621" s="366"/>
    </row>
    <row r="622" spans="6:11" x14ac:dyDescent="0.2">
      <c r="F622" s="366" t="s">
        <v>24</v>
      </c>
      <c r="G622" s="366"/>
      <c r="H622" s="366"/>
      <c r="I622" s="366"/>
      <c r="J622" s="366"/>
      <c r="K622" s="366"/>
    </row>
    <row r="623" spans="6:11" x14ac:dyDescent="0.2">
      <c r="F623" s="366" t="s">
        <v>25</v>
      </c>
      <c r="G623" s="366"/>
      <c r="H623" s="366"/>
      <c r="I623" s="366"/>
      <c r="J623" s="366"/>
      <c r="K623" s="366"/>
    </row>
    <row r="624" spans="6:11" x14ac:dyDescent="0.2">
      <c r="F624" s="366" t="s">
        <v>26</v>
      </c>
      <c r="G624" s="366"/>
      <c r="H624" s="366"/>
      <c r="I624" s="366"/>
      <c r="J624" s="366"/>
      <c r="K624" s="366"/>
    </row>
    <row r="625" spans="6:11" x14ac:dyDescent="0.2">
      <c r="F625" s="366" t="s">
        <v>27</v>
      </c>
      <c r="G625" s="366"/>
      <c r="H625" s="366"/>
      <c r="I625" s="366"/>
      <c r="J625" s="366"/>
      <c r="K625" s="366"/>
    </row>
    <row r="626" spans="6:11" x14ac:dyDescent="0.2">
      <c r="F626" s="366" t="s">
        <v>28</v>
      </c>
      <c r="G626" s="366"/>
      <c r="H626" s="366"/>
      <c r="I626" s="366"/>
      <c r="J626" s="366"/>
      <c r="K626" s="366"/>
    </row>
    <row r="627" spans="6:11" x14ac:dyDescent="0.2">
      <c r="F627" s="366" t="s">
        <v>29</v>
      </c>
      <c r="G627" s="366"/>
      <c r="H627" s="366"/>
      <c r="I627" s="366"/>
      <c r="J627" s="366"/>
      <c r="K627" s="366"/>
    </row>
    <row r="628" spans="6:11" x14ac:dyDescent="0.2">
      <c r="F628" s="366" t="s">
        <v>30</v>
      </c>
      <c r="G628" s="366"/>
      <c r="H628" s="366"/>
      <c r="I628" s="366"/>
      <c r="J628" s="366"/>
      <c r="K628" s="366"/>
    </row>
    <row r="629" spans="6:11" x14ac:dyDescent="0.2">
      <c r="F629" s="366" t="s">
        <v>31</v>
      </c>
      <c r="G629" s="366"/>
      <c r="H629" s="366"/>
      <c r="I629" s="366"/>
      <c r="J629" s="366"/>
      <c r="K629" s="366"/>
    </row>
    <row r="630" spans="6:11" x14ac:dyDescent="0.2">
      <c r="F630" s="366" t="s">
        <v>32</v>
      </c>
      <c r="G630" s="366"/>
      <c r="H630" s="366"/>
      <c r="I630" s="366"/>
      <c r="J630" s="366"/>
      <c r="K630" s="366"/>
    </row>
    <row r="631" spans="6:11" x14ac:dyDescent="0.2">
      <c r="F631" s="366" t="s">
        <v>33</v>
      </c>
      <c r="G631" s="366"/>
      <c r="H631" s="366"/>
      <c r="I631" s="366"/>
      <c r="J631" s="366"/>
      <c r="K631" s="366"/>
    </row>
    <row r="632" spans="6:11" x14ac:dyDescent="0.2">
      <c r="F632" s="366" t="s">
        <v>34</v>
      </c>
      <c r="G632" s="366"/>
      <c r="H632" s="366"/>
      <c r="I632" s="366"/>
      <c r="J632" s="366"/>
      <c r="K632" s="366"/>
    </row>
    <row r="633" spans="6:11" x14ac:dyDescent="0.2">
      <c r="F633" s="366" t="s">
        <v>35</v>
      </c>
      <c r="G633" s="366"/>
      <c r="H633" s="366"/>
      <c r="I633" s="366"/>
      <c r="J633" s="366"/>
      <c r="K633" s="366"/>
    </row>
    <row r="634" spans="6:11" x14ac:dyDescent="0.2">
      <c r="F634" s="366" t="s">
        <v>36</v>
      </c>
      <c r="G634" s="366"/>
      <c r="H634" s="366"/>
      <c r="I634" s="366"/>
      <c r="J634" s="366"/>
      <c r="K634" s="366"/>
    </row>
    <row r="635" spans="6:11" x14ac:dyDescent="0.2">
      <c r="F635" s="366" t="s">
        <v>37</v>
      </c>
      <c r="G635" s="366"/>
      <c r="H635" s="366"/>
      <c r="I635" s="366"/>
      <c r="J635" s="366"/>
      <c r="K635" s="366"/>
    </row>
    <row r="636" spans="6:11" x14ac:dyDescent="0.2">
      <c r="F636" s="366" t="s">
        <v>38</v>
      </c>
      <c r="G636" s="366"/>
      <c r="H636" s="366"/>
      <c r="I636" s="366"/>
      <c r="J636" s="366"/>
      <c r="K636" s="366"/>
    </row>
    <row r="637" spans="6:11" x14ac:dyDescent="0.2">
      <c r="F637" s="366" t="s">
        <v>39</v>
      </c>
      <c r="G637" s="366"/>
      <c r="H637" s="366"/>
      <c r="I637" s="366"/>
      <c r="J637" s="366"/>
      <c r="K637" s="366"/>
    </row>
    <row r="638" spans="6:11" x14ac:dyDescent="0.2">
      <c r="F638" s="366" t="s">
        <v>40</v>
      </c>
      <c r="G638" s="366"/>
      <c r="H638" s="366"/>
      <c r="I638" s="366"/>
      <c r="J638" s="366"/>
      <c r="K638" s="366"/>
    </row>
    <row r="639" spans="6:11" x14ac:dyDescent="0.2">
      <c r="F639" s="366" t="s">
        <v>41</v>
      </c>
      <c r="G639" s="366"/>
      <c r="H639" s="366"/>
      <c r="I639" s="366"/>
      <c r="J639" s="366"/>
      <c r="K639" s="366"/>
    </row>
    <row r="640" spans="6:11" x14ac:dyDescent="0.2">
      <c r="F640" s="366" t="s">
        <v>42</v>
      </c>
      <c r="G640" s="366"/>
      <c r="H640" s="366"/>
      <c r="I640" s="366"/>
      <c r="J640" s="366"/>
      <c r="K640" s="366"/>
    </row>
    <row r="641" spans="6:11" x14ac:dyDescent="0.2">
      <c r="F641" s="366" t="s">
        <v>43</v>
      </c>
      <c r="G641" s="366"/>
      <c r="H641" s="366"/>
      <c r="I641" s="366"/>
      <c r="J641" s="366"/>
      <c r="K641" s="366"/>
    </row>
    <row r="642" spans="6:11" x14ac:dyDescent="0.2">
      <c r="F642" s="366" t="s">
        <v>44</v>
      </c>
      <c r="G642" s="366"/>
      <c r="H642" s="366"/>
      <c r="I642" s="366"/>
      <c r="J642" s="366"/>
      <c r="K642" s="366"/>
    </row>
    <row r="643" spans="6:11" x14ac:dyDescent="0.2">
      <c r="F643" s="366" t="s">
        <v>45</v>
      </c>
      <c r="G643" s="366"/>
      <c r="H643" s="366"/>
      <c r="I643" s="366"/>
      <c r="J643" s="366"/>
      <c r="K643" s="366"/>
    </row>
    <row r="644" spans="6:11" x14ac:dyDescent="0.2">
      <c r="F644" s="366" t="s">
        <v>46</v>
      </c>
      <c r="G644" s="366"/>
      <c r="H644" s="366"/>
      <c r="I644" s="366"/>
      <c r="J644" s="366"/>
      <c r="K644" s="366"/>
    </row>
    <row r="645" spans="6:11" x14ac:dyDescent="0.2">
      <c r="F645" s="366" t="s">
        <v>47</v>
      </c>
      <c r="G645" s="366"/>
      <c r="H645" s="366"/>
      <c r="I645" s="366"/>
      <c r="J645" s="366"/>
      <c r="K645" s="366"/>
    </row>
    <row r="646" spans="6:11" x14ac:dyDescent="0.2">
      <c r="F646" s="366" t="s">
        <v>48</v>
      </c>
      <c r="G646" s="366"/>
      <c r="H646" s="366"/>
      <c r="I646" s="366"/>
      <c r="J646" s="366"/>
      <c r="K646" s="366"/>
    </row>
    <row r="647" spans="6:11" x14ac:dyDescent="0.2">
      <c r="F647" s="366" t="s">
        <v>49</v>
      </c>
      <c r="G647" s="366"/>
      <c r="H647" s="366"/>
      <c r="I647" s="366"/>
      <c r="J647" s="366"/>
      <c r="K647" s="366"/>
    </row>
    <row r="648" spans="6:11" x14ac:dyDescent="0.2">
      <c r="F648" s="366" t="s">
        <v>50</v>
      </c>
      <c r="G648" s="366"/>
      <c r="H648" s="366"/>
      <c r="I648" s="366"/>
      <c r="J648" s="366"/>
      <c r="K648" s="366"/>
    </row>
    <row r="649" spans="6:11" x14ac:dyDescent="0.2">
      <c r="F649" s="366" t="s">
        <v>51</v>
      </c>
      <c r="G649" s="366"/>
      <c r="H649" s="366"/>
      <c r="I649" s="366"/>
      <c r="J649" s="366"/>
      <c r="K649" s="366"/>
    </row>
    <row r="650" spans="6:11" x14ac:dyDescent="0.2">
      <c r="F650" s="366" t="s">
        <v>52</v>
      </c>
      <c r="G650" s="366"/>
      <c r="H650" s="366"/>
      <c r="I650" s="366"/>
      <c r="J650" s="366"/>
      <c r="K650" s="366"/>
    </row>
    <row r="651" spans="6:11" x14ac:dyDescent="0.2">
      <c r="F651" s="366" t="s">
        <v>53</v>
      </c>
      <c r="G651" s="366"/>
      <c r="H651" s="366"/>
      <c r="I651" s="366"/>
      <c r="J651" s="366"/>
      <c r="K651" s="366"/>
    </row>
    <row r="652" spans="6:11" x14ac:dyDescent="0.2">
      <c r="F652" s="366" t="s">
        <v>54</v>
      </c>
      <c r="G652" s="366"/>
      <c r="H652" s="366"/>
      <c r="I652" s="366"/>
      <c r="J652" s="366"/>
      <c r="K652" s="366"/>
    </row>
    <row r="653" spans="6:11" x14ac:dyDescent="0.2">
      <c r="F653" s="366" t="s">
        <v>55</v>
      </c>
      <c r="G653" s="366"/>
      <c r="H653" s="366"/>
      <c r="I653" s="366"/>
      <c r="J653" s="366"/>
      <c r="K653" s="366"/>
    </row>
    <row r="654" spans="6:11" x14ac:dyDescent="0.2">
      <c r="F654" s="366" t="s">
        <v>56</v>
      </c>
      <c r="G654" s="366"/>
      <c r="H654" s="366"/>
      <c r="I654" s="366"/>
      <c r="J654" s="366"/>
      <c r="K654" s="366"/>
    </row>
    <row r="655" spans="6:11" x14ac:dyDescent="0.2">
      <c r="F655" s="366" t="s">
        <v>57</v>
      </c>
      <c r="G655" s="366"/>
      <c r="H655" s="366"/>
      <c r="I655" s="366"/>
      <c r="J655" s="366"/>
      <c r="K655" s="366"/>
    </row>
    <row r="656" spans="6:11" x14ac:dyDescent="0.2">
      <c r="F656" s="366" t="s">
        <v>58</v>
      </c>
      <c r="G656" s="366"/>
      <c r="H656" s="366"/>
      <c r="I656" s="366"/>
      <c r="J656" s="366"/>
      <c r="K656" s="366"/>
    </row>
    <row r="657" spans="6:11" x14ac:dyDescent="0.2">
      <c r="F657" s="366" t="s">
        <v>59</v>
      </c>
      <c r="G657" s="366"/>
      <c r="H657" s="366"/>
      <c r="I657" s="366"/>
      <c r="J657" s="366"/>
      <c r="K657" s="366"/>
    </row>
    <row r="658" spans="6:11" x14ac:dyDescent="0.2">
      <c r="F658" s="366" t="s">
        <v>60</v>
      </c>
      <c r="G658" s="366"/>
      <c r="H658" s="366"/>
      <c r="I658" s="366"/>
      <c r="J658" s="366"/>
      <c r="K658" s="366"/>
    </row>
    <row r="659" spans="6:11" x14ac:dyDescent="0.2">
      <c r="F659" s="366" t="s">
        <v>61</v>
      </c>
      <c r="G659" s="366"/>
      <c r="H659" s="366"/>
      <c r="I659" s="366"/>
      <c r="J659" s="366"/>
      <c r="K659" s="366"/>
    </row>
    <row r="660" spans="6:11" x14ac:dyDescent="0.2">
      <c r="F660" s="366" t="s">
        <v>62</v>
      </c>
      <c r="G660" s="366"/>
      <c r="H660" s="366"/>
      <c r="I660" s="366"/>
      <c r="J660" s="366"/>
      <c r="K660" s="366"/>
    </row>
    <row r="661" spans="6:11" x14ac:dyDescent="0.2">
      <c r="F661" s="366" t="s">
        <v>63</v>
      </c>
      <c r="G661" s="366"/>
      <c r="H661" s="366"/>
      <c r="I661" s="366"/>
      <c r="J661" s="366"/>
      <c r="K661" s="366"/>
    </row>
    <row r="662" spans="6:11" x14ac:dyDescent="0.2">
      <c r="F662" s="366" t="s">
        <v>64</v>
      </c>
      <c r="G662" s="366"/>
      <c r="H662" s="366"/>
      <c r="I662" s="366"/>
      <c r="J662" s="366"/>
      <c r="K662" s="366"/>
    </row>
    <row r="663" spans="6:11" x14ac:dyDescent="0.2">
      <c r="F663" s="366" t="s">
        <v>65</v>
      </c>
      <c r="G663" s="366"/>
      <c r="H663" s="366"/>
      <c r="I663" s="366"/>
      <c r="J663" s="366"/>
      <c r="K663" s="366"/>
    </row>
    <row r="664" spans="6:11" x14ac:dyDescent="0.2">
      <c r="F664" s="366" t="s">
        <v>66</v>
      </c>
      <c r="G664" s="366"/>
      <c r="H664" s="366"/>
      <c r="I664" s="366"/>
      <c r="J664" s="366"/>
      <c r="K664" s="366"/>
    </row>
    <row r="665" spans="6:11" x14ac:dyDescent="0.2">
      <c r="F665" s="366" t="s">
        <v>67</v>
      </c>
      <c r="G665" s="366"/>
      <c r="H665" s="366"/>
      <c r="I665" s="366"/>
      <c r="J665" s="366"/>
      <c r="K665" s="366"/>
    </row>
    <row r="666" spans="6:11" x14ac:dyDescent="0.2">
      <c r="F666" s="366" t="s">
        <v>68</v>
      </c>
      <c r="G666" s="366"/>
      <c r="H666" s="366"/>
      <c r="I666" s="366"/>
      <c r="J666" s="366"/>
      <c r="K666" s="366"/>
    </row>
    <row r="667" spans="6:11" x14ac:dyDescent="0.2">
      <c r="F667" s="366" t="s">
        <v>69</v>
      </c>
      <c r="G667" s="366"/>
      <c r="H667" s="366"/>
      <c r="I667" s="366"/>
      <c r="J667" s="366"/>
      <c r="K667" s="366"/>
    </row>
    <row r="668" spans="6:11" x14ac:dyDescent="0.2">
      <c r="F668" s="366" t="s">
        <v>70</v>
      </c>
      <c r="G668" s="366"/>
      <c r="H668" s="366"/>
      <c r="I668" s="366"/>
      <c r="J668" s="366"/>
      <c r="K668" s="366"/>
    </row>
  </sheetData>
  <mergeCells count="41">
    <mergeCell ref="E88:I88"/>
    <mergeCell ref="C8:F8"/>
    <mergeCell ref="D68:M69"/>
    <mergeCell ref="E72:I72"/>
    <mergeCell ref="E74:I74"/>
    <mergeCell ref="E76:I76"/>
    <mergeCell ref="E78:I78"/>
    <mergeCell ref="E80:I80"/>
    <mergeCell ref="E82:I82"/>
    <mergeCell ref="E84:I84"/>
    <mergeCell ref="E86:I86"/>
    <mergeCell ref="C124:K126"/>
    <mergeCell ref="D129:E129"/>
    <mergeCell ref="E90:I90"/>
    <mergeCell ref="E92:I92"/>
    <mergeCell ref="E94:I94"/>
    <mergeCell ref="E96:I96"/>
    <mergeCell ref="E98:I98"/>
    <mergeCell ref="E100:I100"/>
    <mergeCell ref="E110:I110"/>
    <mergeCell ref="C538:N563"/>
    <mergeCell ref="C570:N576"/>
    <mergeCell ref="C13:N47"/>
    <mergeCell ref="C180:N232"/>
    <mergeCell ref="C235:N253"/>
    <mergeCell ref="C294:N317"/>
    <mergeCell ref="C256:N287"/>
    <mergeCell ref="C461:N489"/>
    <mergeCell ref="D131:E131"/>
    <mergeCell ref="D133:E133"/>
    <mergeCell ref="D135:E135"/>
    <mergeCell ref="D137:E137"/>
    <mergeCell ref="E102:I102"/>
    <mergeCell ref="E104:I104"/>
    <mergeCell ref="E106:I106"/>
    <mergeCell ref="E108:I108"/>
    <mergeCell ref="C492:N509"/>
    <mergeCell ref="C349:N403"/>
    <mergeCell ref="C446:N456"/>
    <mergeCell ref="C407:N444"/>
    <mergeCell ref="C514:N535"/>
  </mergeCells>
  <dataValidations count="1">
    <dataValidation type="list" allowBlank="1" showInputMessage="1" showErrorMessage="1" sqref="C8:F8">
      <formula1>$F$590:$F$668</formula1>
    </dataValidation>
  </dataValidations>
  <pageMargins left="0.23622047244094491" right="0.23622047244094491" top="0.74803149606299213" bottom="0.74803149606299213" header="0.31496062992125984" footer="0.31496062992125984"/>
  <pageSetup paperSize="9"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L38" sqref="L38"/>
    </sheetView>
  </sheetViews>
  <sheetFormatPr defaultColWidth="9.28515625" defaultRowHeight="10.199999999999999" x14ac:dyDescent="0.2"/>
  <cols>
    <col min="1" max="4" width="3.42578125" style="1" customWidth="1"/>
    <col min="5" max="16384" width="9.28515625" style="1"/>
  </cols>
  <sheetData>
    <row r="1" spans="1:16" s="14" customFormat="1" ht="12.6" x14ac:dyDescent="0.2">
      <c r="A1" s="163"/>
      <c r="B1" s="163"/>
    </row>
    <row r="2" spans="1:16" s="14" customFormat="1" ht="12.6" x14ac:dyDescent="0.2">
      <c r="A2" s="163"/>
      <c r="B2" s="163"/>
      <c r="C2" s="178"/>
      <c r="F2" s="178" t="s">
        <v>270</v>
      </c>
    </row>
    <row r="3" spans="1:16" s="14" customFormat="1" ht="12.6" x14ac:dyDescent="0.2">
      <c r="C3" s="179"/>
      <c r="F3" s="179" t="s">
        <v>0</v>
      </c>
    </row>
    <row r="4" spans="1:16" s="14" customFormat="1" ht="22.2" x14ac:dyDescent="0.2">
      <c r="C4" s="179"/>
      <c r="F4" s="344" t="s">
        <v>307</v>
      </c>
    </row>
    <row r="5" spans="1:16" s="139" customFormat="1" ht="17.25" customHeight="1" x14ac:dyDescent="0.2"/>
    <row r="8" spans="1:16" ht="17.399999999999999" x14ac:dyDescent="0.2">
      <c r="B8" s="2" t="s">
        <v>308</v>
      </c>
    </row>
    <row r="13" spans="1:16" ht="10.8" thickBot="1" x14ac:dyDescent="0.25"/>
    <row r="14" spans="1:16" x14ac:dyDescent="0.2">
      <c r="E14" s="460"/>
      <c r="F14" s="461"/>
      <c r="G14" s="461"/>
      <c r="H14" s="461"/>
      <c r="I14" s="461"/>
      <c r="J14" s="461"/>
      <c r="K14" s="461"/>
      <c r="L14" s="461"/>
      <c r="M14" s="461"/>
      <c r="N14" s="461"/>
      <c r="O14" s="461"/>
      <c r="P14" s="462"/>
    </row>
    <row r="15" spans="1:16" x14ac:dyDescent="0.2">
      <c r="E15" s="463"/>
      <c r="F15" s="260"/>
      <c r="G15" s="260"/>
      <c r="H15" s="260"/>
      <c r="I15" s="260"/>
      <c r="J15" s="260"/>
      <c r="K15" s="260"/>
      <c r="L15" s="260"/>
      <c r="M15" s="260"/>
      <c r="N15" s="260"/>
      <c r="O15" s="260"/>
      <c r="P15" s="464"/>
    </row>
    <row r="16" spans="1:16" x14ac:dyDescent="0.2">
      <c r="E16" s="463"/>
      <c r="F16" s="260"/>
      <c r="G16" s="260"/>
      <c r="H16" s="260"/>
      <c r="I16" s="260"/>
      <c r="J16" s="260"/>
      <c r="K16" s="260"/>
      <c r="L16" s="260"/>
      <c r="M16" s="260"/>
      <c r="N16" s="260"/>
      <c r="O16" s="260"/>
      <c r="P16" s="464"/>
    </row>
    <row r="17" spans="1:16" ht="12.6" x14ac:dyDescent="0.2">
      <c r="D17" s="6"/>
      <c r="E17" s="24" t="s">
        <v>309</v>
      </c>
      <c r="F17" s="14"/>
      <c r="G17" s="14"/>
      <c r="H17" s="14"/>
      <c r="I17" s="14"/>
      <c r="J17" s="14"/>
      <c r="K17" s="14"/>
      <c r="L17" s="14"/>
      <c r="M17" s="14"/>
      <c r="N17" s="14"/>
      <c r="O17" s="14"/>
      <c r="P17" s="31"/>
    </row>
    <row r="18" spans="1:16" ht="12.6" x14ac:dyDescent="0.2">
      <c r="D18" s="6"/>
      <c r="E18" s="463"/>
      <c r="F18" s="14"/>
      <c r="G18" s="14"/>
      <c r="H18" s="14"/>
      <c r="I18" s="14"/>
      <c r="J18" s="14"/>
      <c r="K18" s="14"/>
      <c r="L18" s="14"/>
      <c r="M18" s="14"/>
      <c r="N18" s="14"/>
      <c r="O18" s="14"/>
      <c r="P18" s="31"/>
    </row>
    <row r="19" spans="1:16" ht="12.6" x14ac:dyDescent="0.2">
      <c r="D19" s="6"/>
      <c r="E19" s="13"/>
      <c r="F19" s="14"/>
      <c r="G19" s="14"/>
      <c r="H19" s="14"/>
      <c r="I19" s="14"/>
      <c r="J19" s="14"/>
      <c r="K19" s="14"/>
      <c r="L19" s="14"/>
      <c r="M19" s="14"/>
      <c r="N19" s="14"/>
      <c r="O19" s="14"/>
      <c r="P19" s="31"/>
    </row>
    <row r="20" spans="1:16" ht="12.6" x14ac:dyDescent="0.2">
      <c r="D20" s="6"/>
      <c r="E20" s="13"/>
      <c r="F20" s="14"/>
      <c r="G20" s="29" t="s">
        <v>310</v>
      </c>
      <c r="H20" s="735" t="s">
        <v>437</v>
      </c>
      <c r="I20" s="736"/>
      <c r="J20" s="736"/>
      <c r="K20" s="736"/>
      <c r="L20" s="736"/>
      <c r="M20" s="736"/>
      <c r="N20" s="737"/>
      <c r="O20" s="14"/>
      <c r="P20" s="31"/>
    </row>
    <row r="21" spans="1:16" ht="12.6" x14ac:dyDescent="0.2">
      <c r="D21" s="6"/>
      <c r="E21" s="13"/>
      <c r="F21" s="14"/>
      <c r="G21" s="29" t="s">
        <v>311</v>
      </c>
      <c r="H21" s="735" t="s">
        <v>438</v>
      </c>
      <c r="I21" s="736"/>
      <c r="J21" s="736"/>
      <c r="K21" s="736"/>
      <c r="L21" s="736"/>
      <c r="M21" s="736"/>
      <c r="N21" s="737"/>
      <c r="O21" s="14"/>
      <c r="P21" s="31"/>
    </row>
    <row r="22" spans="1:16" ht="12.6" x14ac:dyDescent="0.2">
      <c r="D22" s="6"/>
      <c r="E22" s="13"/>
      <c r="F22" s="14"/>
      <c r="G22" s="29" t="s">
        <v>312</v>
      </c>
      <c r="H22" s="735" t="s">
        <v>494</v>
      </c>
      <c r="I22" s="736"/>
      <c r="J22" s="736"/>
      <c r="K22" s="736"/>
      <c r="L22" s="736"/>
      <c r="M22" s="736"/>
      <c r="N22" s="737"/>
      <c r="O22" s="14"/>
      <c r="P22" s="31"/>
    </row>
    <row r="23" spans="1:16" ht="12.6" x14ac:dyDescent="0.2">
      <c r="D23" s="6"/>
      <c r="E23" s="13"/>
      <c r="F23" s="14"/>
      <c r="G23" s="29" t="s">
        <v>313</v>
      </c>
      <c r="H23" s="738" t="s">
        <v>439</v>
      </c>
      <c r="I23" s="736"/>
      <c r="J23" s="736"/>
      <c r="K23" s="736"/>
      <c r="L23" s="736"/>
      <c r="M23" s="736"/>
      <c r="N23" s="737"/>
      <c r="O23" s="14"/>
      <c r="P23" s="31"/>
    </row>
    <row r="24" spans="1:16" ht="12.6" x14ac:dyDescent="0.2">
      <c r="D24" s="6"/>
      <c r="E24" s="13"/>
      <c r="F24" s="14"/>
      <c r="G24" s="14"/>
      <c r="H24" s="14"/>
      <c r="I24" s="14"/>
      <c r="J24" s="14"/>
      <c r="K24" s="14"/>
      <c r="L24" s="14"/>
      <c r="M24" s="14"/>
      <c r="N24" s="14"/>
      <c r="O24" s="14"/>
      <c r="P24" s="31"/>
    </row>
    <row r="25" spans="1:16" ht="12.6" x14ac:dyDescent="0.2">
      <c r="D25" s="6"/>
      <c r="E25" s="13"/>
      <c r="F25" s="14"/>
      <c r="G25" s="14"/>
      <c r="H25" s="14"/>
      <c r="I25" s="14"/>
      <c r="J25" s="14"/>
      <c r="K25" s="14"/>
      <c r="L25" s="14"/>
      <c r="M25" s="14"/>
      <c r="N25" s="14"/>
      <c r="O25" s="14"/>
      <c r="P25" s="31"/>
    </row>
    <row r="26" spans="1:16" ht="12.6" x14ac:dyDescent="0.2">
      <c r="D26" s="6"/>
      <c r="E26" s="13"/>
      <c r="F26" s="14"/>
      <c r="G26" s="14"/>
      <c r="H26" s="14"/>
      <c r="I26" s="14"/>
      <c r="J26" s="14"/>
      <c r="K26" s="14"/>
      <c r="L26" s="14"/>
      <c r="M26" s="14"/>
      <c r="N26" s="14"/>
      <c r="O26" s="14"/>
      <c r="P26" s="31"/>
    </row>
    <row r="27" spans="1:16" ht="12.6" x14ac:dyDescent="0.2">
      <c r="D27" s="6"/>
      <c r="E27" s="13"/>
      <c r="F27" s="14"/>
      <c r="G27" s="14"/>
      <c r="H27" s="14"/>
      <c r="I27" s="14"/>
      <c r="J27" s="14"/>
      <c r="K27" s="14"/>
      <c r="L27" s="14"/>
      <c r="M27" s="14"/>
      <c r="N27" s="14"/>
      <c r="O27" s="14"/>
      <c r="P27" s="31"/>
    </row>
    <row r="28" spans="1:16" ht="13.2" thickBot="1" x14ac:dyDescent="0.25">
      <c r="A28" s="6"/>
      <c r="B28" s="6"/>
      <c r="C28" s="6"/>
      <c r="D28" s="6"/>
      <c r="E28" s="125"/>
      <c r="F28" s="263"/>
      <c r="G28" s="263"/>
      <c r="H28" s="263"/>
      <c r="I28" s="263"/>
      <c r="J28" s="263"/>
      <c r="K28" s="263"/>
      <c r="L28" s="263"/>
      <c r="M28" s="263"/>
      <c r="N28" s="263"/>
      <c r="O28" s="263"/>
      <c r="P28" s="130"/>
    </row>
    <row r="29" spans="1:16" ht="12.6" x14ac:dyDescent="0.2">
      <c r="A29" s="6"/>
      <c r="B29" s="6"/>
      <c r="C29" s="6"/>
      <c r="D29" s="6"/>
      <c r="E29" s="6"/>
      <c r="F29" s="6"/>
      <c r="G29" s="6"/>
      <c r="H29" s="6"/>
      <c r="I29" s="6"/>
      <c r="J29" s="6"/>
      <c r="K29" s="6"/>
      <c r="L29" s="6"/>
      <c r="M29" s="6"/>
      <c r="N29" s="6"/>
      <c r="O29" s="6"/>
      <c r="P29" s="6"/>
    </row>
    <row r="30" spans="1:16" ht="12.6" x14ac:dyDescent="0.2">
      <c r="A30" s="6"/>
      <c r="B30" s="6"/>
      <c r="C30" s="6"/>
      <c r="D30" s="6"/>
      <c r="E30" s="6"/>
      <c r="F30" s="6"/>
      <c r="G30" s="6"/>
      <c r="H30" s="6"/>
      <c r="I30" s="6"/>
      <c r="J30" s="6"/>
      <c r="K30" s="6"/>
      <c r="L30" s="6"/>
      <c r="M30" s="6"/>
      <c r="N30" s="6"/>
      <c r="O30" s="6"/>
      <c r="P30" s="6"/>
    </row>
    <row r="31" spans="1:16" ht="12.6" x14ac:dyDescent="0.2">
      <c r="A31" s="6"/>
      <c r="B31" s="6"/>
      <c r="C31" s="6"/>
      <c r="D31" s="6"/>
      <c r="E31" s="6"/>
      <c r="F31" s="6"/>
      <c r="G31" s="6"/>
      <c r="H31" s="6"/>
      <c r="I31" s="6"/>
      <c r="J31" s="6"/>
      <c r="K31" s="6"/>
      <c r="L31" s="6"/>
      <c r="M31" s="6"/>
      <c r="N31" s="6"/>
      <c r="O31" s="6"/>
    </row>
    <row r="32" spans="1:16" ht="12.6" x14ac:dyDescent="0.2">
      <c r="A32" s="6"/>
      <c r="B32" s="6"/>
      <c r="C32" s="6"/>
      <c r="D32" s="6"/>
      <c r="E32" s="6"/>
      <c r="F32" s="6"/>
      <c r="G32" s="6"/>
      <c r="H32" s="6"/>
      <c r="I32" s="6"/>
      <c r="J32" s="6"/>
      <c r="K32" s="6"/>
      <c r="L32" s="6"/>
      <c r="M32" s="6"/>
      <c r="N32" s="6"/>
      <c r="O32" s="6"/>
    </row>
  </sheetData>
  <mergeCells count="4">
    <mergeCell ref="H20:N20"/>
    <mergeCell ref="H21:N21"/>
    <mergeCell ref="H22:N22"/>
    <mergeCell ref="H23:N23"/>
  </mergeCells>
  <hyperlinks>
    <hyperlink ref="H23"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204"/>
  <sheetViews>
    <sheetView zoomScale="80" zoomScaleNormal="80" zoomScalePageLayoutView="80" workbookViewId="0">
      <pane ySplit="9" topLeftCell="A10" activePane="bottomLeft" state="frozen"/>
      <selection activeCell="A10" sqref="A10"/>
      <selection pane="bottomLeft" activeCell="H21" sqref="H21"/>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6384" width="10.85546875" style="6"/>
  </cols>
  <sheetData>
    <row r="1" spans="1:9" ht="7.35" customHeight="1" x14ac:dyDescent="0.2"/>
    <row r="2" spans="1:9" ht="17.399999999999999" x14ac:dyDescent="0.2">
      <c r="A2" s="5">
        <v>80</v>
      </c>
      <c r="B2" s="2" t="s">
        <v>239</v>
      </c>
      <c r="H2" s="14"/>
    </row>
    <row r="3" spans="1:9" ht="16.350000000000001" customHeight="1" x14ac:dyDescent="0.2">
      <c r="B3" s="43" t="str">
        <f>'Revenue - Base - OPTIONAL'!B3</f>
        <v>Buloke (S)</v>
      </c>
    </row>
    <row r="4" spans="1:9" ht="13.2" thickBot="1" x14ac:dyDescent="0.25">
      <c r="B4" s="617"/>
      <c r="C4" s="617"/>
      <c r="D4" s="617"/>
      <c r="E4" s="617"/>
    </row>
    <row r="5" spans="1:9" ht="6.75" customHeight="1" x14ac:dyDescent="0.2">
      <c r="C5" s="9"/>
      <c r="D5" s="10"/>
      <c r="E5" s="85"/>
      <c r="F5" s="55"/>
      <c r="G5" s="94"/>
      <c r="H5" s="55"/>
      <c r="I5" s="47"/>
    </row>
    <row r="6" spans="1:9" x14ac:dyDescent="0.2">
      <c r="C6" s="13"/>
      <c r="D6" s="14"/>
      <c r="E6" s="620" t="s">
        <v>71</v>
      </c>
      <c r="F6" s="621"/>
      <c r="G6" s="621"/>
      <c r="H6" s="622"/>
      <c r="I6" s="31"/>
    </row>
    <row r="7" spans="1:9" ht="6.75" customHeight="1" x14ac:dyDescent="0.2">
      <c r="C7" s="13"/>
      <c r="D7" s="14"/>
      <c r="E7" s="86"/>
      <c r="F7" s="56"/>
      <c r="G7" s="159"/>
      <c r="H7" s="56"/>
      <c r="I7" s="31"/>
    </row>
    <row r="8" spans="1:9" ht="25.2" x14ac:dyDescent="0.2">
      <c r="C8" s="13"/>
      <c r="D8" s="14"/>
      <c r="E8" s="65" t="s">
        <v>100</v>
      </c>
      <c r="F8" s="343" t="s">
        <v>124</v>
      </c>
      <c r="G8" s="92" t="s">
        <v>109</v>
      </c>
      <c r="H8" s="343" t="s">
        <v>98</v>
      </c>
      <c r="I8" s="31"/>
    </row>
    <row r="9" spans="1:9" ht="7.5" customHeight="1" x14ac:dyDescent="0.2">
      <c r="C9" s="13"/>
      <c r="D9" s="14"/>
      <c r="F9" s="57"/>
      <c r="I9" s="31"/>
    </row>
    <row r="10" spans="1:9" ht="19.5" customHeight="1" x14ac:dyDescent="0.2">
      <c r="C10" s="13"/>
      <c r="D10" s="19">
        <v>1</v>
      </c>
      <c r="E10" s="186" t="str">
        <f>IF(OR('Base Summary 2015-16'!E11="",'Base Summary 2015-16'!E11="[Enter service]"),"",'Base Summary 2015-16'!E11)</f>
        <v>Governance</v>
      </c>
      <c r="F10" s="187" t="str">
        <f>IF(OR('Base Summary 2015-16'!F11="",'Base Summary 2015-16'!F11="[Select]"),"",'Base Summary 2015-16'!F11)</f>
        <v>Internal</v>
      </c>
      <c r="G10" s="397" t="str">
        <f>IF('Base Summary 2015-16'!G11="","",'Base Summary 2015-16'!G11)</f>
        <v>Compliance to legislation and administraion of Council meetings</v>
      </c>
      <c r="H10" s="162"/>
      <c r="I10" s="31"/>
    </row>
    <row r="11" spans="1:9" s="88" customFormat="1" ht="19.5" customHeight="1" x14ac:dyDescent="0.2">
      <c r="C11" s="89"/>
      <c r="D11" s="90">
        <f>D10+1</f>
        <v>2</v>
      </c>
      <c r="E11" s="188" t="str">
        <f>IF(OR('Base Summary 2015-16'!E12="",'Base Summary 2015-16'!E12="[Enter service]"),"",'Base Summary 2015-16'!E12)</f>
        <v>CEO</v>
      </c>
      <c r="F11" s="189" t="str">
        <f>IF(OR('Base Summary 2015-16'!F12="",'Base Summary 2015-16'!F12="[Select]"),"",'Base Summary 2015-16'!F12)</f>
        <v>Internal</v>
      </c>
      <c r="G11" s="398" t="str">
        <f>IF('Base Summary 2015-16'!G12="","",'Base Summary 2015-16'!G12)</f>
        <v>Management of organisation</v>
      </c>
      <c r="H11" s="110"/>
      <c r="I11" s="91"/>
    </row>
    <row r="12" spans="1:9" ht="19.5" customHeight="1" x14ac:dyDescent="0.2">
      <c r="C12" s="13"/>
      <c r="D12" s="19">
        <f>D11+1</f>
        <v>3</v>
      </c>
      <c r="E12" s="188" t="str">
        <f>IF(OR('Base Summary 2015-16'!E13="",'Base Summary 2015-16'!E13="[Enter service]"),"",'Base Summary 2015-16'!E13)</f>
        <v>Rural Living Campaign</v>
      </c>
      <c r="F12" s="189" t="str">
        <f>IF(OR('Base Summary 2015-16'!F13="",'Base Summary 2015-16'!F13="[Select]"),"",'Base Summary 2015-16'!F13)</f>
        <v>External</v>
      </c>
      <c r="G12" s="398" t="str">
        <f>IF('Base Summary 2015-16'!G13="","",'Base Summary 2015-16'!G13)</f>
        <v xml:space="preserve">Coordination of industry based campaign involving over 20 Councils </v>
      </c>
      <c r="H12" s="107"/>
      <c r="I12" s="31"/>
    </row>
    <row r="13" spans="1:9" ht="19.5" customHeight="1" x14ac:dyDescent="0.2">
      <c r="C13" s="13"/>
      <c r="D13" s="19">
        <f>D12+1</f>
        <v>4</v>
      </c>
      <c r="E13" s="188" t="str">
        <f>IF(OR('Base Summary 2015-16'!E14="",'Base Summary 2015-16'!E14="[Enter service]"),"",'Base Summary 2015-16'!E14)</f>
        <v>Planning</v>
      </c>
      <c r="F13" s="189" t="str">
        <f>IF(OR('Base Summary 2015-16'!F14="",'Base Summary 2015-16'!F14="[Select]"),"",'Base Summary 2015-16'!F14)</f>
        <v>External</v>
      </c>
      <c r="G13" s="399" t="str">
        <f>IF('Base Summary 2015-16'!G14="","",'Base Summary 2015-16'!G14)</f>
        <v>Town Planning administration</v>
      </c>
      <c r="H13" s="107"/>
      <c r="I13" s="31"/>
    </row>
    <row r="14" spans="1:9" ht="19.5" customHeight="1" x14ac:dyDescent="0.2">
      <c r="C14" s="13"/>
      <c r="D14" s="19">
        <f>D13+1</f>
        <v>5</v>
      </c>
      <c r="E14" s="188" t="str">
        <f>IF(OR('Base Summary 2015-16'!E15="",'Base Summary 2015-16'!E15="[Enter service]"),"",'Base Summary 2015-16'!E15)</f>
        <v>Procurement</v>
      </c>
      <c r="F14" s="189" t="str">
        <f>IF(OR('Base Summary 2015-16'!F15="",'Base Summary 2015-16'!F15="[Select]"),"",'Base Summary 2015-16'!F15)</f>
        <v>Internal</v>
      </c>
      <c r="G14" s="399" t="str">
        <f>IF('Base Summary 2015-16'!G15="","",'Base Summary 2015-16'!G15)</f>
        <v>Management of procurement processes for organisation and administration of procurement system.  Also management of tendering process</v>
      </c>
      <c r="H14" s="107"/>
      <c r="I14" s="31"/>
    </row>
    <row r="15" spans="1:9" ht="19.5" customHeight="1" x14ac:dyDescent="0.2">
      <c r="C15" s="13"/>
      <c r="D15" s="90">
        <f t="shared" ref="D15:D78" si="0">D14+1</f>
        <v>6</v>
      </c>
      <c r="E15" s="188" t="str">
        <f>IF(OR('Base Summary 2015-16'!E16="",'Base Summary 2015-16'!E16="[Enter service]"),"",'Base Summary 2015-16'!E16)</f>
        <v>Community Development</v>
      </c>
      <c r="F15" s="189" t="str">
        <f>IF(OR('Base Summary 2015-16'!F16="",'Base Summary 2015-16'!F16="[Select]"),"",'Base Summary 2015-16'!F16)</f>
        <v>External</v>
      </c>
      <c r="G15" s="399" t="str">
        <f>IF('Base Summary 2015-16'!G16="","",'Base Summary 2015-16'!G16)</f>
        <v>Support of community developemtn and empowerment</v>
      </c>
      <c r="H15" s="107"/>
      <c r="I15" s="31"/>
    </row>
    <row r="16" spans="1:9" ht="19.5" customHeight="1" x14ac:dyDescent="0.2">
      <c r="C16" s="13"/>
      <c r="D16" s="19">
        <f t="shared" si="0"/>
        <v>7</v>
      </c>
      <c r="E16" s="188" t="str">
        <f>IF(OR('Base Summary 2015-16'!E17="",'Base Summary 2015-16'!E17="[Enter service]"),"",'Base Summary 2015-16'!E17)</f>
        <v>LC Drought Response Program</v>
      </c>
      <c r="F16" s="189" t="str">
        <f>IF(OR('Base Summary 2015-16'!F17="",'Base Summary 2015-16'!F17="[Select]"),"",'Base Summary 2015-16'!F17)</f>
        <v>External</v>
      </c>
      <c r="G16" s="399" t="str">
        <f>IF('Base Summary 2015-16'!G17="","",'Base Summary 2015-16'!G17)</f>
        <v>Management of specific funded program</v>
      </c>
      <c r="H16" s="107"/>
      <c r="I16" s="31"/>
    </row>
    <row r="17" spans="3:9" ht="19.5" customHeight="1" x14ac:dyDescent="0.2">
      <c r="C17" s="13"/>
      <c r="D17" s="19">
        <f t="shared" si="0"/>
        <v>8</v>
      </c>
      <c r="E17" s="188" t="str">
        <f>IF(OR('Base Summary 2015-16'!E18="",'Base Summary 2015-16'!E18="[Enter service]"),"",'Base Summary 2015-16'!E18)</f>
        <v>Stronger Regional Communities Plan (SRCP)</v>
      </c>
      <c r="F17" s="189" t="str">
        <f>IF(OR('Base Summary 2015-16'!F18="",'Base Summary 2015-16'!F18="[Select]"),"",'Base Summary 2015-16'!F18)</f>
        <v>External</v>
      </c>
      <c r="G17" s="399" t="str">
        <f>IF('Base Summary 2015-16'!G18="","",'Base Summary 2015-16'!G18)</f>
        <v>Management of specific funded program</v>
      </c>
      <c r="H17" s="107"/>
      <c r="I17" s="31"/>
    </row>
    <row r="18" spans="3:9" ht="19.5" customHeight="1" x14ac:dyDescent="0.2">
      <c r="C18" s="13"/>
      <c r="D18" s="19">
        <f t="shared" si="0"/>
        <v>9</v>
      </c>
      <c r="E18" s="188" t="str">
        <f>IF(OR('Base Summary 2015-16'!E19="",'Base Summary 2015-16'!E19="[Enter service]"),"",'Base Summary 2015-16'!E19)</f>
        <v>Economic Development</v>
      </c>
      <c r="F18" s="189" t="str">
        <f>IF(OR('Base Summary 2015-16'!F19="",'Base Summary 2015-16'!F19="[Select]"),"",'Base Summary 2015-16'!F19)</f>
        <v>External</v>
      </c>
      <c r="G18" s="399" t="str">
        <f>IF('Base Summary 2015-16'!G19="","",'Base Summary 2015-16'!G19)</f>
        <v>Assist community with economic development and attract further development to shire</v>
      </c>
      <c r="H18" s="107"/>
      <c r="I18" s="31"/>
    </row>
    <row r="19" spans="3:9" ht="19.5" customHeight="1" x14ac:dyDescent="0.2">
      <c r="C19" s="13"/>
      <c r="D19" s="90">
        <f t="shared" si="0"/>
        <v>10</v>
      </c>
      <c r="E19" s="188" t="str">
        <f>IF(OR('Base Summary 2015-16'!E20="",'Base Summary 2015-16'!E20="[Enter service]"),"",'Base Summary 2015-16'!E20)</f>
        <v>Industrial Estates</v>
      </c>
      <c r="F19" s="189" t="str">
        <f>IF(OR('Base Summary 2015-16'!F20="",'Base Summary 2015-16'!F20="[Select]"),"",'Base Summary 2015-16'!F20)</f>
        <v>External</v>
      </c>
      <c r="G19" s="399" t="str">
        <f>IF('Base Summary 2015-16'!G20="","",'Base Summary 2015-16'!G20)</f>
        <v>Minor program</v>
      </c>
      <c r="H19" s="107"/>
      <c r="I19" s="31"/>
    </row>
    <row r="20" spans="3:9" ht="19.5" customHeight="1" x14ac:dyDescent="0.2">
      <c r="C20" s="13"/>
      <c r="D20" s="19">
        <f t="shared" si="0"/>
        <v>11</v>
      </c>
      <c r="E20" s="188" t="str">
        <f>IF(OR('Base Summary 2015-16'!E21="",'Base Summary 2015-16'!E21="[Enter service]"),"",'Base Summary 2015-16'!E21)</f>
        <v>Rural Economic Development Opportunities</v>
      </c>
      <c r="F20" s="189" t="str">
        <f>IF(OR('Base Summary 2015-16'!F21="",'Base Summary 2015-16'!F21="[Select]"),"",'Base Summary 2015-16'!F21)</f>
        <v>External</v>
      </c>
      <c r="G20" s="399" t="str">
        <f>IF('Base Summary 2015-16'!G21="","",'Base Summary 2015-16'!G21)</f>
        <v>Assist community with economic development and attract further development to shire</v>
      </c>
      <c r="H20" s="107"/>
      <c r="I20" s="31"/>
    </row>
    <row r="21" spans="3:9" ht="19.5" customHeight="1" x14ac:dyDescent="0.2">
      <c r="C21" s="13"/>
      <c r="D21" s="19">
        <f t="shared" si="0"/>
        <v>12</v>
      </c>
      <c r="E21" s="188" t="e">
        <f>IF(OR('Base Summary 2015-16'!#REF!="",'Base Summary 2015-16'!#REF!="[Enter service]"),"",'Base Summary 2015-16'!#REF!)</f>
        <v>#REF!</v>
      </c>
      <c r="F21" s="189" t="e">
        <f>IF(OR('Base Summary 2015-16'!#REF!="",'Base Summary 2015-16'!#REF!="[Select]"),"",'Base Summary 2015-16'!#REF!)</f>
        <v>#REF!</v>
      </c>
      <c r="G21" s="399" t="e">
        <f>IF('Base Summary 2015-16'!#REF!="","",'Base Summary 2015-16'!#REF!)</f>
        <v>#REF!</v>
      </c>
      <c r="H21" s="107"/>
      <c r="I21" s="31"/>
    </row>
    <row r="22" spans="3:9" ht="19.5" customHeight="1" x14ac:dyDescent="0.2">
      <c r="C22" s="13"/>
      <c r="D22" s="90">
        <f t="shared" si="0"/>
        <v>13</v>
      </c>
      <c r="E22" s="188" t="str">
        <f>IF(OR('Base Summary 2015-16'!E22="",'Base Summary 2015-16'!E22="[Enter service]"),"",'Base Summary 2015-16'!E22)</f>
        <v>Finance</v>
      </c>
      <c r="F22" s="189" t="str">
        <f>IF(OR('Base Summary 2015-16'!F22="",'Base Summary 2015-16'!F22="[Select]"),"",'Base Summary 2015-16'!F22)</f>
        <v>Internal</v>
      </c>
      <c r="G22" s="399" t="str">
        <f>IF('Base Summary 2015-16'!G22="","",'Base Summary 2015-16'!G22)</f>
        <v>Management of Council finances</v>
      </c>
      <c r="H22" s="107"/>
      <c r="I22" s="31"/>
    </row>
    <row r="23" spans="3:9" ht="19.5" customHeight="1" x14ac:dyDescent="0.2">
      <c r="C23" s="13"/>
      <c r="D23" s="19">
        <f t="shared" si="0"/>
        <v>14</v>
      </c>
      <c r="E23" s="188" t="str">
        <f>IF(OR('Base Summary 2015-16'!E23="",'Base Summary 2015-16'!E23="[Enter service]"),"",'Base Summary 2015-16'!E23)</f>
        <v>Revenue Collection</v>
      </c>
      <c r="F23" s="189" t="str">
        <f>IF(OR('Base Summary 2015-16'!F23="",'Base Summary 2015-16'!F23="[Select]"),"",'Base Summary 2015-16'!F23)</f>
        <v>Mixed</v>
      </c>
      <c r="G23" s="399" t="str">
        <f>IF('Base Summary 2015-16'!G23="","",'Base Summary 2015-16'!G23)</f>
        <v>Collection of rates and maintenance of property records</v>
      </c>
      <c r="H23" s="107"/>
      <c r="I23" s="31"/>
    </row>
    <row r="24" spans="3:9" ht="19.5" customHeight="1" x14ac:dyDescent="0.2">
      <c r="C24" s="13"/>
      <c r="D24" s="19">
        <f t="shared" si="0"/>
        <v>15</v>
      </c>
      <c r="E24" s="188" t="str">
        <f>IF(OR('Base Summary 2015-16'!E25="",'Base Summary 2015-16'!E25="[Enter service]"),"",'Base Summary 2015-16'!E25)</f>
        <v>Corporate Services</v>
      </c>
      <c r="F24" s="189" t="str">
        <f>IF(OR('Base Summary 2015-16'!F25="",'Base Summary 2015-16'!F25="[Select]"),"",'Base Summary 2015-16'!F25)</f>
        <v>Internal</v>
      </c>
      <c r="G24" s="399" t="str">
        <f>IF('Base Summary 2015-16'!G25="","",'Base Summary 2015-16'!G25)</f>
        <v>Support to organisation of corporate functions</v>
      </c>
      <c r="H24" s="107"/>
      <c r="I24" s="31"/>
    </row>
    <row r="25" spans="3:9" ht="19.5" customHeight="1" x14ac:dyDescent="0.2">
      <c r="C25" s="13"/>
      <c r="D25" s="19">
        <f t="shared" si="0"/>
        <v>16</v>
      </c>
      <c r="E25" s="188" t="str">
        <f>IF(OR('Base Summary 2015-16'!E26="",'Base Summary 2015-16'!E26="[Enter service]"),"",'Base Summary 2015-16'!E26)</f>
        <v>Media and Communication</v>
      </c>
      <c r="F25" s="189" t="str">
        <f>IF(OR('Base Summary 2015-16'!F26="",'Base Summary 2015-16'!F26="[Select]"),"",'Base Summary 2015-16'!F26)</f>
        <v>Mixed</v>
      </c>
      <c r="G25" s="399" t="str">
        <f>IF('Base Summary 2015-16'!G26="","",'Base Summary 2015-16'!G26)</f>
        <v xml:space="preserve">Supports community by maintaining website with current information and media releases </v>
      </c>
      <c r="H25" s="107"/>
      <c r="I25" s="31"/>
    </row>
    <row r="26" spans="3:9" ht="19.5" customHeight="1" x14ac:dyDescent="0.2">
      <c r="C26" s="13"/>
      <c r="D26" s="90">
        <f t="shared" si="0"/>
        <v>17</v>
      </c>
      <c r="E26" s="188" t="str">
        <f>IF(OR('Base Summary 2015-16'!E27="",'Base Summary 2015-16'!E27="[Enter service]"),"",'Base Summary 2015-16'!E27)</f>
        <v>Risk Management</v>
      </c>
      <c r="F26" s="189" t="str">
        <f>IF(OR('Base Summary 2015-16'!F27="",'Base Summary 2015-16'!F27="[Select]"),"",'Base Summary 2015-16'!F27)</f>
        <v>Mixed</v>
      </c>
      <c r="G26" s="399" t="str">
        <f>IF('Base Summary 2015-16'!G27="","",'Base Summary 2015-16'!G27)</f>
        <v>Minimise risk to community and organisation</v>
      </c>
      <c r="H26" s="107"/>
      <c r="I26" s="31"/>
    </row>
    <row r="27" spans="3:9" ht="19.5" customHeight="1" x14ac:dyDescent="0.2">
      <c r="C27" s="13"/>
      <c r="D27" s="19">
        <f t="shared" si="0"/>
        <v>18</v>
      </c>
      <c r="E27" s="188" t="str">
        <f>IF(OR('Base Summary 2015-16'!E28="",'Base Summary 2015-16'!E28="[Enter service]"),"",'Base Summary 2015-16'!E28)</f>
        <v>Records Management</v>
      </c>
      <c r="F27" s="189" t="str">
        <f>IF(OR('Base Summary 2015-16'!F28="",'Base Summary 2015-16'!F28="[Select]"),"",'Base Summary 2015-16'!F28)</f>
        <v>Internal</v>
      </c>
      <c r="G27" s="399" t="str">
        <f>IF('Base Summary 2015-16'!G28="","",'Base Summary 2015-16'!G28)</f>
        <v>Ensure compliance to records legislation</v>
      </c>
      <c r="H27" s="107"/>
      <c r="I27" s="31"/>
    </row>
    <row r="28" spans="3:9" ht="19.5" customHeight="1" x14ac:dyDescent="0.2">
      <c r="C28" s="13"/>
      <c r="D28" s="19">
        <f t="shared" si="0"/>
        <v>19</v>
      </c>
      <c r="E28" s="188" t="str">
        <f>IF(OR('Base Summary 2015-16'!E29="",'Base Summary 2015-16'!E29="[Enter service]"),"",'Base Summary 2015-16'!E29)</f>
        <v>Human Resources</v>
      </c>
      <c r="F28" s="189" t="str">
        <f>IF(OR('Base Summary 2015-16'!F29="",'Base Summary 2015-16'!F29="[Select]"),"",'Base Summary 2015-16'!F29)</f>
        <v>Internal</v>
      </c>
      <c r="G28" s="399" t="str">
        <f>IF('Base Summary 2015-16'!G29="","",'Base Summary 2015-16'!G29)</f>
        <v>Human Resource management of Council staff</v>
      </c>
      <c r="H28" s="107"/>
      <c r="I28" s="31"/>
    </row>
    <row r="29" spans="3:9" ht="19.5" customHeight="1" x14ac:dyDescent="0.2">
      <c r="C29" s="13"/>
      <c r="D29" s="19">
        <f t="shared" si="0"/>
        <v>20</v>
      </c>
      <c r="E29" s="188" t="str">
        <f>IF(OR('Base Summary 2015-16'!E30="",'Base Summary 2015-16'!E30="[Enter service]"),"",'Base Summary 2015-16'!E30)</f>
        <v>Information Technology</v>
      </c>
      <c r="F29" s="189" t="str">
        <f>IF(OR('Base Summary 2015-16'!F30="",'Base Summary 2015-16'!F30="[Select]"),"",'Base Summary 2015-16'!F30)</f>
        <v>Internal</v>
      </c>
      <c r="G29" s="399" t="str">
        <f>IF('Base Summary 2015-16'!G30="","",'Base Summary 2015-16'!G30)</f>
        <v>Support Information Technology for the organisation</v>
      </c>
      <c r="H29" s="107"/>
      <c r="I29" s="31"/>
    </row>
    <row r="30" spans="3:9" ht="19.5" customHeight="1" x14ac:dyDescent="0.2">
      <c r="C30" s="13"/>
      <c r="D30" s="90">
        <f t="shared" si="0"/>
        <v>21</v>
      </c>
      <c r="E30" s="188" t="str">
        <f>IF(OR('Base Summary 2015-16'!E31="",'Base Summary 2015-16'!E31="[Enter service]"),"",'Base Summary 2015-16'!E31)</f>
        <v>Customer Service</v>
      </c>
      <c r="F30" s="189" t="str">
        <f>IF(OR('Base Summary 2015-16'!F31="",'Base Summary 2015-16'!F31="[Select]"),"",'Base Summary 2015-16'!F31)</f>
        <v>Mixed</v>
      </c>
      <c r="G30" s="399" t="str">
        <f>IF('Base Summary 2015-16'!G31="","",'Base Summary 2015-16'!G31)</f>
        <v>Provide support to the community, take payments for the organisation and provide some administrative support</v>
      </c>
      <c r="H30" s="107"/>
      <c r="I30" s="31"/>
    </row>
    <row r="31" spans="3:9" ht="19.5" customHeight="1" x14ac:dyDescent="0.2">
      <c r="C31" s="13"/>
      <c r="D31" s="19">
        <f t="shared" si="0"/>
        <v>22</v>
      </c>
      <c r="E31" s="188" t="str">
        <f>IF(OR('Base Summary 2015-16'!E32="",'Base Summary 2015-16'!E32="[Enter service]"),"",'Base Summary 2015-16'!E32)</f>
        <v>School Crossings</v>
      </c>
      <c r="F31" s="189" t="str">
        <f>IF(OR('Base Summary 2015-16'!F32="",'Base Summary 2015-16'!F32="[Select]"),"",'Base Summary 2015-16'!F32)</f>
        <v>External</v>
      </c>
      <c r="G31" s="399" t="str">
        <f>IF('Base Summary 2015-16'!G32="","",'Base Summary 2015-16'!G32)</f>
        <v>Road safety for school children</v>
      </c>
      <c r="H31" s="107"/>
      <c r="I31" s="31"/>
    </row>
    <row r="32" spans="3:9" ht="19.5" customHeight="1" x14ac:dyDescent="0.2">
      <c r="C32" s="13"/>
      <c r="D32" s="19">
        <f t="shared" si="0"/>
        <v>23</v>
      </c>
      <c r="E32" s="188" t="str">
        <f>IF(OR('Base Summary 2015-16'!E33="",'Base Summary 2015-16'!E33="[Enter service]"),"",'Base Summary 2015-16'!E33)</f>
        <v>Compliance</v>
      </c>
      <c r="F32" s="189" t="str">
        <f>IF(OR('Base Summary 2015-16'!F33="",'Base Summary 2015-16'!F33="[Select]"),"",'Base Summary 2015-16'!F33)</f>
        <v>External</v>
      </c>
      <c r="G32" s="399" t="str">
        <f>IF('Base Summary 2015-16'!G33="","",'Base Summary 2015-16'!G33)</f>
        <v>Administration of various legislation and Council's Community Local Law</v>
      </c>
      <c r="H32" s="107"/>
      <c r="I32" s="31"/>
    </row>
    <row r="33" spans="3:9" ht="19.5" customHeight="1" x14ac:dyDescent="0.2">
      <c r="C33" s="13"/>
      <c r="D33" s="90">
        <f t="shared" si="0"/>
        <v>24</v>
      </c>
      <c r="E33" s="188" t="str">
        <f>IF(OR('Base Summary 2015-16'!E34="",'Base Summary 2015-16'!E34="[Enter service]"),"",'Base Summary 2015-16'!E34)</f>
        <v>Community Services Administration</v>
      </c>
      <c r="F33" s="189" t="str">
        <f>IF(OR('Base Summary 2015-16'!F34="",'Base Summary 2015-16'!F34="[Select]"),"",'Base Summary 2015-16'!F34)</f>
        <v>Internal</v>
      </c>
      <c r="G33" s="399" t="str">
        <f>IF('Base Summary 2015-16'!G34="","",'Base Summary 2015-16'!G34)</f>
        <v>Administrative support to HACC program</v>
      </c>
      <c r="H33" s="107"/>
      <c r="I33" s="31"/>
    </row>
    <row r="34" spans="3:9" ht="19.5" customHeight="1" x14ac:dyDescent="0.2">
      <c r="C34" s="13"/>
      <c r="D34" s="19">
        <f t="shared" si="0"/>
        <v>25</v>
      </c>
      <c r="E34" s="188" t="str">
        <f>IF(OR('Base Summary 2015-16'!E35="",'Base Summary 2015-16'!E35="[Enter service]"),"",'Base Summary 2015-16'!E35)</f>
        <v>Maternal &amp; Child Health</v>
      </c>
      <c r="F34" s="189" t="str">
        <f>IF(OR('Base Summary 2015-16'!F35="",'Base Summary 2015-16'!F35="[Select]"),"",'Base Summary 2015-16'!F35)</f>
        <v>External</v>
      </c>
      <c r="G34" s="399" t="str">
        <f>IF('Base Summary 2015-16'!G35="","",'Base Summary 2015-16'!G35)</f>
        <v>Support to mothers and children under 5 years old</v>
      </c>
      <c r="H34" s="107"/>
      <c r="I34" s="31"/>
    </row>
    <row r="35" spans="3:9" ht="19.5" customHeight="1" x14ac:dyDescent="0.2">
      <c r="C35" s="13"/>
      <c r="D35" s="19">
        <f t="shared" si="0"/>
        <v>26</v>
      </c>
      <c r="E35" s="188" t="str">
        <f>IF(OR('Base Summary 2015-16'!E36="",'Base Summary 2015-16'!E36="[Enter service]"),"",'Base Summary 2015-16'!E36)</f>
        <v>Pre School Subsidised</v>
      </c>
      <c r="F35" s="189" t="str">
        <f>IF(OR('Base Summary 2015-16'!F36="",'Base Summary 2015-16'!F36="[Select]"),"",'Base Summary 2015-16'!F36)</f>
        <v>External</v>
      </c>
      <c r="G35" s="399" t="str">
        <f>IF('Base Summary 2015-16'!G36="","",'Base Summary 2015-16'!G36)</f>
        <v>Maintenance of facilities for pre-school activities</v>
      </c>
      <c r="H35" s="107"/>
      <c r="I35" s="31"/>
    </row>
    <row r="36" spans="3:9" ht="19.5" customHeight="1" x14ac:dyDescent="0.2">
      <c r="C36" s="13"/>
      <c r="D36" s="19">
        <f t="shared" si="0"/>
        <v>27</v>
      </c>
      <c r="E36" s="188" t="str">
        <f>IF(OR('Base Summary 2015-16'!E37="",'Base Summary 2015-16'!E37="[Enter service]"),"",'Base Summary 2015-16'!E37)</f>
        <v>Senior Citizens Centre</v>
      </c>
      <c r="F36" s="189" t="str">
        <f>IF(OR('Base Summary 2015-16'!F37="",'Base Summary 2015-16'!F37="[Select]"),"",'Base Summary 2015-16'!F37)</f>
        <v>External</v>
      </c>
      <c r="G36" s="399" t="str">
        <f>IF('Base Summary 2015-16'!G37="","",'Base Summary 2015-16'!G37)</f>
        <v>Maintenance of facilities for senior citizen activities</v>
      </c>
      <c r="H36" s="107"/>
      <c r="I36" s="31"/>
    </row>
    <row r="37" spans="3:9" ht="19.5" customHeight="1" x14ac:dyDescent="0.2">
      <c r="C37" s="13"/>
      <c r="D37" s="90">
        <f t="shared" si="0"/>
        <v>28</v>
      </c>
      <c r="E37" s="188" t="str">
        <f>IF(OR('Base Summary 2015-16'!E38="",'Base Summary 2015-16'!E38="[Enter service]"),"",'Base Summary 2015-16'!E38)</f>
        <v>Aged Accommodation</v>
      </c>
      <c r="F37" s="189" t="str">
        <f>IF(OR('Base Summary 2015-16'!F38="",'Base Summary 2015-16'!F38="[Select]"),"",'Base Summary 2015-16'!F38)</f>
        <v>External</v>
      </c>
      <c r="G37" s="399" t="str">
        <f>IF('Base Summary 2015-16'!G38="","",'Base Summary 2015-16'!G38)</f>
        <v>Support of accommodation</v>
      </c>
      <c r="H37" s="107"/>
      <c r="I37" s="31"/>
    </row>
    <row r="38" spans="3:9" ht="19.5" customHeight="1" x14ac:dyDescent="0.2">
      <c r="C38" s="13"/>
      <c r="D38" s="19">
        <f t="shared" si="0"/>
        <v>29</v>
      </c>
      <c r="E38" s="188" t="str">
        <f>IF(OR('Base Summary 2015-16'!E39="",'Base Summary 2015-16'!E39="[Enter service]"),"",'Base Summary 2015-16'!E39)</f>
        <v>Assessment &amp; Care Management</v>
      </c>
      <c r="F38" s="189" t="str">
        <f>IF(OR('Base Summary 2015-16'!F39="",'Base Summary 2015-16'!F39="[Select]"),"",'Base Summary 2015-16'!F39)</f>
        <v>External</v>
      </c>
      <c r="G38" s="399" t="str">
        <f>IF('Base Summary 2015-16'!G39="","",'Base Summary 2015-16'!G39)</f>
        <v>Assessment of clients for HACC services</v>
      </c>
      <c r="H38" s="107"/>
      <c r="I38" s="31"/>
    </row>
    <row r="39" spans="3:9" ht="19.5" customHeight="1" x14ac:dyDescent="0.2">
      <c r="C39" s="13"/>
      <c r="D39" s="19">
        <f t="shared" si="0"/>
        <v>30</v>
      </c>
      <c r="E39" s="188" t="str">
        <f>IF(OR('Base Summary 2015-16'!E40="",'Base Summary 2015-16'!E40="[Enter service]"),"",'Base Summary 2015-16'!E40)</f>
        <v>Hospital to Home</v>
      </c>
      <c r="F39" s="189" t="str">
        <f>IF(OR('Base Summary 2015-16'!F40="",'Base Summary 2015-16'!F40="[Select]"),"",'Base Summary 2015-16'!F40)</f>
        <v>External</v>
      </c>
      <c r="G39" s="399" t="str">
        <f>IF('Base Summary 2015-16'!G40="","",'Base Summary 2015-16'!G40)</f>
        <v>Home based HACC Services</v>
      </c>
      <c r="H39" s="107"/>
      <c r="I39" s="31"/>
    </row>
    <row r="40" spans="3:9" ht="19.5" customHeight="1" x14ac:dyDescent="0.2">
      <c r="C40" s="13"/>
      <c r="D40" s="19">
        <f t="shared" si="0"/>
        <v>31</v>
      </c>
      <c r="E40" s="188" t="str">
        <f>IF(OR('Base Summary 2015-16'!E41="",'Base Summary 2015-16'!E41="[Enter service]"),"",'Base Summary 2015-16'!E41)</f>
        <v>Home Help General</v>
      </c>
      <c r="F40" s="189" t="str">
        <f>IF(OR('Base Summary 2015-16'!F41="",'Base Summary 2015-16'!F41="[Select]"),"",'Base Summary 2015-16'!F41)</f>
        <v>External</v>
      </c>
      <c r="G40" s="399" t="str">
        <f>IF('Base Summary 2015-16'!G41="","",'Base Summary 2015-16'!G41)</f>
        <v>Home based HACC Services</v>
      </c>
      <c r="H40" s="107"/>
      <c r="I40" s="31"/>
    </row>
    <row r="41" spans="3:9" ht="19.5" customHeight="1" x14ac:dyDescent="0.2">
      <c r="C41" s="13"/>
      <c r="D41" s="90">
        <f t="shared" si="0"/>
        <v>32</v>
      </c>
      <c r="E41" s="188" t="str">
        <f>IF(OR('Base Summary 2015-16'!E42="",'Base Summary 2015-16'!E42="[Enter service]"),"",'Base Summary 2015-16'!E42)</f>
        <v>Home Help Personal</v>
      </c>
      <c r="F41" s="189" t="str">
        <f>IF(OR('Base Summary 2015-16'!F42="",'Base Summary 2015-16'!F42="[Select]"),"",'Base Summary 2015-16'!F42)</f>
        <v>External</v>
      </c>
      <c r="G41" s="399" t="str">
        <f>IF('Base Summary 2015-16'!G42="","",'Base Summary 2015-16'!G42)</f>
        <v>Home based HACC Services</v>
      </c>
      <c r="H41" s="107"/>
      <c r="I41" s="31"/>
    </row>
    <row r="42" spans="3:9" ht="19.5" customHeight="1" x14ac:dyDescent="0.2">
      <c r="C42" s="13"/>
      <c r="D42" s="19">
        <f t="shared" si="0"/>
        <v>33</v>
      </c>
      <c r="E42" s="188" t="str">
        <f>IF(OR('Base Summary 2015-16'!E43="",'Base Summary 2015-16'!E43="[Enter service]"),"",'Base Summary 2015-16'!E43)</f>
        <v>Home Help Respite</v>
      </c>
      <c r="F42" s="189" t="str">
        <f>IF(OR('Base Summary 2015-16'!F43="",'Base Summary 2015-16'!F43="[Select]"),"",'Base Summary 2015-16'!F43)</f>
        <v>External</v>
      </c>
      <c r="G42" s="399" t="str">
        <f>IF('Base Summary 2015-16'!G43="","",'Base Summary 2015-16'!G43)</f>
        <v>Home based HACC Services</v>
      </c>
      <c r="H42" s="107"/>
      <c r="I42" s="31"/>
    </row>
    <row r="43" spans="3:9" ht="19.5" customHeight="1" x14ac:dyDescent="0.2">
      <c r="C43" s="13"/>
      <c r="D43" s="19">
        <f t="shared" si="0"/>
        <v>34</v>
      </c>
      <c r="E43" s="188" t="str">
        <f>IF(OR('Base Summary 2015-16'!E44="",'Base Summary 2015-16'!E44="[Enter service]"),"",'Base Summary 2015-16'!E44)</f>
        <v>Home Maintenance</v>
      </c>
      <c r="F43" s="189" t="str">
        <f>IF(OR('Base Summary 2015-16'!F44="",'Base Summary 2015-16'!F44="[Select]"),"",'Base Summary 2015-16'!F44)</f>
        <v>External</v>
      </c>
      <c r="G43" s="399" t="str">
        <f>IF('Base Summary 2015-16'!G44="","",'Base Summary 2015-16'!G44)</f>
        <v xml:space="preserve">Maintenance of private residences to allow client to safely remain at home </v>
      </c>
      <c r="H43" s="107"/>
      <c r="I43" s="31"/>
    </row>
    <row r="44" spans="3:9" ht="19.5" customHeight="1" x14ac:dyDescent="0.2">
      <c r="C44" s="13"/>
      <c r="D44" s="90">
        <f t="shared" si="0"/>
        <v>35</v>
      </c>
      <c r="E44" s="188" t="str">
        <f>IF(OR('Base Summary 2015-16'!E45="",'Base Summary 2015-16'!E45="[Enter service]"),"",'Base Summary 2015-16'!E45)</f>
        <v>Meals on Wheels</v>
      </c>
      <c r="F44" s="189" t="str">
        <f>IF(OR('Base Summary 2015-16'!F45="",'Base Summary 2015-16'!F45="[Select]"),"",'Base Summary 2015-16'!F45)</f>
        <v>External</v>
      </c>
      <c r="G44" s="399" t="str">
        <f>IF('Base Summary 2015-16'!G45="","",'Base Summary 2015-16'!G45)</f>
        <v>Home delivered meals</v>
      </c>
      <c r="H44" s="107"/>
      <c r="I44" s="31"/>
    </row>
    <row r="45" spans="3:9" ht="19.5" customHeight="1" x14ac:dyDescent="0.2">
      <c r="C45" s="13"/>
      <c r="D45" s="19">
        <f t="shared" si="0"/>
        <v>36</v>
      </c>
      <c r="E45" s="188" t="str">
        <f>IF(OR('Base Summary 2015-16'!E46="",'Base Summary 2015-16'!E46="[Enter service]"),"",'Base Summary 2015-16'!E46)</f>
        <v>Volunteer Co Ordination</v>
      </c>
      <c r="F45" s="189" t="str">
        <f>IF(OR('Base Summary 2015-16'!F46="",'Base Summary 2015-16'!F46="[Select]"),"",'Base Summary 2015-16'!F46)</f>
        <v>External</v>
      </c>
      <c r="G45" s="399" t="str">
        <f>IF('Base Summary 2015-16'!G46="","",'Base Summary 2015-16'!G46)</f>
        <v>Coordination of volunteers to provide assistance mainly to elderly</v>
      </c>
      <c r="H45" s="107"/>
      <c r="I45" s="31"/>
    </row>
    <row r="46" spans="3:9" ht="19.5" customHeight="1" x14ac:dyDescent="0.2">
      <c r="C46" s="13"/>
      <c r="D46" s="19">
        <f t="shared" si="0"/>
        <v>37</v>
      </c>
      <c r="E46" s="188" t="str">
        <f>IF(OR('Base Summary 2015-16'!E47="",'Base Summary 2015-16'!E47="[Enter service]"),"",'Base Summary 2015-16'!E47)</f>
        <v>HACC - BROKERED PROGRAMS</v>
      </c>
      <c r="F46" s="189" t="str">
        <f>IF(OR('Base Summary 2015-16'!F47="",'Base Summary 2015-16'!F47="[Select]"),"",'Base Summary 2015-16'!F47)</f>
        <v>External</v>
      </c>
      <c r="G46" s="399" t="str">
        <f>IF('Base Summary 2015-16'!G47="","",'Base Summary 2015-16'!G47)</f>
        <v>Home based HACC Services</v>
      </c>
      <c r="H46" s="107"/>
      <c r="I46" s="31"/>
    </row>
    <row r="47" spans="3:9" ht="19.5" customHeight="1" x14ac:dyDescent="0.2">
      <c r="C47" s="13"/>
      <c r="D47" s="19">
        <f t="shared" si="0"/>
        <v>38</v>
      </c>
      <c r="E47" s="188" t="e">
        <f>IF(OR('Base Summary 2015-16'!#REF!="",'Base Summary 2015-16'!#REF!="[Enter service]"),"",'Base Summary 2015-16'!#REF!)</f>
        <v>#REF!</v>
      </c>
      <c r="F47" s="189" t="e">
        <f>IF(OR('Base Summary 2015-16'!#REF!="",'Base Summary 2015-16'!#REF!="[Select]"),"",'Base Summary 2015-16'!#REF!)</f>
        <v>#REF!</v>
      </c>
      <c r="G47" s="399" t="e">
        <f>IF('Base Summary 2015-16'!#REF!="","",'Base Summary 2015-16'!#REF!)</f>
        <v>#REF!</v>
      </c>
      <c r="H47" s="107"/>
      <c r="I47" s="31"/>
    </row>
    <row r="48" spans="3:9" ht="19.5" customHeight="1" x14ac:dyDescent="0.2">
      <c r="C48" s="13"/>
      <c r="D48" s="90">
        <f t="shared" si="0"/>
        <v>39</v>
      </c>
      <c r="E48" s="188" t="e">
        <f>IF(OR('Base Summary 2015-16'!#REF!="",'Base Summary 2015-16'!#REF!="[Enter service]"),"",'Base Summary 2015-16'!#REF!)</f>
        <v>#REF!</v>
      </c>
      <c r="F48" s="189" t="e">
        <f>IF(OR('Base Summary 2015-16'!#REF!="",'Base Summary 2015-16'!#REF!="[Select]"),"",'Base Summary 2015-16'!#REF!)</f>
        <v>#REF!</v>
      </c>
      <c r="G48" s="399" t="e">
        <f>IF('Base Summary 2015-16'!#REF!="","",'Base Summary 2015-16'!#REF!)</f>
        <v>#REF!</v>
      </c>
      <c r="H48" s="107"/>
      <c r="I48" s="31"/>
    </row>
    <row r="49" spans="3:9" ht="19.5" customHeight="1" x14ac:dyDescent="0.2">
      <c r="C49" s="13"/>
      <c r="D49" s="19">
        <f t="shared" si="0"/>
        <v>40</v>
      </c>
      <c r="E49" s="188" t="e">
        <f>IF(OR('Base Summary 2015-16'!#REF!="",'Base Summary 2015-16'!#REF!="[Enter service]"),"",'Base Summary 2015-16'!#REF!)</f>
        <v>#REF!</v>
      </c>
      <c r="F49" s="189" t="e">
        <f>IF(OR('Base Summary 2015-16'!#REF!="",'Base Summary 2015-16'!#REF!="[Select]"),"",'Base Summary 2015-16'!#REF!)</f>
        <v>#REF!</v>
      </c>
      <c r="G49" s="399" t="e">
        <f>IF('Base Summary 2015-16'!#REF!="","",'Base Summary 2015-16'!#REF!)</f>
        <v>#REF!</v>
      </c>
      <c r="H49" s="107"/>
      <c r="I49" s="31"/>
    </row>
    <row r="50" spans="3:9" ht="19.5" customHeight="1" x14ac:dyDescent="0.2">
      <c r="C50" s="13"/>
      <c r="D50" s="19">
        <f t="shared" si="0"/>
        <v>41</v>
      </c>
      <c r="E50" s="188" t="e">
        <f>IF(OR('Base Summary 2015-16'!#REF!="",'Base Summary 2015-16'!#REF!="[Enter service]"),"",'Base Summary 2015-16'!#REF!)</f>
        <v>#REF!</v>
      </c>
      <c r="F50" s="189" t="e">
        <f>IF(OR('Base Summary 2015-16'!#REF!="",'Base Summary 2015-16'!#REF!="[Select]"),"",'Base Summary 2015-16'!#REF!)</f>
        <v>#REF!</v>
      </c>
      <c r="G50" s="399" t="e">
        <f>IF('Base Summary 2015-16'!#REF!="","",'Base Summary 2015-16'!#REF!)</f>
        <v>#REF!</v>
      </c>
      <c r="H50" s="107"/>
      <c r="I50" s="31"/>
    </row>
    <row r="51" spans="3:9" ht="19.5" customHeight="1" x14ac:dyDescent="0.2">
      <c r="C51" s="13"/>
      <c r="D51" s="19">
        <f t="shared" si="0"/>
        <v>42</v>
      </c>
      <c r="E51" s="188" t="e">
        <f>IF(OR('Base Summary 2015-16'!#REF!="",'Base Summary 2015-16'!#REF!="[Enter service]"),"",'Base Summary 2015-16'!#REF!)</f>
        <v>#REF!</v>
      </c>
      <c r="F51" s="189" t="e">
        <f>IF(OR('Base Summary 2015-16'!#REF!="",'Base Summary 2015-16'!#REF!="[Select]"),"",'Base Summary 2015-16'!#REF!)</f>
        <v>#REF!</v>
      </c>
      <c r="G51" s="399" t="e">
        <f>IF('Base Summary 2015-16'!#REF!="","",'Base Summary 2015-16'!#REF!)</f>
        <v>#REF!</v>
      </c>
      <c r="H51" s="107"/>
      <c r="I51" s="31"/>
    </row>
    <row r="52" spans="3:9" ht="19.5" customHeight="1" x14ac:dyDescent="0.2">
      <c r="C52" s="13"/>
      <c r="D52" s="90">
        <f t="shared" si="0"/>
        <v>43</v>
      </c>
      <c r="E52" s="188" t="e">
        <f>IF(OR('Base Summary 2015-16'!#REF!="",'Base Summary 2015-16'!#REF!="[Enter service]"),"",'Base Summary 2015-16'!#REF!)</f>
        <v>#REF!</v>
      </c>
      <c r="F52" s="189" t="e">
        <f>IF(OR('Base Summary 2015-16'!#REF!="",'Base Summary 2015-16'!#REF!="[Select]"),"",'Base Summary 2015-16'!#REF!)</f>
        <v>#REF!</v>
      </c>
      <c r="G52" s="399" t="e">
        <f>IF('Base Summary 2015-16'!#REF!="","",'Base Summary 2015-16'!#REF!)</f>
        <v>#REF!</v>
      </c>
      <c r="H52" s="107"/>
      <c r="I52" s="31"/>
    </row>
    <row r="53" spans="3:9" ht="19.5" customHeight="1" x14ac:dyDescent="0.2">
      <c r="C53" s="13"/>
      <c r="D53" s="19">
        <f t="shared" si="0"/>
        <v>44</v>
      </c>
      <c r="E53" s="188" t="e">
        <f>IF(OR('Base Summary 2015-16'!#REF!="",'Base Summary 2015-16'!#REF!="[Enter service]"),"",'Base Summary 2015-16'!#REF!)</f>
        <v>#REF!</v>
      </c>
      <c r="F53" s="189" t="e">
        <f>IF(OR('Base Summary 2015-16'!#REF!="",'Base Summary 2015-16'!#REF!="[Select]"),"",'Base Summary 2015-16'!#REF!)</f>
        <v>#REF!</v>
      </c>
      <c r="G53" s="399" t="e">
        <f>IF('Base Summary 2015-16'!#REF!="","",'Base Summary 2015-16'!#REF!)</f>
        <v>#REF!</v>
      </c>
      <c r="H53" s="107"/>
      <c r="I53" s="31"/>
    </row>
    <row r="54" spans="3:9" ht="19.5" customHeight="1" x14ac:dyDescent="0.2">
      <c r="C54" s="13"/>
      <c r="D54" s="19">
        <f t="shared" si="0"/>
        <v>45</v>
      </c>
      <c r="E54" s="188" t="e">
        <f>IF(OR('Base Summary 2015-16'!#REF!="",'Base Summary 2015-16'!#REF!="[Enter service]"),"",'Base Summary 2015-16'!#REF!)</f>
        <v>#REF!</v>
      </c>
      <c r="F54" s="189" t="e">
        <f>IF(OR('Base Summary 2015-16'!#REF!="",'Base Summary 2015-16'!#REF!="[Select]"),"",'Base Summary 2015-16'!#REF!)</f>
        <v>#REF!</v>
      </c>
      <c r="G54" s="399" t="e">
        <f>IF('Base Summary 2015-16'!#REF!="","",'Base Summary 2015-16'!#REF!)</f>
        <v>#REF!</v>
      </c>
      <c r="H54" s="107"/>
      <c r="I54" s="31"/>
    </row>
    <row r="55" spans="3:9" ht="19.5" customHeight="1" x14ac:dyDescent="0.2">
      <c r="C55" s="13"/>
      <c r="D55" s="90">
        <f t="shared" si="0"/>
        <v>46</v>
      </c>
      <c r="E55" s="188" t="e">
        <f>IF(OR('Base Summary 2015-16'!#REF!="",'Base Summary 2015-16'!#REF!="[Enter service]"),"",'Base Summary 2015-16'!#REF!)</f>
        <v>#REF!</v>
      </c>
      <c r="F55" s="189" t="e">
        <f>IF(OR('Base Summary 2015-16'!#REF!="",'Base Summary 2015-16'!#REF!="[Select]"),"",'Base Summary 2015-16'!#REF!)</f>
        <v>#REF!</v>
      </c>
      <c r="G55" s="399" t="e">
        <f>IF('Base Summary 2015-16'!#REF!="","",'Base Summary 2015-16'!#REF!)</f>
        <v>#REF!</v>
      </c>
      <c r="H55" s="107"/>
      <c r="I55" s="31"/>
    </row>
    <row r="56" spans="3:9" ht="19.5" customHeight="1" x14ac:dyDescent="0.2">
      <c r="C56" s="13"/>
      <c r="D56" s="19">
        <f t="shared" si="0"/>
        <v>47</v>
      </c>
      <c r="E56" s="188" t="str">
        <f>IF(OR('Base Summary 2015-16'!E48="",'Base Summary 2015-16'!E48="[Enter service]"),"",'Base Summary 2015-16'!E48)</f>
        <v>Youth Development</v>
      </c>
      <c r="F56" s="189" t="str">
        <f>IF(OR('Base Summary 2015-16'!F48="",'Base Summary 2015-16'!F48="[Select]"),"",'Base Summary 2015-16'!F48)</f>
        <v>External</v>
      </c>
      <c r="G56" s="399" t="str">
        <f>IF('Base Summary 2015-16'!G48="","",'Base Summary 2015-16'!G48)</f>
        <v>Decide strategic direction for youth services</v>
      </c>
      <c r="H56" s="107"/>
      <c r="I56" s="31"/>
    </row>
    <row r="57" spans="3:9" ht="19.5" customHeight="1" x14ac:dyDescent="0.2">
      <c r="C57" s="13"/>
      <c r="D57" s="19">
        <f t="shared" si="0"/>
        <v>48</v>
      </c>
      <c r="E57" s="188" t="str">
        <f>IF(OR('Base Summary 2015-16'!E49="",'Base Summary 2015-16'!E49="[Enter service]"),"",'Base Summary 2015-16'!E49)</f>
        <v>Youth Development Freeza</v>
      </c>
      <c r="F57" s="189" t="str">
        <f>IF(OR('Base Summary 2015-16'!F49="",'Base Summary 2015-16'!F49="[Select]"),"",'Base Summary 2015-16'!F49)</f>
        <v>External</v>
      </c>
      <c r="G57" s="399" t="str">
        <f>IF('Base Summary 2015-16'!G49="","",'Base Summary 2015-16'!G49)</f>
        <v>Auspice funding to local youth groups for activities</v>
      </c>
      <c r="H57" s="107"/>
      <c r="I57" s="31"/>
    </row>
    <row r="58" spans="3:9" ht="19.5" customHeight="1" x14ac:dyDescent="0.2">
      <c r="C58" s="13"/>
      <c r="D58" s="19">
        <f t="shared" si="0"/>
        <v>49</v>
      </c>
      <c r="E58" s="188" t="e">
        <f>IF(OR('Base Summary 2015-16'!#REF!="",'Base Summary 2015-16'!#REF!="[Enter service]"),"",'Base Summary 2015-16'!#REF!)</f>
        <v>#REF!</v>
      </c>
      <c r="F58" s="189" t="e">
        <f>IF(OR('Base Summary 2015-16'!#REF!="",'Base Summary 2015-16'!#REF!="[Select]"),"",'Base Summary 2015-16'!#REF!)</f>
        <v>#REF!</v>
      </c>
      <c r="G58" s="399" t="e">
        <f>IF('Base Summary 2015-16'!#REF!="","",'Base Summary 2015-16'!#REF!)</f>
        <v>#REF!</v>
      </c>
      <c r="H58" s="107"/>
      <c r="I58" s="31"/>
    </row>
    <row r="59" spans="3:9" ht="19.5" customHeight="1" x14ac:dyDescent="0.2">
      <c r="C59" s="13"/>
      <c r="D59" s="90">
        <f t="shared" si="0"/>
        <v>50</v>
      </c>
      <c r="E59" s="188" t="e">
        <f>IF(OR('Base Summary 2015-16'!#REF!="",'Base Summary 2015-16'!#REF!="[Enter service]"),"",'Base Summary 2015-16'!#REF!)</f>
        <v>#REF!</v>
      </c>
      <c r="F59" s="189" t="e">
        <f>IF(OR('Base Summary 2015-16'!#REF!="",'Base Summary 2015-16'!#REF!="[Select]"),"",'Base Summary 2015-16'!#REF!)</f>
        <v>#REF!</v>
      </c>
      <c r="G59" s="399" t="e">
        <f>IF('Base Summary 2015-16'!#REF!="","",'Base Summary 2015-16'!#REF!)</f>
        <v>#REF!</v>
      </c>
      <c r="H59" s="107"/>
      <c r="I59" s="31"/>
    </row>
    <row r="60" spans="3:9" ht="19.5" customHeight="1" x14ac:dyDescent="0.2">
      <c r="C60" s="13"/>
      <c r="D60" s="19">
        <f t="shared" si="0"/>
        <v>51</v>
      </c>
      <c r="E60" s="188" t="e">
        <f>IF(OR('Base Summary 2015-16'!#REF!="",'Base Summary 2015-16'!#REF!="[Enter service]"),"",'Base Summary 2015-16'!#REF!)</f>
        <v>#REF!</v>
      </c>
      <c r="F60" s="189" t="e">
        <f>IF(OR('Base Summary 2015-16'!#REF!="",'Base Summary 2015-16'!#REF!="[Select]"),"",'Base Summary 2015-16'!#REF!)</f>
        <v>#REF!</v>
      </c>
      <c r="G60" s="399" t="e">
        <f>IF('Base Summary 2015-16'!#REF!="","",'Base Summary 2015-16'!#REF!)</f>
        <v>#REF!</v>
      </c>
      <c r="H60" s="107"/>
      <c r="I60" s="31"/>
    </row>
    <row r="61" spans="3:9" ht="19.5" customHeight="1" x14ac:dyDescent="0.2">
      <c r="C61" s="13"/>
      <c r="D61" s="19">
        <f t="shared" si="0"/>
        <v>52</v>
      </c>
      <c r="E61" s="188" t="str">
        <f>IF(OR('Base Summary 2015-16'!E51="",'Base Summary 2015-16'!E51="[Enter service]"),"",'Base Summary 2015-16'!E51)</f>
        <v>L To P Learner Driver Mentor Program</v>
      </c>
      <c r="F61" s="189" t="str">
        <f>IF(OR('Base Summary 2015-16'!F51="",'Base Summary 2015-16'!F51="[Select]"),"",'Base Summary 2015-16'!F51)</f>
        <v>External</v>
      </c>
      <c r="G61" s="399" t="str">
        <f>IF('Base Summary 2015-16'!G51="","",'Base Summary 2015-16'!G51)</f>
        <v>Auspice funding to local schools to implement L to P program</v>
      </c>
      <c r="H61" s="107"/>
      <c r="I61" s="31"/>
    </row>
    <row r="62" spans="3:9" ht="19.5" customHeight="1" x14ac:dyDescent="0.2">
      <c r="C62" s="13"/>
      <c r="D62" s="19">
        <f t="shared" si="0"/>
        <v>53</v>
      </c>
      <c r="E62" s="188" t="str">
        <f>IF(OR('Base Summary 2015-16'!E53="",'Base Summary 2015-16'!E53="[Enter service]"),"",'Base Summary 2015-16'!E53)</f>
        <v>Walk To School Program</v>
      </c>
      <c r="F62" s="189" t="str">
        <f>IF(OR('Base Summary 2015-16'!F53="",'Base Summary 2015-16'!F53="[Select]"),"",'Base Summary 2015-16'!F53)</f>
        <v>External</v>
      </c>
      <c r="G62" s="399" t="str">
        <f>IF('Base Summary 2015-16'!G53="","",'Base Summary 2015-16'!G53)</f>
        <v>Auspice funding to local schools to implement walk to school program</v>
      </c>
      <c r="H62" s="107"/>
      <c r="I62" s="31"/>
    </row>
    <row r="63" spans="3:9" ht="19.5" customHeight="1" x14ac:dyDescent="0.2">
      <c r="C63" s="13"/>
      <c r="D63" s="90">
        <f t="shared" si="0"/>
        <v>54</v>
      </c>
      <c r="E63" s="188" t="str">
        <f>IF(OR('Base Summary 2015-16'!E54="",'Base Summary 2015-16'!E54="[Enter service]"),"",'Base Summary 2015-16'!E54)</f>
        <v>Assets &amp; Infrastructure   Admin and Design</v>
      </c>
      <c r="F63" s="189" t="str">
        <f>IF(OR('Base Summary 2015-16'!F54="",'Base Summary 2015-16'!F54="[Select]"),"",'Base Summary 2015-16'!F54)</f>
        <v>Mixed</v>
      </c>
      <c r="G63" s="399" t="str">
        <f>IF('Base Summary 2015-16'!G54="","",'Base Summary 2015-16'!G54)</f>
        <v>Design infrastructure and respond to community requests regarding infrastructure</v>
      </c>
      <c r="H63" s="107"/>
      <c r="I63" s="31"/>
    </row>
    <row r="64" spans="3:9" ht="19.5" customHeight="1" x14ac:dyDescent="0.2">
      <c r="C64" s="13"/>
      <c r="D64" s="19">
        <f t="shared" si="0"/>
        <v>55</v>
      </c>
      <c r="E64" s="188" t="str">
        <f>IF(OR('Base Summary 2015-16'!E55="",'Base Summary 2015-16'!E55="[Enter service]"),"",'Base Summary 2015-16'!E55)</f>
        <v>Environmental Planning</v>
      </c>
      <c r="F64" s="189" t="str">
        <f>IF(OR('Base Summary 2015-16'!F55="",'Base Summary 2015-16'!F55="[Select]"),"",'Base Summary 2015-16'!F55)</f>
        <v>Mixed</v>
      </c>
      <c r="G64" s="399" t="str">
        <f>IF('Base Summary 2015-16'!G55="","",'Base Summary 2015-16'!G55)</f>
        <v>Advise Council and community on Environmental issues</v>
      </c>
      <c r="H64" s="107"/>
      <c r="I64" s="31"/>
    </row>
    <row r="65" spans="3:9" ht="19.5" customHeight="1" x14ac:dyDescent="0.2">
      <c r="C65" s="13"/>
      <c r="D65" s="19">
        <f t="shared" si="0"/>
        <v>56</v>
      </c>
      <c r="E65" s="188" t="str">
        <f>IF(OR('Base Summary 2015-16'!E56="",'Base Summary 2015-16'!E56="[Enter service]"),"",'Base Summary 2015-16'!E56)</f>
        <v>Street Light Sustainability Upgrade</v>
      </c>
      <c r="F65" s="189" t="str">
        <f>IF(OR('Base Summary 2015-16'!F56="",'Base Summary 2015-16'!F56="[Select]"),"",'Base Summary 2015-16'!F56)</f>
        <v>External</v>
      </c>
      <c r="G65" s="399" t="str">
        <f>IF('Base Summary 2015-16'!G56="","",'Base Summary 2015-16'!G56)</f>
        <v>Program to replace street lights with energy efficient lighting</v>
      </c>
      <c r="H65" s="107"/>
      <c r="I65" s="31"/>
    </row>
    <row r="66" spans="3:9" ht="19.5" customHeight="1" x14ac:dyDescent="0.2">
      <c r="C66" s="13"/>
      <c r="D66" s="90">
        <f t="shared" si="0"/>
        <v>57</v>
      </c>
      <c r="E66" s="188" t="str">
        <f>IF(OR('Base Summary 2015-16'!E57="",'Base Summary 2015-16'!E57="[Enter service]"),"",'Base Summary 2015-16'!E57)</f>
        <v>Recreation Services</v>
      </c>
      <c r="F66" s="189" t="str">
        <f>IF(OR('Base Summary 2015-16'!F57="",'Base Summary 2015-16'!F57="[Select]"),"",'Base Summary 2015-16'!F57)</f>
        <v>External</v>
      </c>
      <c r="G66" s="399" t="str">
        <f>IF('Base Summary 2015-16'!G57="","",'Base Summary 2015-16'!G57)</f>
        <v>Work with and support community with recreation issues</v>
      </c>
      <c r="H66" s="107"/>
      <c r="I66" s="31"/>
    </row>
    <row r="67" spans="3:9" ht="19.5" customHeight="1" x14ac:dyDescent="0.2">
      <c r="C67" s="13"/>
      <c r="D67" s="19">
        <f t="shared" si="0"/>
        <v>58</v>
      </c>
      <c r="E67" s="188" t="str">
        <f>IF(OR('Base Summary 2015-16'!E58="",'Base Summary 2015-16'!E58="[Enter service]"),"",'Base Summary 2015-16'!E58)</f>
        <v>Public Health and Wellbeing</v>
      </c>
      <c r="F67" s="189" t="str">
        <f>IF(OR('Base Summary 2015-16'!F58="",'Base Summary 2015-16'!F58="[Select]"),"",'Base Summary 2015-16'!F58)</f>
        <v>External</v>
      </c>
      <c r="G67" s="399" t="str">
        <f>IF('Base Summary 2015-16'!G58="","",'Base Summary 2015-16'!G58)</f>
        <v>Ensurance of public health</v>
      </c>
      <c r="H67" s="107"/>
      <c r="I67" s="31"/>
    </row>
    <row r="68" spans="3:9" ht="19.5" customHeight="1" x14ac:dyDescent="0.2">
      <c r="C68" s="13"/>
      <c r="D68" s="19">
        <f t="shared" si="0"/>
        <v>59</v>
      </c>
      <c r="E68" s="188" t="str">
        <f>IF(OR('Base Summary 2015-16'!E59="",'Base Summary 2015-16'!E59="[Enter service]"),"",'Base Summary 2015-16'!E59)</f>
        <v>Immunization Services</v>
      </c>
      <c r="F68" s="189" t="str">
        <f>IF(OR('Base Summary 2015-16'!F59="",'Base Summary 2015-16'!F59="[Select]"),"",'Base Summary 2015-16'!F59)</f>
        <v>External</v>
      </c>
      <c r="G68" s="399" t="str">
        <f>IF('Base Summary 2015-16'!G59="","",'Base Summary 2015-16'!G59)</f>
        <v>Provision of immunisation programs</v>
      </c>
      <c r="H68" s="107"/>
      <c r="I68" s="31"/>
    </row>
    <row r="69" spans="3:9" ht="19.5" customHeight="1" x14ac:dyDescent="0.2">
      <c r="C69" s="13"/>
      <c r="D69" s="90">
        <f t="shared" si="0"/>
        <v>60</v>
      </c>
      <c r="E69" s="188" t="str">
        <f>IF(OR('Base Summary 2015-16'!E60="",'Base Summary 2015-16'!E60="[Enter service]"),"",'Base Summary 2015-16'!E60)</f>
        <v>STAFF HEALTH &amp; WELLBEING</v>
      </c>
      <c r="F69" s="189" t="str">
        <f>IF(OR('Base Summary 2015-16'!F60="",'Base Summary 2015-16'!F60="[Select]"),"",'Base Summary 2015-16'!F60)</f>
        <v>Internal</v>
      </c>
      <c r="G69" s="399" t="str">
        <f>IF('Base Summary 2015-16'!G60="","",'Base Summary 2015-16'!G60)</f>
        <v>Provision of Staff health programs</v>
      </c>
      <c r="H69" s="107"/>
      <c r="I69" s="31"/>
    </row>
    <row r="70" spans="3:9" ht="19.5" customHeight="1" x14ac:dyDescent="0.2">
      <c r="C70" s="13"/>
      <c r="D70" s="19">
        <f t="shared" si="0"/>
        <v>61</v>
      </c>
      <c r="E70" s="188" t="str">
        <f>IF(OR('Base Summary 2015-16'!E61="",'Base Summary 2015-16'!E61="[Enter service]"),"",'Base Summary 2015-16'!E61)</f>
        <v>Building Regulations and Inspections</v>
      </c>
      <c r="F70" s="189" t="str">
        <f>IF(OR('Base Summary 2015-16'!F61="",'Base Summary 2015-16'!F61="[Select]"),"",'Base Summary 2015-16'!F61)</f>
        <v>External</v>
      </c>
      <c r="G70" s="399" t="str">
        <f>IF('Base Summary 2015-16'!G61="","",'Base Summary 2015-16'!G61)</f>
        <v>Building surveying and inspection services</v>
      </c>
      <c r="H70" s="107"/>
      <c r="I70" s="31"/>
    </row>
    <row r="71" spans="3:9" ht="19.5" customHeight="1" x14ac:dyDescent="0.2">
      <c r="C71" s="13"/>
      <c r="D71" s="19">
        <f t="shared" si="0"/>
        <v>62</v>
      </c>
      <c r="E71" s="188" t="str">
        <f>IF(OR('Base Summary 2015-16'!E62="",'Base Summary 2015-16'!E62="[Enter service]"),"",'Base Summary 2015-16'!E62)</f>
        <v>Plant Management</v>
      </c>
      <c r="F71" s="189" t="str">
        <f>IF(OR('Base Summary 2015-16'!F62="",'Base Summary 2015-16'!F62="[Select]"),"",'Base Summary 2015-16'!F62)</f>
        <v>Internal</v>
      </c>
      <c r="G71" s="399" t="str">
        <f>IF('Base Summary 2015-16'!G62="","",'Base Summary 2015-16'!G62)</f>
        <v>Management of Council Plant</v>
      </c>
      <c r="H71" s="107"/>
      <c r="I71" s="31"/>
    </row>
    <row r="72" spans="3:9" ht="19.5" customHeight="1" x14ac:dyDescent="0.2">
      <c r="C72" s="13"/>
      <c r="D72" s="90">
        <f t="shared" si="0"/>
        <v>63</v>
      </c>
      <c r="E72" s="188" t="str">
        <f>IF(OR('Base Summary 2015-16'!E63="",'Base Summary 2015-16'!E63="[Enter service]"),"",'Base Summary 2015-16'!E63)</f>
        <v>Property Maintenance</v>
      </c>
      <c r="F72" s="189" t="str">
        <f>IF(OR('Base Summary 2015-16'!F63="",'Base Summary 2015-16'!F63="[Select]"),"",'Base Summary 2015-16'!F63)</f>
        <v>Mixed</v>
      </c>
      <c r="G72" s="399" t="str">
        <f>IF('Base Summary 2015-16'!G63="","",'Base Summary 2015-16'!G63)</f>
        <v>Programmed and reactive maintenance of Council properties</v>
      </c>
      <c r="H72" s="107"/>
      <c r="I72" s="31"/>
    </row>
    <row r="73" spans="3:9" ht="19.5" customHeight="1" x14ac:dyDescent="0.2">
      <c r="C73" s="13"/>
      <c r="D73" s="19">
        <f t="shared" si="0"/>
        <v>64</v>
      </c>
      <c r="E73" s="188" t="str">
        <f>IF(OR('Base Summary 2015-16'!E64="",'Base Summary 2015-16'!E64="[Enter service]"),"",'Base Summary 2015-16'!E64)</f>
        <v>Sale of Council Properties</v>
      </c>
      <c r="F73" s="189" t="str">
        <f>IF(OR('Base Summary 2015-16'!F64="",'Base Summary 2015-16'!F64="[Select]"),"",'Base Summary 2015-16'!F64)</f>
        <v>Internal</v>
      </c>
      <c r="G73" s="399" t="str">
        <f>IF('Base Summary 2015-16'!G64="","",'Base Summary 2015-16'!G64)</f>
        <v>Sale of surplus Council properties</v>
      </c>
      <c r="H73" s="107"/>
      <c r="I73" s="31"/>
    </row>
    <row r="74" spans="3:9" ht="19.5" customHeight="1" x14ac:dyDescent="0.2">
      <c r="C74" s="13"/>
      <c r="D74" s="19">
        <f t="shared" si="0"/>
        <v>65</v>
      </c>
      <c r="E74" s="188" t="str">
        <f>IF(OR('Base Summary 2015-16'!E65="",'Base Summary 2015-16'!E65="[Enter service]"),"",'Base Summary 2015-16'!E65)</f>
        <v>Council Residences</v>
      </c>
      <c r="F74" s="189" t="str">
        <f>IF(OR('Base Summary 2015-16'!F65="",'Base Summary 2015-16'!F65="[Select]"),"",'Base Summary 2015-16'!F65)</f>
        <v>Internal</v>
      </c>
      <c r="G74" s="399" t="str">
        <f>IF('Base Summary 2015-16'!G65="","",'Base Summary 2015-16'!G65)</f>
        <v>Costs associated with Council owned residences</v>
      </c>
      <c r="H74" s="107"/>
      <c r="I74" s="31"/>
    </row>
    <row r="75" spans="3:9" ht="19.5" customHeight="1" x14ac:dyDescent="0.2">
      <c r="C75" s="13"/>
      <c r="D75" s="90">
        <f t="shared" si="0"/>
        <v>66</v>
      </c>
      <c r="E75" s="188" t="str">
        <f>IF(OR('Base Summary 2015-16'!E66="",'Base Summary 2015-16'!E66="[Enter service]"),"",'Base Summary 2015-16'!E66)</f>
        <v>Council Offices</v>
      </c>
      <c r="F75" s="189" t="str">
        <f>IF(OR('Base Summary 2015-16'!F66="",'Base Summary 2015-16'!F66="[Select]"),"",'Base Summary 2015-16'!F66)</f>
        <v>Internal</v>
      </c>
      <c r="G75" s="399" t="str">
        <f>IF('Base Summary 2015-16'!G66="","",'Base Summary 2015-16'!G66)</f>
        <v xml:space="preserve">Maintenance and utilities for Council offices   </v>
      </c>
      <c r="H75" s="107"/>
      <c r="I75" s="31"/>
    </row>
    <row r="76" spans="3:9" ht="19.5" customHeight="1" x14ac:dyDescent="0.2">
      <c r="C76" s="13"/>
      <c r="D76" s="19">
        <f t="shared" si="0"/>
        <v>67</v>
      </c>
      <c r="E76" s="188" t="str">
        <f>IF(OR('Base Summary 2015-16'!E67="",'Base Summary 2015-16'!E67="[Enter service]"),"",'Base Summary 2015-16'!E67)</f>
        <v>Swimming Pools</v>
      </c>
      <c r="F76" s="189" t="str">
        <f>IF(OR('Base Summary 2015-16'!F67="",'Base Summary 2015-16'!F67="[Select]"),"",'Base Summary 2015-16'!F67)</f>
        <v>External</v>
      </c>
      <c r="G76" s="399" t="str">
        <f>IF('Base Summary 2015-16'!G67="","",'Base Summary 2015-16'!G67)</f>
        <v>Operation of Council Swimming Pools</v>
      </c>
      <c r="H76" s="107"/>
      <c r="I76" s="31"/>
    </row>
    <row r="77" spans="3:9" ht="19.5" customHeight="1" x14ac:dyDescent="0.2">
      <c r="C77" s="13"/>
      <c r="D77" s="19">
        <f t="shared" si="0"/>
        <v>68</v>
      </c>
      <c r="E77" s="188" t="str">
        <f>IF(OR('Base Summary 2015-16'!E68="",'Base Summary 2015-16'!E68="[Enter service]"),"",'Base Summary 2015-16'!E68)</f>
        <v>Recreation Reserves</v>
      </c>
      <c r="F77" s="189" t="str">
        <f>IF(OR('Base Summary 2015-16'!F68="",'Base Summary 2015-16'!F68="[Select]"),"",'Base Summary 2015-16'!F68)</f>
        <v>External</v>
      </c>
      <c r="G77" s="399" t="str">
        <f>IF('Base Summary 2015-16'!G68="","",'Base Summary 2015-16'!G68)</f>
        <v>Operation of Recreation Reserves</v>
      </c>
      <c r="H77" s="107"/>
      <c r="I77" s="31"/>
    </row>
    <row r="78" spans="3:9" ht="19.5" customHeight="1" x14ac:dyDescent="0.2">
      <c r="C78" s="13"/>
      <c r="D78" s="90">
        <f t="shared" si="0"/>
        <v>69</v>
      </c>
      <c r="E78" s="188" t="str">
        <f>IF(OR('Base Summary 2015-16'!E69="",'Base Summary 2015-16'!E69="[Enter service]"),"",'Base Summary 2015-16'!E69)</f>
        <v>Caravan Parks</v>
      </c>
      <c r="F78" s="189" t="str">
        <f>IF(OR('Base Summary 2015-16'!F69="",'Base Summary 2015-16'!F69="[Select]"),"",'Base Summary 2015-16'!F69)</f>
        <v>External</v>
      </c>
      <c r="G78" s="399" t="str">
        <f>IF('Base Summary 2015-16'!G69="","",'Base Summary 2015-16'!G69)</f>
        <v>Operation of Council controlled Caravan Parks</v>
      </c>
      <c r="H78" s="107"/>
      <c r="I78" s="31"/>
    </row>
    <row r="79" spans="3:9" ht="19.5" customHeight="1" x14ac:dyDescent="0.2">
      <c r="C79" s="13"/>
      <c r="D79" s="19">
        <f t="shared" ref="D79:D142" si="1">D78+1</f>
        <v>70</v>
      </c>
      <c r="E79" s="188" t="str">
        <f>IF(OR('Base Summary 2015-16'!E70="",'Base Summary 2015-16'!E70="[Enter service]"),"",'Base Summary 2015-16'!E70)</f>
        <v>Halls</v>
      </c>
      <c r="F79" s="189" t="str">
        <f>IF(OR('Base Summary 2015-16'!F70="",'Base Summary 2015-16'!F70="[Select]"),"",'Base Summary 2015-16'!F70)</f>
        <v>External</v>
      </c>
      <c r="G79" s="399" t="str">
        <f>IF('Base Summary 2015-16'!G70="","",'Base Summary 2015-16'!G70)</f>
        <v xml:space="preserve">Maintenance and utilities for Council Halls   </v>
      </c>
      <c r="H79" s="107"/>
      <c r="I79" s="31"/>
    </row>
    <row r="80" spans="3:9" ht="19.5" customHeight="1" x14ac:dyDescent="0.2">
      <c r="C80" s="13"/>
      <c r="D80" s="19">
        <f t="shared" si="1"/>
        <v>71</v>
      </c>
      <c r="E80" s="188" t="str">
        <f>IF(OR('Base Summary 2015-16'!E71="",'Base Summary 2015-16'!E71="[Enter service]"),"",'Base Summary 2015-16'!E71)</f>
        <v>Museums</v>
      </c>
      <c r="F80" s="189" t="str">
        <f>IF(OR('Base Summary 2015-16'!F71="",'Base Summary 2015-16'!F71="[Select]"),"",'Base Summary 2015-16'!F71)</f>
        <v>External</v>
      </c>
      <c r="G80" s="399" t="str">
        <f>IF('Base Summary 2015-16'!G71="","",'Base Summary 2015-16'!G71)</f>
        <v>Maintenance and utilities for local museums</v>
      </c>
      <c r="H80" s="107"/>
      <c r="I80" s="31"/>
    </row>
    <row r="81" spans="3:9" ht="19.5" customHeight="1" x14ac:dyDescent="0.2">
      <c r="C81" s="13"/>
      <c r="D81" s="90">
        <f t="shared" si="1"/>
        <v>72</v>
      </c>
      <c r="E81" s="188" t="str">
        <f>IF(OR('Base Summary 2015-16'!E72="",'Base Summary 2015-16'!E72="[Enter service]"),"",'Base Summary 2015-16'!E72)</f>
        <v>Court Houses</v>
      </c>
      <c r="F81" s="189" t="str">
        <f>IF(OR('Base Summary 2015-16'!F72="",'Base Summary 2015-16'!F72="[Select]"),"",'Base Summary 2015-16'!F72)</f>
        <v>External</v>
      </c>
      <c r="G81" s="399" t="str">
        <f>IF('Base Summary 2015-16'!G72="","",'Base Summary 2015-16'!G72)</f>
        <v>Maintenance and utilities for old court houses for historical societies</v>
      </c>
      <c r="H81" s="107"/>
      <c r="I81" s="31"/>
    </row>
    <row r="82" spans="3:9" ht="19.5" customHeight="1" x14ac:dyDescent="0.2">
      <c r="C82" s="13"/>
      <c r="D82" s="19">
        <f t="shared" si="1"/>
        <v>73</v>
      </c>
      <c r="E82" s="188" t="str">
        <f>IF(OR('Base Summary 2015-16'!E73="",'Base Summary 2015-16'!E73="[Enter service]"),"",'Base Summary 2015-16'!E73)</f>
        <v>Stadiums &amp; Community Centres</v>
      </c>
      <c r="F82" s="189" t="str">
        <f>IF(OR('Base Summary 2015-16'!F73="",'Base Summary 2015-16'!F73="[Select]"),"",'Base Summary 2015-16'!F73)</f>
        <v>External</v>
      </c>
      <c r="G82" s="399" t="str">
        <f>IF('Base Summary 2015-16'!G73="","",'Base Summary 2015-16'!G73)</f>
        <v xml:space="preserve">Maintenance and utilities for Council Stadiums and Community Centres </v>
      </c>
      <c r="H82" s="107"/>
      <c r="I82" s="31"/>
    </row>
    <row r="83" spans="3:9" ht="19.5" customHeight="1" x14ac:dyDescent="0.2">
      <c r="C83" s="13"/>
      <c r="D83" s="19">
        <f t="shared" si="1"/>
        <v>74</v>
      </c>
      <c r="E83" s="188" t="str">
        <f>IF(OR('Base Summary 2015-16'!E74="",'Base Summary 2015-16'!E74="[Enter service]"),"",'Base Summary 2015-16'!E74)</f>
        <v>Depots</v>
      </c>
      <c r="F83" s="189" t="str">
        <f>IF(OR('Base Summary 2015-16'!F74="",'Base Summary 2015-16'!F74="[Select]"),"",'Base Summary 2015-16'!F74)</f>
        <v>Internal</v>
      </c>
      <c r="G83" s="399" t="str">
        <f>IF('Base Summary 2015-16'!G74="","",'Base Summary 2015-16'!G74)</f>
        <v>Maintenance and utilities for Council depots</v>
      </c>
      <c r="H83" s="107"/>
      <c r="I83" s="31"/>
    </row>
    <row r="84" spans="3:9" ht="19.5" customHeight="1" x14ac:dyDescent="0.2">
      <c r="C84" s="13"/>
      <c r="D84" s="90">
        <f t="shared" si="1"/>
        <v>75</v>
      </c>
      <c r="E84" s="188" t="str">
        <f>IF(OR('Base Summary 2015-16'!E75="",'Base Summary 2015-16'!E75="[Enter service]"),"",'Base Summary 2015-16'!E75)</f>
        <v>Lakes</v>
      </c>
      <c r="F84" s="189" t="str">
        <f>IF(OR('Base Summary 2015-16'!F75="",'Base Summary 2015-16'!F75="[Select]"),"",'Base Summary 2015-16'!F75)</f>
        <v>External</v>
      </c>
      <c r="G84" s="399" t="str">
        <f>IF('Base Summary 2015-16'!G75="","",'Base Summary 2015-16'!G75)</f>
        <v>Operation of recreational lakes</v>
      </c>
      <c r="H84" s="107"/>
      <c r="I84" s="31"/>
    </row>
    <row r="85" spans="3:9" ht="19.5" customHeight="1" x14ac:dyDescent="0.2">
      <c r="C85" s="13"/>
      <c r="D85" s="19">
        <f t="shared" si="1"/>
        <v>76</v>
      </c>
      <c r="E85" s="188" t="str">
        <f>IF(OR('Base Summary 2015-16'!E76="",'Base Summary 2015-16'!E76="[Enter service]"),"",'Base Summary 2015-16'!E76)</f>
        <v>Other Council Assets</v>
      </c>
      <c r="F85" s="189" t="str">
        <f>IF(OR('Base Summary 2015-16'!F76="",'Base Summary 2015-16'!F76="[Select]"),"",'Base Summary 2015-16'!F76)</f>
        <v>Mixed</v>
      </c>
      <c r="G85" s="399" t="str">
        <f>IF('Base Summary 2015-16'!G76="","",'Base Summary 2015-16'!G76)</f>
        <v>Maintenance and utilities for other Council assets</v>
      </c>
      <c r="H85" s="107"/>
      <c r="I85" s="31"/>
    </row>
    <row r="86" spans="3:9" ht="19.5" customHeight="1" x14ac:dyDescent="0.2">
      <c r="C86" s="13"/>
      <c r="D86" s="19">
        <f t="shared" si="1"/>
        <v>77</v>
      </c>
      <c r="E86" s="188" t="str">
        <f>IF(OR('Base Summary 2015-16'!E77="",'Base Summary 2015-16'!E77="[Enter service]"),"",'Base Summary 2015-16'!E77)</f>
        <v>Sunraysia Highway Improvement Committee</v>
      </c>
      <c r="F86" s="189" t="str">
        <f>IF(OR('Base Summary 2015-16'!F77="",'Base Summary 2015-16'!F77="[Select]"),"",'Base Summary 2015-16'!F77)</f>
        <v>External</v>
      </c>
      <c r="G86" s="399" t="str">
        <f>IF('Base Summary 2015-16'!G77="","",'Base Summary 2015-16'!G77)</f>
        <v>Membership to committee</v>
      </c>
      <c r="H86" s="107"/>
      <c r="I86" s="31"/>
    </row>
    <row r="87" spans="3:9" ht="19.5" customHeight="1" x14ac:dyDescent="0.2">
      <c r="C87" s="13"/>
      <c r="D87" s="90">
        <f t="shared" si="1"/>
        <v>78</v>
      </c>
      <c r="E87" s="188" t="str">
        <f>IF(OR('Base Summary 2015-16'!E78="",'Base Summary 2015-16'!E78="[Enter service]"),"",'Base Summary 2015-16'!E78)</f>
        <v>Roadside Weed and Rabbit Control</v>
      </c>
      <c r="F87" s="189" t="str">
        <f>IF(OR('Base Summary 2015-16'!F78="",'Base Summary 2015-16'!F78="[Select]"),"",'Base Summary 2015-16'!F78)</f>
        <v>External</v>
      </c>
      <c r="G87" s="399" t="str">
        <f>IF('Base Summary 2015-16'!G78="","",'Base Summary 2015-16'!G78)</f>
        <v>Funded program for weed and rabbit control</v>
      </c>
      <c r="H87" s="107"/>
      <c r="I87" s="31"/>
    </row>
    <row r="88" spans="3:9" ht="19.5" customHeight="1" x14ac:dyDescent="0.2">
      <c r="C88" s="13"/>
      <c r="D88" s="19">
        <f t="shared" si="1"/>
        <v>79</v>
      </c>
      <c r="E88" s="188" t="str">
        <f>IF(OR('Base Summary 2015-16'!E79="",'Base Summary 2015-16'!E79="[Enter service]"),"",'Base Summary 2015-16'!E79)</f>
        <v>Charlton-St Arnaud Rd Floodway Construction</v>
      </c>
      <c r="F88" s="189" t="str">
        <f>IF(OR('Base Summary 2015-16'!F79="",'Base Summary 2015-16'!F79="[Select]"),"",'Base Summary 2015-16'!F79)</f>
        <v>External</v>
      </c>
      <c r="G88" s="399" t="str">
        <f>IF('Base Summary 2015-16'!G79="","",'Base Summary 2015-16'!G79)</f>
        <v>Funded program of a VicRoads asset</v>
      </c>
      <c r="H88" s="107"/>
      <c r="I88" s="31"/>
    </row>
    <row r="89" spans="3:9" ht="19.5" customHeight="1" x14ac:dyDescent="0.2">
      <c r="C89" s="13"/>
      <c r="D89" s="19">
        <f t="shared" si="1"/>
        <v>80</v>
      </c>
      <c r="E89" s="188" t="e">
        <f>IF(OR('Base Summary 2015-16'!#REF!="",'Base Summary 2015-16'!#REF!="[Enter service]"),"",'Base Summary 2015-16'!#REF!)</f>
        <v>#REF!</v>
      </c>
      <c r="F89" s="189" t="e">
        <f>IF(OR('Base Summary 2015-16'!#REF!="",'Base Summary 2015-16'!#REF!="[Select]"),"",'Base Summary 2015-16'!#REF!)</f>
        <v>#REF!</v>
      </c>
      <c r="G89" s="399" t="e">
        <f>IF('Base Summary 2015-16'!#REF!="","",'Base Summary 2015-16'!#REF!)</f>
        <v>#REF!</v>
      </c>
      <c r="H89" s="107"/>
      <c r="I89" s="31"/>
    </row>
    <row r="90" spans="3:9" ht="19.5" customHeight="1" x14ac:dyDescent="0.2">
      <c r="C90" s="13"/>
      <c r="D90" s="90">
        <f t="shared" si="1"/>
        <v>81</v>
      </c>
      <c r="E90" s="188" t="str">
        <f>IF(OR('Base Summary 2015-16'!E80="",'Base Summary 2015-16'!E80="[Enter service]"),"",'Base Summary 2015-16'!E80)</f>
        <v>Municipal Emergency Management</v>
      </c>
      <c r="F90" s="189" t="str">
        <f>IF(OR('Base Summary 2015-16'!F80="",'Base Summary 2015-16'!F80="[Select]"),"",'Base Summary 2015-16'!F80)</f>
        <v>Mixed</v>
      </c>
      <c r="G90" s="399" t="str">
        <f>IF('Base Summary 2015-16'!G80="","",'Base Summary 2015-16'!G80)</f>
        <v>Emergency Management planning and coordination</v>
      </c>
      <c r="H90" s="107"/>
      <c r="I90" s="31"/>
    </row>
    <row r="91" spans="3:9" ht="19.5" customHeight="1" x14ac:dyDescent="0.2">
      <c r="C91" s="13"/>
      <c r="D91" s="19">
        <f t="shared" si="1"/>
        <v>82</v>
      </c>
      <c r="E91" s="188" t="str">
        <f>IF(OR('Base Summary 2015-16'!E81="",'Base Summary 2015-16'!E81="[Enter service]"),"",'Base Summary 2015-16'!E81)</f>
        <v>Incident Emergency Response</v>
      </c>
      <c r="F91" s="189" t="str">
        <f>IF(OR('Base Summary 2015-16'!F81="",'Base Summary 2015-16'!F81="[Select]"),"",'Base Summary 2015-16'!F81)</f>
        <v>External</v>
      </c>
      <c r="G91" s="399" t="str">
        <f>IF('Base Summary 2015-16'!G81="","",'Base Summary 2015-16'!G81)</f>
        <v>Cost of oncall response to community</v>
      </c>
      <c r="H91" s="107"/>
      <c r="I91" s="31"/>
    </row>
    <row r="92" spans="3:9" ht="19.5" customHeight="1" x14ac:dyDescent="0.2">
      <c r="C92" s="13"/>
      <c r="D92" s="19">
        <f t="shared" si="1"/>
        <v>83</v>
      </c>
      <c r="E92" s="188" t="str">
        <f>IF(OR('Base Summary 2015-16'!E82="",'Base Summary 2015-16'!E82="[Enter service]"),"",'Base Summary 2015-16'!E82)</f>
        <v>Events Traffic Control &amp; Community Support</v>
      </c>
      <c r="F92" s="189" t="str">
        <f>IF(OR('Base Summary 2015-16'!F82="",'Base Summary 2015-16'!F82="[Select]"),"",'Base Summary 2015-16'!F82)</f>
        <v>External</v>
      </c>
      <c r="G92" s="399" t="str">
        <f>IF('Base Summary 2015-16'!G82="","",'Base Summary 2015-16'!G82)</f>
        <v>Support of community based events</v>
      </c>
      <c r="H92" s="107"/>
      <c r="I92" s="31"/>
    </row>
    <row r="93" spans="3:9" ht="19.5" customHeight="1" x14ac:dyDescent="0.2">
      <c r="C93" s="13"/>
      <c r="D93" s="90">
        <f t="shared" si="1"/>
        <v>84</v>
      </c>
      <c r="E93" s="188" t="str">
        <f>IF(OR('Base Summary 2015-16'!E83="",'Base Summary 2015-16'!E83="[Enter service]"),"",'Base Summary 2015-16'!E83)</f>
        <v>Road Services Administration</v>
      </c>
      <c r="F93" s="189" t="str">
        <f>IF(OR('Base Summary 2015-16'!F83="",'Base Summary 2015-16'!F83="[Select]"),"",'Base Summary 2015-16'!F83)</f>
        <v>Internal</v>
      </c>
      <c r="G93" s="399" t="str">
        <f>IF('Base Summary 2015-16'!G83="","",'Base Summary 2015-16'!G83)</f>
        <v>Coordination of roads program</v>
      </c>
      <c r="H93" s="107"/>
      <c r="I93" s="31"/>
    </row>
    <row r="94" spans="3:9" ht="19.5" customHeight="1" x14ac:dyDescent="0.2">
      <c r="C94" s="13"/>
      <c r="D94" s="19">
        <f t="shared" si="1"/>
        <v>85</v>
      </c>
      <c r="E94" s="188" t="str">
        <f>IF(OR('Base Summary 2015-16'!E84="",'Base Summary 2015-16'!E84="[Enter service]"),"",'Base Summary 2015-16'!E84)</f>
        <v>Roads Sealed</v>
      </c>
      <c r="F94" s="189" t="str">
        <f>IF(OR('Base Summary 2015-16'!F84="",'Base Summary 2015-16'!F84="[Select]"),"",'Base Summary 2015-16'!F84)</f>
        <v>External</v>
      </c>
      <c r="G94" s="399" t="str">
        <f>IF('Base Summary 2015-16'!G84="","",'Base Summary 2015-16'!G84)</f>
        <v>Roads program</v>
      </c>
      <c r="H94" s="107"/>
      <c r="I94" s="31"/>
    </row>
    <row r="95" spans="3:9" ht="19.5" customHeight="1" x14ac:dyDescent="0.2">
      <c r="C95" s="13"/>
      <c r="D95" s="19">
        <f t="shared" si="1"/>
        <v>86</v>
      </c>
      <c r="E95" s="188" t="str">
        <f>IF(OR('Base Summary 2015-16'!E85="",'Base Summary 2015-16'!E85="[Enter service]"),"",'Base Summary 2015-16'!E85)</f>
        <v>Roads Gravel</v>
      </c>
      <c r="F95" s="189" t="str">
        <f>IF(OR('Base Summary 2015-16'!F85="",'Base Summary 2015-16'!F85="[Select]"),"",'Base Summary 2015-16'!F85)</f>
        <v>External</v>
      </c>
      <c r="G95" s="399" t="str">
        <f>IF('Base Summary 2015-16'!G85="","",'Base Summary 2015-16'!G85)</f>
        <v>Roads program</v>
      </c>
      <c r="H95" s="107"/>
      <c r="I95" s="31"/>
    </row>
    <row r="96" spans="3:9" ht="19.5" customHeight="1" x14ac:dyDescent="0.2">
      <c r="C96" s="13"/>
      <c r="D96" s="90">
        <f t="shared" si="1"/>
        <v>87</v>
      </c>
      <c r="E96" s="188" t="str">
        <f>IF(OR('Base Summary 2015-16'!E86="",'Base Summary 2015-16'!E86="[Enter service]"),"",'Base Summary 2015-16'!E86)</f>
        <v>Roads Formed</v>
      </c>
      <c r="F96" s="189" t="str">
        <f>IF(OR('Base Summary 2015-16'!F86="",'Base Summary 2015-16'!F86="[Select]"),"",'Base Summary 2015-16'!F86)</f>
        <v>External</v>
      </c>
      <c r="G96" s="399" t="str">
        <f>IF('Base Summary 2015-16'!G86="","",'Base Summary 2015-16'!G86)</f>
        <v>Roads program</v>
      </c>
      <c r="H96" s="107"/>
      <c r="I96" s="31"/>
    </row>
    <row r="97" spans="3:9" ht="19.5" customHeight="1" x14ac:dyDescent="0.2">
      <c r="C97" s="13"/>
      <c r="D97" s="19">
        <f t="shared" si="1"/>
        <v>88</v>
      </c>
      <c r="E97" s="188" t="str">
        <f>IF(OR('Base Summary 2015-16'!E87="",'Base Summary 2015-16'!E87="[Enter service]"),"",'Base Summary 2015-16'!E87)</f>
        <v>Gravel Pit Rehabilitiation</v>
      </c>
      <c r="F97" s="189" t="str">
        <f>IF(OR('Base Summary 2015-16'!F87="",'Base Summary 2015-16'!F87="[Select]"),"",'Base Summary 2015-16'!F87)</f>
        <v>Internal</v>
      </c>
      <c r="G97" s="399" t="str">
        <f>IF('Base Summary 2015-16'!G87="","",'Base Summary 2015-16'!G87)</f>
        <v>Rehabilitation of Council controlled gravel pits</v>
      </c>
      <c r="H97" s="107"/>
      <c r="I97" s="31"/>
    </row>
    <row r="98" spans="3:9" ht="19.5" customHeight="1" x14ac:dyDescent="0.2">
      <c r="C98" s="13"/>
      <c r="D98" s="19">
        <f t="shared" si="1"/>
        <v>89</v>
      </c>
      <c r="E98" s="188" t="str">
        <f>IF(OR('Base Summary 2015-16'!E88="",'Base Summary 2015-16'!E88="[Enter service]"),"",'Base Summary 2015-16'!E88)</f>
        <v>Urban Areas and Environment Administration</v>
      </c>
      <c r="F98" s="189" t="str">
        <f>IF(OR('Base Summary 2015-16'!F88="",'Base Summary 2015-16'!F88="[Select]"),"",'Base Summary 2015-16'!F88)</f>
        <v>Mixed</v>
      </c>
      <c r="G98" s="399" t="str">
        <f>IF('Base Summary 2015-16'!G88="","",'Base Summary 2015-16'!G88)</f>
        <v>Coordination and maintenace of public places</v>
      </c>
      <c r="H98" s="107"/>
      <c r="I98" s="31"/>
    </row>
    <row r="99" spans="3:9" ht="19.5" customHeight="1" x14ac:dyDescent="0.2">
      <c r="C99" s="13"/>
      <c r="D99" s="90">
        <f t="shared" si="1"/>
        <v>90</v>
      </c>
      <c r="E99" s="188" t="str">
        <f>IF(OR('Base Summary 2015-16'!E89="",'Base Summary 2015-16'!E89="[Enter service]"),"",'Base Summary 2015-16'!E89)</f>
        <v>Public Toilets</v>
      </c>
      <c r="F99" s="189" t="str">
        <f>IF(OR('Base Summary 2015-16'!F89="",'Base Summary 2015-16'!F89="[Select]"),"",'Base Summary 2015-16'!F89)</f>
        <v>External</v>
      </c>
      <c r="G99" s="399" t="str">
        <f>IF('Base Summary 2015-16'!G89="","",'Base Summary 2015-16'!G89)</f>
        <v>Cleaning and maintenance of public toilets</v>
      </c>
      <c r="H99" s="107"/>
      <c r="I99" s="31"/>
    </row>
    <row r="100" spans="3:9" ht="19.5" customHeight="1" x14ac:dyDescent="0.2">
      <c r="C100" s="13"/>
      <c r="D100" s="19">
        <f t="shared" si="1"/>
        <v>91</v>
      </c>
      <c r="E100" s="188" t="str">
        <f>IF(OR('Base Summary 2015-16'!E90="",'Base Summary 2015-16'!E90="[Enter service]"),"",'Base Summary 2015-16'!E90)</f>
        <v>Parks</v>
      </c>
      <c r="F100" s="189" t="str">
        <f>IF(OR('Base Summary 2015-16'!F90="",'Base Summary 2015-16'!F90="[Select]"),"",'Base Summary 2015-16'!F90)</f>
        <v>External</v>
      </c>
      <c r="G100" s="399" t="str">
        <f>IF('Base Summary 2015-16'!G90="","",'Base Summary 2015-16'!G90)</f>
        <v>Cleaning and maintenance of council parks</v>
      </c>
      <c r="H100" s="107"/>
      <c r="I100" s="31"/>
    </row>
    <row r="101" spans="3:9" ht="19.5" customHeight="1" x14ac:dyDescent="0.2">
      <c r="C101" s="13"/>
      <c r="D101" s="19">
        <f t="shared" si="1"/>
        <v>92</v>
      </c>
      <c r="E101" s="188" t="str">
        <f>IF(OR('Base Summary 2015-16'!E91="",'Base Summary 2015-16'!E91="[Enter service]"),"",'Base Summary 2015-16'!E91)</f>
        <v>Drains</v>
      </c>
      <c r="F101" s="189" t="str">
        <f>IF(OR('Base Summary 2015-16'!F91="",'Base Summary 2015-16'!F91="[Select]"),"",'Base Summary 2015-16'!F91)</f>
        <v>External</v>
      </c>
      <c r="G101" s="399" t="str">
        <f>IF('Base Summary 2015-16'!G91="","",'Base Summary 2015-16'!G91)</f>
        <v>Maintenance of Council drains</v>
      </c>
      <c r="H101" s="107"/>
      <c r="I101" s="31"/>
    </row>
    <row r="102" spans="3:9" ht="19.5" customHeight="1" x14ac:dyDescent="0.2">
      <c r="C102" s="13"/>
      <c r="D102" s="90">
        <f t="shared" si="1"/>
        <v>93</v>
      </c>
      <c r="E102" s="188" t="str">
        <f>IF(OR('Base Summary 2015-16'!E92="",'Base Summary 2015-16'!E92="[Enter service]"),"",'Base Summary 2015-16'!E92)</f>
        <v>Major Culverts Bridges and Weirs</v>
      </c>
      <c r="F102" s="189" t="str">
        <f>IF(OR('Base Summary 2015-16'!F92="",'Base Summary 2015-16'!F92="[Select]"),"",'Base Summary 2015-16'!F92)</f>
        <v>External</v>
      </c>
      <c r="G102" s="399" t="str">
        <f>IF('Base Summary 2015-16'!G92="","",'Base Summary 2015-16'!G92)</f>
        <v>Minor maintenance of bridges culverts and weirs</v>
      </c>
      <c r="H102" s="107"/>
      <c r="I102" s="31"/>
    </row>
    <row r="103" spans="3:9" ht="19.5" customHeight="1" x14ac:dyDescent="0.2">
      <c r="C103" s="13"/>
      <c r="D103" s="19">
        <f t="shared" si="1"/>
        <v>94</v>
      </c>
      <c r="E103" s="188" t="str">
        <f>IF(OR('Base Summary 2015-16'!E93="",'Base Summary 2015-16'!E93="[Enter service]"),"",'Base Summary 2015-16'!E93)</f>
        <v>Pump Stations Water Re Use and Standpipes</v>
      </c>
      <c r="F103" s="189" t="str">
        <f>IF(OR('Base Summary 2015-16'!F93="",'Base Summary 2015-16'!F93="[Select]"),"",'Base Summary 2015-16'!F93)</f>
        <v>External</v>
      </c>
      <c r="G103" s="399" t="str">
        <f>IF('Base Summary 2015-16'!G93="","",'Base Summary 2015-16'!G93)</f>
        <v>Standpipe maintenance</v>
      </c>
      <c r="H103" s="107"/>
      <c r="I103" s="31"/>
    </row>
    <row r="104" spans="3:9" ht="19.5" customHeight="1" x14ac:dyDescent="0.2">
      <c r="C104" s="13"/>
      <c r="D104" s="19">
        <f t="shared" si="1"/>
        <v>95</v>
      </c>
      <c r="E104" s="188" t="str">
        <f>IF(OR('Base Summary 2015-16'!E94="",'Base Summary 2015-16'!E94="[Enter service]"),"",'Base Summary 2015-16'!E94)</f>
        <v>Streetscapes</v>
      </c>
      <c r="F104" s="189" t="str">
        <f>IF(OR('Base Summary 2015-16'!F94="",'Base Summary 2015-16'!F94="[Select]"),"",'Base Summary 2015-16'!F94)</f>
        <v>External</v>
      </c>
      <c r="G104" s="399" t="str">
        <f>IF('Base Summary 2015-16'!G94="","",'Base Summary 2015-16'!G94)</f>
        <v>Cost of maintaining appearance of town streets</v>
      </c>
      <c r="H104" s="107"/>
      <c r="I104" s="31"/>
    </row>
    <row r="105" spans="3:9" ht="19.5" customHeight="1" x14ac:dyDescent="0.2">
      <c r="C105" s="13"/>
      <c r="D105" s="90">
        <f t="shared" si="1"/>
        <v>96</v>
      </c>
      <c r="E105" s="188" t="str">
        <f>IF(OR('Base Summary 2015-16'!E95="",'Base Summary 2015-16'!E95="[Enter service]"),"",'Base Summary 2015-16'!E95)</f>
        <v>Kerb &amp; Channel</v>
      </c>
      <c r="F105" s="189" t="str">
        <f>IF(OR('Base Summary 2015-16'!F95="",'Base Summary 2015-16'!F95="[Select]"),"",'Base Summary 2015-16'!F95)</f>
        <v>External</v>
      </c>
      <c r="G105" s="399" t="str">
        <f>IF('Base Summary 2015-16'!G95="","",'Base Summary 2015-16'!G95)</f>
        <v>Maintenance of Kerb and Channel</v>
      </c>
      <c r="H105" s="107"/>
      <c r="I105" s="31"/>
    </row>
    <row r="106" spans="3:9" ht="19.5" customHeight="1" x14ac:dyDescent="0.2">
      <c r="C106" s="13"/>
      <c r="D106" s="19">
        <f t="shared" si="1"/>
        <v>97</v>
      </c>
      <c r="E106" s="188" t="str">
        <f>IF(OR('Base Summary 2015-16'!E96="",'Base Summary 2015-16'!E96="[Enter service]"),"",'Base Summary 2015-16'!E96)</f>
        <v>Footpaths</v>
      </c>
      <c r="F106" s="189" t="str">
        <f>IF(OR('Base Summary 2015-16'!F96="",'Base Summary 2015-16'!F96="[Select]"),"",'Base Summary 2015-16'!F96)</f>
        <v>External</v>
      </c>
      <c r="G106" s="399" t="str">
        <f>IF('Base Summary 2015-16'!G96="","",'Base Summary 2015-16'!G96)</f>
        <v>Maintenance of Council footpaths</v>
      </c>
      <c r="H106" s="107"/>
      <c r="I106" s="31"/>
    </row>
    <row r="107" spans="3:9" ht="19.5" customHeight="1" x14ac:dyDescent="0.2">
      <c r="C107" s="13"/>
      <c r="D107" s="19">
        <f t="shared" si="1"/>
        <v>98</v>
      </c>
      <c r="E107" s="188" t="str">
        <f>IF(OR('Base Summary 2015-16'!E97="",'Base Summary 2015-16'!E97="[Enter service]"),"",'Base Summary 2015-16'!E97)</f>
        <v>Waste and Environment Administration</v>
      </c>
      <c r="F107" s="189" t="str">
        <f>IF(OR('Base Summary 2015-16'!F97="",'Base Summary 2015-16'!F97="[Select]"),"",'Base Summary 2015-16'!F97)</f>
        <v>External</v>
      </c>
      <c r="G107" s="399" t="str">
        <f>IF('Base Summary 2015-16'!G97="","",'Base Summary 2015-16'!G97)</f>
        <v>Cost of administering waste and environment services</v>
      </c>
      <c r="H107" s="107"/>
      <c r="I107" s="31"/>
    </row>
    <row r="108" spans="3:9" ht="19.5" customHeight="1" x14ac:dyDescent="0.2">
      <c r="C108" s="13"/>
      <c r="D108" s="90">
        <f t="shared" si="1"/>
        <v>99</v>
      </c>
      <c r="E108" s="188" t="str">
        <f>IF(OR('Base Summary 2015-16'!E98="",'Base Summary 2015-16'!E98="[Enter service]"),"",'Base Summary 2015-16'!E98)</f>
        <v>Garbage &amp; Sanitation</v>
      </c>
      <c r="F108" s="189" t="str">
        <f>IF(OR('Base Summary 2015-16'!F98="",'Base Summary 2015-16'!F98="[Select]"),"",'Base Summary 2015-16'!F98)</f>
        <v>External</v>
      </c>
      <c r="G108" s="399" t="str">
        <f>IF('Base Summary 2015-16'!G98="","",'Base Summary 2015-16'!G98)</f>
        <v>Costs of providing garbage collection service</v>
      </c>
      <c r="H108" s="107"/>
      <c r="I108" s="31"/>
    </row>
    <row r="109" spans="3:9" ht="19.5" customHeight="1" x14ac:dyDescent="0.2">
      <c r="C109" s="13"/>
      <c r="D109" s="19">
        <f t="shared" si="1"/>
        <v>100</v>
      </c>
      <c r="E109" s="188" t="str">
        <f>IF(OR('Base Summary 2015-16'!E99="",'Base Summary 2015-16'!E99="[Enter service]"),"",'Base Summary 2015-16'!E99)</f>
        <v>Recycling</v>
      </c>
      <c r="F109" s="189" t="str">
        <f>IF(OR('Base Summary 2015-16'!F99="",'Base Summary 2015-16'!F99="[Select]"),"",'Base Summary 2015-16'!F99)</f>
        <v>External</v>
      </c>
      <c r="G109" s="399" t="str">
        <f>IF('Base Summary 2015-16'!G99="","",'Base Summary 2015-16'!G99)</f>
        <v>Costs of providing recycling service</v>
      </c>
      <c r="H109" s="107"/>
      <c r="I109" s="31"/>
    </row>
    <row r="110" spans="3:9" ht="19.5" customHeight="1" x14ac:dyDescent="0.2">
      <c r="C110" s="13"/>
      <c r="D110" s="19">
        <f t="shared" si="1"/>
        <v>101</v>
      </c>
      <c r="E110" s="188" t="str">
        <f>IF(OR('Base Summary 2015-16'!E100="",'Base Summary 2015-16'!E100="[Enter service]"),"",'Base Summary 2015-16'!E100)</f>
        <v>Landfill and Transfer Stations</v>
      </c>
      <c r="F110" s="189" t="str">
        <f>IF(OR('Base Summary 2015-16'!F100="",'Base Summary 2015-16'!F100="[Select]"),"",'Base Summary 2015-16'!F100)</f>
        <v>External</v>
      </c>
      <c r="G110" s="399" t="str">
        <f>IF('Base Summary 2015-16'!G100="","",'Base Summary 2015-16'!G100)</f>
        <v>Costs associated with operating landfill and tranfer stations</v>
      </c>
      <c r="H110" s="107"/>
      <c r="I110" s="31"/>
    </row>
    <row r="111" spans="3:9" ht="19.5" customHeight="1" x14ac:dyDescent="0.2">
      <c r="C111" s="13"/>
      <c r="D111" s="90">
        <f t="shared" si="1"/>
        <v>102</v>
      </c>
      <c r="E111" s="188" t="str">
        <f>IF(OR('Base Summary 2015-16'!E101="",'Base Summary 2015-16'!E101="[Enter service]"),"",'Base Summary 2015-16'!E101)</f>
        <v>Landfill Sites Rehabilitation</v>
      </c>
      <c r="F111" s="189" t="str">
        <f>IF(OR('Base Summary 2015-16'!F101="",'Base Summary 2015-16'!F101="[Select]"),"",'Base Summary 2015-16'!F101)</f>
        <v>Internal</v>
      </c>
      <c r="G111" s="399" t="str">
        <f>IF('Base Summary 2015-16'!G101="","",'Base Summary 2015-16'!G101)</f>
        <v xml:space="preserve">Rehabilitation of landfill sites </v>
      </c>
      <c r="H111" s="107"/>
      <c r="I111" s="31"/>
    </row>
    <row r="112" spans="3:9" ht="19.5" customHeight="1" x14ac:dyDescent="0.2">
      <c r="C112" s="13"/>
      <c r="D112" s="19">
        <f t="shared" si="1"/>
        <v>103</v>
      </c>
      <c r="E112" s="188" t="str">
        <f>IF(OR('Base Summary 2015-16'!E102="",'Base Summary 2015-16'!E102="[Enter service]"),"",'Base Summary 2015-16'!E102)</f>
        <v>Landfill - New Cells</v>
      </c>
      <c r="F112" s="189" t="str">
        <f>IF(OR('Base Summary 2015-16'!F102="",'Base Summary 2015-16'!F102="[Select]"),"",'Base Summary 2015-16'!F102)</f>
        <v>Internal</v>
      </c>
      <c r="G112" s="399" t="str">
        <f>IF('Base Summary 2015-16'!G102="","",'Base Summary 2015-16'!G102)</f>
        <v>Construction of new landfill cells</v>
      </c>
      <c r="H112" s="107"/>
      <c r="I112" s="31"/>
    </row>
    <row r="113" spans="3:9" ht="19.5" customHeight="1" x14ac:dyDescent="0.2">
      <c r="C113" s="13"/>
      <c r="D113" s="19">
        <f t="shared" si="1"/>
        <v>104</v>
      </c>
      <c r="E113" s="188" t="str">
        <f>IF(OR('Base Summary 2015-16'!E103="",'Base Summary 2015-16'!E103="[Enter service]"),"",'Base Summary 2015-16'!E103)</f>
        <v>CM Regional Waste Management Group</v>
      </c>
      <c r="F113" s="189" t="str">
        <f>IF(OR('Base Summary 2015-16'!F103="",'Base Summary 2015-16'!F103="[Select]"),"",'Base Summary 2015-16'!F103)</f>
        <v>External</v>
      </c>
      <c r="G113" s="399" t="str">
        <f>IF('Base Summary 2015-16'!G103="","",'Base Summary 2015-16'!G103)</f>
        <v>Membership to local waste management group</v>
      </c>
      <c r="H113" s="107"/>
      <c r="I113" s="31"/>
    </row>
    <row r="114" spans="3:9" ht="19.5" customHeight="1" x14ac:dyDescent="0.2">
      <c r="C114" s="13"/>
      <c r="D114" s="90">
        <f t="shared" si="1"/>
        <v>105</v>
      </c>
      <c r="E114" s="188" t="str">
        <f>IF(OR('Base Summary 2015-16'!E104="",'Base Summary 2015-16'!E104="[Enter service]"),"",'Base Summary 2015-16'!E104)</f>
        <v>Aerodromes</v>
      </c>
      <c r="F114" s="189" t="str">
        <f>IF(OR('Base Summary 2015-16'!F104="",'Base Summary 2015-16'!F104="[Select]"),"",'Base Summary 2015-16'!F104)</f>
        <v>External</v>
      </c>
      <c r="G114" s="399" t="str">
        <f>IF('Base Summary 2015-16'!G104="","",'Base Summary 2015-16'!G104)</f>
        <v>Maintenance and utilities for Council aerodromes</v>
      </c>
      <c r="H114" s="107"/>
      <c r="I114" s="31"/>
    </row>
    <row r="115" spans="3:9" ht="19.5" customHeight="1" x14ac:dyDescent="0.2">
      <c r="C115" s="13"/>
      <c r="D115" s="19">
        <f t="shared" si="1"/>
        <v>106</v>
      </c>
      <c r="E115" s="188" t="str">
        <f>IF(OR('Base Summary 2015-16'!E116="",'Base Summary 2015-16'!E116="[Enter service]"),"",'Base Summary 2015-16'!E116)</f>
        <v/>
      </c>
      <c r="F115" s="189" t="str">
        <f>IF(OR('Base Summary 2015-16'!F116="",'Base Summary 2015-16'!F116="[Select]"),"",'Base Summary 2015-16'!F116)</f>
        <v/>
      </c>
      <c r="G115" s="399" t="str">
        <f>IF('Base Summary 2015-16'!G116="","",'Base Summary 2015-16'!G116)</f>
        <v/>
      </c>
      <c r="H115" s="107"/>
      <c r="I115" s="31"/>
    </row>
    <row r="116" spans="3:9" ht="19.5" customHeight="1" x14ac:dyDescent="0.2">
      <c r="C116" s="13"/>
      <c r="D116" s="19">
        <f t="shared" si="1"/>
        <v>107</v>
      </c>
      <c r="E116" s="188" t="str">
        <f>IF(OR('Base Summary 2015-16'!E117="",'Base Summary 2015-16'!E117="[Enter service]"),"",'Base Summary 2015-16'!E117)</f>
        <v/>
      </c>
      <c r="F116" s="189" t="str">
        <f>IF(OR('Base Summary 2015-16'!F117="",'Base Summary 2015-16'!F117="[Select]"),"",'Base Summary 2015-16'!F117)</f>
        <v/>
      </c>
      <c r="G116" s="399" t="str">
        <f>IF('Base Summary 2015-16'!G117="","",'Base Summary 2015-16'!G117)</f>
        <v/>
      </c>
      <c r="H116" s="107"/>
      <c r="I116" s="31"/>
    </row>
    <row r="117" spans="3:9" ht="19.5" customHeight="1" x14ac:dyDescent="0.2">
      <c r="C117" s="13"/>
      <c r="D117" s="90">
        <f t="shared" si="1"/>
        <v>108</v>
      </c>
      <c r="E117" s="188" t="str">
        <f>IF(OR('Base Summary 2015-16'!E118="",'Base Summary 2015-16'!E118="[Enter service]"),"",'Base Summary 2015-16'!E118)</f>
        <v/>
      </c>
      <c r="F117" s="189" t="str">
        <f>IF(OR('Base Summary 2015-16'!F118="",'Base Summary 2015-16'!F118="[Select]"),"",'Base Summary 2015-16'!F118)</f>
        <v/>
      </c>
      <c r="G117" s="399" t="str">
        <f>IF('Base Summary 2015-16'!G118="","",'Base Summary 2015-16'!G118)</f>
        <v/>
      </c>
      <c r="H117" s="107"/>
      <c r="I117" s="31"/>
    </row>
    <row r="118" spans="3:9" ht="19.5" customHeight="1" x14ac:dyDescent="0.2">
      <c r="C118" s="13"/>
      <c r="D118" s="19">
        <f t="shared" si="1"/>
        <v>109</v>
      </c>
      <c r="E118" s="188" t="str">
        <f>IF(OR('Base Summary 2015-16'!E119="",'Base Summary 2015-16'!E119="[Enter service]"),"",'Base Summary 2015-16'!E119)</f>
        <v/>
      </c>
      <c r="F118" s="189" t="str">
        <f>IF(OR('Base Summary 2015-16'!F119="",'Base Summary 2015-16'!F119="[Select]"),"",'Base Summary 2015-16'!F119)</f>
        <v/>
      </c>
      <c r="G118" s="399" t="str">
        <f>IF('Base Summary 2015-16'!G119="","",'Base Summary 2015-16'!G119)</f>
        <v/>
      </c>
      <c r="H118" s="107"/>
      <c r="I118" s="31"/>
    </row>
    <row r="119" spans="3:9" ht="19.5" customHeight="1" x14ac:dyDescent="0.2">
      <c r="C119" s="13"/>
      <c r="D119" s="19">
        <f t="shared" si="1"/>
        <v>110</v>
      </c>
      <c r="E119" s="188" t="str">
        <f>IF(OR('Base Summary 2015-16'!E120="",'Base Summary 2015-16'!E120="[Enter service]"),"",'Base Summary 2015-16'!E120)</f>
        <v/>
      </c>
      <c r="F119" s="189" t="str">
        <f>IF(OR('Base Summary 2015-16'!F120="",'Base Summary 2015-16'!F120="[Select]"),"",'Base Summary 2015-16'!F120)</f>
        <v/>
      </c>
      <c r="G119" s="399" t="str">
        <f>IF('Base Summary 2015-16'!G120="","",'Base Summary 2015-16'!G120)</f>
        <v/>
      </c>
      <c r="H119" s="107"/>
      <c r="I119" s="31"/>
    </row>
    <row r="120" spans="3:9" ht="19.5" customHeight="1" x14ac:dyDescent="0.2">
      <c r="C120" s="13"/>
      <c r="D120" s="90">
        <f t="shared" si="1"/>
        <v>111</v>
      </c>
      <c r="E120" s="188" t="str">
        <f>IF(OR('Base Summary 2015-16'!E121="",'Base Summary 2015-16'!E121="[Enter service]"),"",'Base Summary 2015-16'!E121)</f>
        <v/>
      </c>
      <c r="F120" s="189" t="str">
        <f>IF(OR('Base Summary 2015-16'!F121="",'Base Summary 2015-16'!F121="[Select]"),"",'Base Summary 2015-16'!F121)</f>
        <v/>
      </c>
      <c r="G120" s="399" t="str">
        <f>IF('Base Summary 2015-16'!G121="","",'Base Summary 2015-16'!G121)</f>
        <v/>
      </c>
      <c r="H120" s="107"/>
      <c r="I120" s="31"/>
    </row>
    <row r="121" spans="3:9" ht="19.5" customHeight="1" x14ac:dyDescent="0.2">
      <c r="C121" s="13"/>
      <c r="D121" s="19">
        <f t="shared" si="1"/>
        <v>112</v>
      </c>
      <c r="E121" s="188" t="str">
        <f>IF(OR('Base Summary 2015-16'!E122="",'Base Summary 2015-16'!E122="[Enter service]"),"",'Base Summary 2015-16'!E122)</f>
        <v/>
      </c>
      <c r="F121" s="189" t="str">
        <f>IF(OR('Base Summary 2015-16'!F122="",'Base Summary 2015-16'!F122="[Select]"),"",'Base Summary 2015-16'!F122)</f>
        <v/>
      </c>
      <c r="G121" s="399" t="str">
        <f>IF('Base Summary 2015-16'!G122="","",'Base Summary 2015-16'!G122)</f>
        <v/>
      </c>
      <c r="H121" s="107"/>
      <c r="I121" s="31"/>
    </row>
    <row r="122" spans="3:9" ht="19.5" customHeight="1" x14ac:dyDescent="0.2">
      <c r="C122" s="13"/>
      <c r="D122" s="19">
        <f t="shared" si="1"/>
        <v>113</v>
      </c>
      <c r="E122" s="188" t="str">
        <f>IF(OR('Base Summary 2015-16'!E123="",'Base Summary 2015-16'!E123="[Enter service]"),"",'Base Summary 2015-16'!E123)</f>
        <v/>
      </c>
      <c r="F122" s="189" t="str">
        <f>IF(OR('Base Summary 2015-16'!F123="",'Base Summary 2015-16'!F123="[Select]"),"",'Base Summary 2015-16'!F123)</f>
        <v/>
      </c>
      <c r="G122" s="399" t="str">
        <f>IF('Base Summary 2015-16'!G123="","",'Base Summary 2015-16'!G123)</f>
        <v/>
      </c>
      <c r="H122" s="107"/>
      <c r="I122" s="31"/>
    </row>
    <row r="123" spans="3:9" ht="19.5" customHeight="1" x14ac:dyDescent="0.2">
      <c r="C123" s="13"/>
      <c r="D123" s="90">
        <f t="shared" si="1"/>
        <v>114</v>
      </c>
      <c r="E123" s="188" t="str">
        <f>IF(OR('Base Summary 2015-16'!E124="",'Base Summary 2015-16'!E124="[Enter service]"),"",'Base Summary 2015-16'!E124)</f>
        <v/>
      </c>
      <c r="F123" s="189" t="str">
        <f>IF(OR('Base Summary 2015-16'!F124="",'Base Summary 2015-16'!F124="[Select]"),"",'Base Summary 2015-16'!F124)</f>
        <v/>
      </c>
      <c r="G123" s="399" t="str">
        <f>IF('Base Summary 2015-16'!G124="","",'Base Summary 2015-16'!G124)</f>
        <v/>
      </c>
      <c r="H123" s="107"/>
      <c r="I123" s="31"/>
    </row>
    <row r="124" spans="3:9" ht="19.5" customHeight="1" x14ac:dyDescent="0.2">
      <c r="C124" s="13"/>
      <c r="D124" s="19">
        <f t="shared" si="1"/>
        <v>115</v>
      </c>
      <c r="E124" s="188" t="str">
        <f>IF(OR('Base Summary 2015-16'!E125="",'Base Summary 2015-16'!E125="[Enter service]"),"",'Base Summary 2015-16'!E125)</f>
        <v/>
      </c>
      <c r="F124" s="189" t="str">
        <f>IF(OR('Base Summary 2015-16'!F125="",'Base Summary 2015-16'!F125="[Select]"),"",'Base Summary 2015-16'!F125)</f>
        <v/>
      </c>
      <c r="G124" s="399" t="str">
        <f>IF('Base Summary 2015-16'!G125="","",'Base Summary 2015-16'!G125)</f>
        <v/>
      </c>
      <c r="H124" s="107"/>
      <c r="I124" s="31"/>
    </row>
    <row r="125" spans="3:9" ht="19.5" customHeight="1" x14ac:dyDescent="0.2">
      <c r="C125" s="13"/>
      <c r="D125" s="19">
        <f t="shared" si="1"/>
        <v>116</v>
      </c>
      <c r="E125" s="188" t="str">
        <f>IF(OR('Base Summary 2015-16'!E126="",'Base Summary 2015-16'!E126="[Enter service]"),"",'Base Summary 2015-16'!E126)</f>
        <v/>
      </c>
      <c r="F125" s="189" t="str">
        <f>IF(OR('Base Summary 2015-16'!F126="",'Base Summary 2015-16'!F126="[Select]"),"",'Base Summary 2015-16'!F126)</f>
        <v/>
      </c>
      <c r="G125" s="399" t="str">
        <f>IF('Base Summary 2015-16'!G126="","",'Base Summary 2015-16'!G126)</f>
        <v/>
      </c>
      <c r="H125" s="107"/>
      <c r="I125" s="31"/>
    </row>
    <row r="126" spans="3:9" ht="19.5" customHeight="1" x14ac:dyDescent="0.2">
      <c r="C126" s="13"/>
      <c r="D126" s="90">
        <f t="shared" si="1"/>
        <v>117</v>
      </c>
      <c r="E126" s="188" t="str">
        <f>IF(OR('Base Summary 2015-16'!E127="",'Base Summary 2015-16'!E127="[Enter service]"),"",'Base Summary 2015-16'!E127)</f>
        <v/>
      </c>
      <c r="F126" s="189" t="str">
        <f>IF(OR('Base Summary 2015-16'!F127="",'Base Summary 2015-16'!F127="[Select]"),"",'Base Summary 2015-16'!F127)</f>
        <v/>
      </c>
      <c r="G126" s="399" t="str">
        <f>IF('Base Summary 2015-16'!G127="","",'Base Summary 2015-16'!G127)</f>
        <v/>
      </c>
      <c r="H126" s="107"/>
      <c r="I126" s="31"/>
    </row>
    <row r="127" spans="3:9" ht="19.5" customHeight="1" x14ac:dyDescent="0.2">
      <c r="C127" s="13"/>
      <c r="D127" s="19">
        <f t="shared" si="1"/>
        <v>118</v>
      </c>
      <c r="E127" s="188" t="str">
        <f>IF(OR('Base Summary 2015-16'!E128="",'Base Summary 2015-16'!E128="[Enter service]"),"",'Base Summary 2015-16'!E128)</f>
        <v/>
      </c>
      <c r="F127" s="189" t="str">
        <f>IF(OR('Base Summary 2015-16'!F128="",'Base Summary 2015-16'!F128="[Select]"),"",'Base Summary 2015-16'!F128)</f>
        <v/>
      </c>
      <c r="G127" s="399" t="str">
        <f>IF('Base Summary 2015-16'!G128="","",'Base Summary 2015-16'!G128)</f>
        <v/>
      </c>
      <c r="H127" s="107"/>
      <c r="I127" s="31"/>
    </row>
    <row r="128" spans="3:9" ht="19.5" customHeight="1" x14ac:dyDescent="0.2">
      <c r="C128" s="13"/>
      <c r="D128" s="19">
        <f t="shared" si="1"/>
        <v>119</v>
      </c>
      <c r="E128" s="188" t="str">
        <f>IF(OR('Base Summary 2015-16'!E129="",'Base Summary 2015-16'!E129="[Enter service]"),"",'Base Summary 2015-16'!E129)</f>
        <v/>
      </c>
      <c r="F128" s="189" t="str">
        <f>IF(OR('Base Summary 2015-16'!F129="",'Base Summary 2015-16'!F129="[Select]"),"",'Base Summary 2015-16'!F129)</f>
        <v/>
      </c>
      <c r="G128" s="399" t="str">
        <f>IF('Base Summary 2015-16'!G129="","",'Base Summary 2015-16'!G129)</f>
        <v/>
      </c>
      <c r="H128" s="107"/>
      <c r="I128" s="31"/>
    </row>
    <row r="129" spans="3:9" ht="19.5" customHeight="1" x14ac:dyDescent="0.2">
      <c r="C129" s="13"/>
      <c r="D129" s="90">
        <f t="shared" si="1"/>
        <v>120</v>
      </c>
      <c r="E129" s="188" t="str">
        <f>IF(OR('Base Summary 2015-16'!E130="",'Base Summary 2015-16'!E130="[Enter service]"),"",'Base Summary 2015-16'!E130)</f>
        <v/>
      </c>
      <c r="F129" s="189" t="str">
        <f>IF(OR('Base Summary 2015-16'!F130="",'Base Summary 2015-16'!F130="[Select]"),"",'Base Summary 2015-16'!F130)</f>
        <v/>
      </c>
      <c r="G129" s="399" t="str">
        <f>IF('Base Summary 2015-16'!G130="","",'Base Summary 2015-16'!G130)</f>
        <v/>
      </c>
      <c r="H129" s="107"/>
      <c r="I129" s="31"/>
    </row>
    <row r="130" spans="3:9" ht="19.5" customHeight="1" x14ac:dyDescent="0.2">
      <c r="C130" s="13"/>
      <c r="D130" s="19">
        <f t="shared" si="1"/>
        <v>121</v>
      </c>
      <c r="E130" s="188" t="str">
        <f>IF(OR('Base Summary 2015-16'!E131="",'Base Summary 2015-16'!E131="[Enter service]"),"",'Base Summary 2015-16'!E131)</f>
        <v/>
      </c>
      <c r="F130" s="189" t="str">
        <f>IF(OR('Base Summary 2015-16'!F131="",'Base Summary 2015-16'!F131="[Select]"),"",'Base Summary 2015-16'!F131)</f>
        <v/>
      </c>
      <c r="G130" s="399" t="str">
        <f>IF('Base Summary 2015-16'!G131="","",'Base Summary 2015-16'!G131)</f>
        <v/>
      </c>
      <c r="H130" s="107"/>
      <c r="I130" s="31"/>
    </row>
    <row r="131" spans="3:9" ht="19.5" customHeight="1" x14ac:dyDescent="0.2">
      <c r="C131" s="13"/>
      <c r="D131" s="19">
        <f t="shared" si="1"/>
        <v>122</v>
      </c>
      <c r="E131" s="188" t="str">
        <f>IF(OR('Base Summary 2015-16'!E132="",'Base Summary 2015-16'!E132="[Enter service]"),"",'Base Summary 2015-16'!E132)</f>
        <v/>
      </c>
      <c r="F131" s="189" t="str">
        <f>IF(OR('Base Summary 2015-16'!F132="",'Base Summary 2015-16'!F132="[Select]"),"",'Base Summary 2015-16'!F132)</f>
        <v/>
      </c>
      <c r="G131" s="399" t="str">
        <f>IF('Base Summary 2015-16'!G132="","",'Base Summary 2015-16'!G132)</f>
        <v/>
      </c>
      <c r="H131" s="107"/>
      <c r="I131" s="31"/>
    </row>
    <row r="132" spans="3:9" ht="19.5" customHeight="1" x14ac:dyDescent="0.2">
      <c r="C132" s="13"/>
      <c r="D132" s="90">
        <f t="shared" si="1"/>
        <v>123</v>
      </c>
      <c r="E132" s="188" t="str">
        <f>IF(OR('Base Summary 2015-16'!E133="",'Base Summary 2015-16'!E133="[Enter service]"),"",'Base Summary 2015-16'!E133)</f>
        <v/>
      </c>
      <c r="F132" s="189" t="str">
        <f>IF(OR('Base Summary 2015-16'!F133="",'Base Summary 2015-16'!F133="[Select]"),"",'Base Summary 2015-16'!F133)</f>
        <v/>
      </c>
      <c r="G132" s="399" t="str">
        <f>IF('Base Summary 2015-16'!G133="","",'Base Summary 2015-16'!G133)</f>
        <v/>
      </c>
      <c r="H132" s="107"/>
      <c r="I132" s="31"/>
    </row>
    <row r="133" spans="3:9" ht="19.5" customHeight="1" x14ac:dyDescent="0.2">
      <c r="C133" s="13"/>
      <c r="D133" s="19">
        <f t="shared" si="1"/>
        <v>124</v>
      </c>
      <c r="E133" s="188" t="str">
        <f>IF(OR('Base Summary 2015-16'!E134="",'Base Summary 2015-16'!E134="[Enter service]"),"",'Base Summary 2015-16'!E134)</f>
        <v/>
      </c>
      <c r="F133" s="189" t="str">
        <f>IF(OR('Base Summary 2015-16'!F134="",'Base Summary 2015-16'!F134="[Select]"),"",'Base Summary 2015-16'!F134)</f>
        <v/>
      </c>
      <c r="G133" s="399" t="str">
        <f>IF('Base Summary 2015-16'!G134="","",'Base Summary 2015-16'!G134)</f>
        <v/>
      </c>
      <c r="H133" s="107"/>
      <c r="I133" s="31"/>
    </row>
    <row r="134" spans="3:9" ht="19.5" customHeight="1" x14ac:dyDescent="0.2">
      <c r="C134" s="13"/>
      <c r="D134" s="19">
        <f t="shared" si="1"/>
        <v>125</v>
      </c>
      <c r="E134" s="188" t="str">
        <f>IF(OR('Base Summary 2015-16'!E135="",'Base Summary 2015-16'!E135="[Enter service]"),"",'Base Summary 2015-16'!E135)</f>
        <v/>
      </c>
      <c r="F134" s="189" t="str">
        <f>IF(OR('Base Summary 2015-16'!F135="",'Base Summary 2015-16'!F135="[Select]"),"",'Base Summary 2015-16'!F135)</f>
        <v/>
      </c>
      <c r="G134" s="399" t="str">
        <f>IF('Base Summary 2015-16'!G135="","",'Base Summary 2015-16'!G135)</f>
        <v/>
      </c>
      <c r="H134" s="107"/>
      <c r="I134" s="31"/>
    </row>
    <row r="135" spans="3:9" ht="19.5" customHeight="1" x14ac:dyDescent="0.2">
      <c r="C135" s="13"/>
      <c r="D135" s="90">
        <f t="shared" si="1"/>
        <v>126</v>
      </c>
      <c r="E135" s="188" t="str">
        <f>IF(OR('Base Summary 2015-16'!E136="",'Base Summary 2015-16'!E136="[Enter service]"),"",'Base Summary 2015-16'!E136)</f>
        <v/>
      </c>
      <c r="F135" s="189" t="str">
        <f>IF(OR('Base Summary 2015-16'!F136="",'Base Summary 2015-16'!F136="[Select]"),"",'Base Summary 2015-16'!F136)</f>
        <v/>
      </c>
      <c r="G135" s="399" t="str">
        <f>IF('Base Summary 2015-16'!G136="","",'Base Summary 2015-16'!G136)</f>
        <v/>
      </c>
      <c r="H135" s="107"/>
      <c r="I135" s="31"/>
    </row>
    <row r="136" spans="3:9" ht="19.5" customHeight="1" x14ac:dyDescent="0.2">
      <c r="C136" s="13"/>
      <c r="D136" s="19">
        <f t="shared" si="1"/>
        <v>127</v>
      </c>
      <c r="E136" s="188" t="str">
        <f>IF(OR('Base Summary 2015-16'!E137="",'Base Summary 2015-16'!E137="[Enter service]"),"",'Base Summary 2015-16'!E137)</f>
        <v/>
      </c>
      <c r="F136" s="189" t="str">
        <f>IF(OR('Base Summary 2015-16'!F137="",'Base Summary 2015-16'!F137="[Select]"),"",'Base Summary 2015-16'!F137)</f>
        <v/>
      </c>
      <c r="G136" s="399" t="str">
        <f>IF('Base Summary 2015-16'!G137="","",'Base Summary 2015-16'!G137)</f>
        <v/>
      </c>
      <c r="H136" s="107"/>
      <c r="I136" s="31"/>
    </row>
    <row r="137" spans="3:9" ht="19.5" customHeight="1" x14ac:dyDescent="0.2">
      <c r="C137" s="13"/>
      <c r="D137" s="19">
        <f t="shared" si="1"/>
        <v>128</v>
      </c>
      <c r="E137" s="188" t="str">
        <f>IF(OR('Base Summary 2015-16'!E138="",'Base Summary 2015-16'!E138="[Enter service]"),"",'Base Summary 2015-16'!E138)</f>
        <v/>
      </c>
      <c r="F137" s="189" t="str">
        <f>IF(OR('Base Summary 2015-16'!F138="",'Base Summary 2015-16'!F138="[Select]"),"",'Base Summary 2015-16'!F138)</f>
        <v/>
      </c>
      <c r="G137" s="399" t="str">
        <f>IF('Base Summary 2015-16'!G138="","",'Base Summary 2015-16'!G138)</f>
        <v/>
      </c>
      <c r="H137" s="107"/>
      <c r="I137" s="31"/>
    </row>
    <row r="138" spans="3:9" ht="19.5" customHeight="1" x14ac:dyDescent="0.2">
      <c r="C138" s="13"/>
      <c r="D138" s="90">
        <f t="shared" si="1"/>
        <v>129</v>
      </c>
      <c r="E138" s="188" t="str">
        <f>IF(OR('Base Summary 2015-16'!E139="",'Base Summary 2015-16'!E139="[Enter service]"),"",'Base Summary 2015-16'!E139)</f>
        <v/>
      </c>
      <c r="F138" s="189" t="str">
        <f>IF(OR('Base Summary 2015-16'!F139="",'Base Summary 2015-16'!F139="[Select]"),"",'Base Summary 2015-16'!F139)</f>
        <v/>
      </c>
      <c r="G138" s="399" t="str">
        <f>IF('Base Summary 2015-16'!G139="","",'Base Summary 2015-16'!G139)</f>
        <v/>
      </c>
      <c r="H138" s="107"/>
      <c r="I138" s="31"/>
    </row>
    <row r="139" spans="3:9" ht="19.5" customHeight="1" x14ac:dyDescent="0.2">
      <c r="C139" s="13"/>
      <c r="D139" s="19">
        <f t="shared" si="1"/>
        <v>130</v>
      </c>
      <c r="E139" s="188" t="str">
        <f>IF(OR('Base Summary 2015-16'!E140="",'Base Summary 2015-16'!E140="[Enter service]"),"",'Base Summary 2015-16'!E140)</f>
        <v/>
      </c>
      <c r="F139" s="189" t="str">
        <f>IF(OR('Base Summary 2015-16'!F140="",'Base Summary 2015-16'!F140="[Select]"),"",'Base Summary 2015-16'!F140)</f>
        <v/>
      </c>
      <c r="G139" s="399" t="str">
        <f>IF('Base Summary 2015-16'!G140="","",'Base Summary 2015-16'!G140)</f>
        <v/>
      </c>
      <c r="H139" s="107"/>
      <c r="I139" s="31"/>
    </row>
    <row r="140" spans="3:9" ht="19.5" customHeight="1" x14ac:dyDescent="0.2">
      <c r="C140" s="13"/>
      <c r="D140" s="19">
        <f t="shared" si="1"/>
        <v>131</v>
      </c>
      <c r="E140" s="188" t="str">
        <f>IF(OR('Base Summary 2015-16'!E141="",'Base Summary 2015-16'!E141="[Enter service]"),"",'Base Summary 2015-16'!E141)</f>
        <v/>
      </c>
      <c r="F140" s="189" t="str">
        <f>IF(OR('Base Summary 2015-16'!F141="",'Base Summary 2015-16'!F141="[Select]"),"",'Base Summary 2015-16'!F141)</f>
        <v/>
      </c>
      <c r="G140" s="399" t="str">
        <f>IF('Base Summary 2015-16'!G141="","",'Base Summary 2015-16'!G141)</f>
        <v/>
      </c>
      <c r="H140" s="107"/>
      <c r="I140" s="31"/>
    </row>
    <row r="141" spans="3:9" ht="19.5" customHeight="1" x14ac:dyDescent="0.2">
      <c r="C141" s="13"/>
      <c r="D141" s="90">
        <f t="shared" si="1"/>
        <v>132</v>
      </c>
      <c r="E141" s="188" t="str">
        <f>IF(OR('Base Summary 2015-16'!E142="",'Base Summary 2015-16'!E142="[Enter service]"),"",'Base Summary 2015-16'!E142)</f>
        <v/>
      </c>
      <c r="F141" s="189" t="str">
        <f>IF(OR('Base Summary 2015-16'!F142="",'Base Summary 2015-16'!F142="[Select]"),"",'Base Summary 2015-16'!F142)</f>
        <v/>
      </c>
      <c r="G141" s="399" t="str">
        <f>IF('Base Summary 2015-16'!G142="","",'Base Summary 2015-16'!G142)</f>
        <v/>
      </c>
      <c r="H141" s="107"/>
      <c r="I141" s="31"/>
    </row>
    <row r="142" spans="3:9" ht="19.5" customHeight="1" x14ac:dyDescent="0.2">
      <c r="C142" s="13"/>
      <c r="D142" s="19">
        <f t="shared" si="1"/>
        <v>133</v>
      </c>
      <c r="E142" s="188" t="str">
        <f>IF(OR('Base Summary 2015-16'!E143="",'Base Summary 2015-16'!E143="[Enter service]"),"",'Base Summary 2015-16'!E143)</f>
        <v/>
      </c>
      <c r="F142" s="189" t="str">
        <f>IF(OR('Base Summary 2015-16'!F143="",'Base Summary 2015-16'!F143="[Select]"),"",'Base Summary 2015-16'!F143)</f>
        <v/>
      </c>
      <c r="G142" s="399" t="str">
        <f>IF('Base Summary 2015-16'!G143="","",'Base Summary 2015-16'!G143)</f>
        <v/>
      </c>
      <c r="H142" s="107"/>
      <c r="I142" s="31"/>
    </row>
    <row r="143" spans="3:9" ht="19.5" customHeight="1" x14ac:dyDescent="0.2">
      <c r="C143" s="13"/>
      <c r="D143" s="19">
        <f t="shared" ref="D143:D149" si="2">D142+1</f>
        <v>134</v>
      </c>
      <c r="E143" s="188" t="str">
        <f>IF(OR('Base Summary 2015-16'!E144="",'Base Summary 2015-16'!E144="[Enter service]"),"",'Base Summary 2015-16'!E144)</f>
        <v/>
      </c>
      <c r="F143" s="189" t="str">
        <f>IF(OR('Base Summary 2015-16'!F144="",'Base Summary 2015-16'!F144="[Select]"),"",'Base Summary 2015-16'!F144)</f>
        <v/>
      </c>
      <c r="G143" s="399" t="str">
        <f>IF('Base Summary 2015-16'!G144="","",'Base Summary 2015-16'!G144)</f>
        <v/>
      </c>
      <c r="H143" s="107"/>
      <c r="I143" s="31"/>
    </row>
    <row r="144" spans="3:9" ht="19.5" customHeight="1" x14ac:dyDescent="0.2">
      <c r="C144" s="13"/>
      <c r="D144" s="90">
        <f t="shared" si="2"/>
        <v>135</v>
      </c>
      <c r="E144" s="188" t="str">
        <f>IF(OR('Base Summary 2015-16'!E145="",'Base Summary 2015-16'!E145="[Enter service]"),"",'Base Summary 2015-16'!E145)</f>
        <v/>
      </c>
      <c r="F144" s="189" t="str">
        <f>IF(OR('Base Summary 2015-16'!F145="",'Base Summary 2015-16'!F145="[Select]"),"",'Base Summary 2015-16'!F145)</f>
        <v/>
      </c>
      <c r="G144" s="399" t="str">
        <f>IF('Base Summary 2015-16'!G145="","",'Base Summary 2015-16'!G145)</f>
        <v/>
      </c>
      <c r="H144" s="107"/>
      <c r="I144" s="31"/>
    </row>
    <row r="145" spans="3:9" ht="19.5" customHeight="1" x14ac:dyDescent="0.2">
      <c r="C145" s="13"/>
      <c r="D145" s="19">
        <f t="shared" si="2"/>
        <v>136</v>
      </c>
      <c r="E145" s="188" t="e">
        <f>IF(OR('Base Summary 2015-16'!#REF!="",'Base Summary 2015-16'!#REF!="[Enter service]"),"",'Base Summary 2015-16'!#REF!)</f>
        <v>#REF!</v>
      </c>
      <c r="F145" s="189" t="e">
        <f>IF(OR('Base Summary 2015-16'!#REF!="",'Base Summary 2015-16'!#REF!="[Select]"),"",'Base Summary 2015-16'!#REF!)</f>
        <v>#REF!</v>
      </c>
      <c r="G145" s="399" t="e">
        <f>IF('Base Summary 2015-16'!#REF!="","",'Base Summary 2015-16'!#REF!)</f>
        <v>#REF!</v>
      </c>
      <c r="H145" s="107"/>
      <c r="I145" s="31"/>
    </row>
    <row r="146" spans="3:9" ht="19.5" customHeight="1" x14ac:dyDescent="0.2">
      <c r="C146" s="13"/>
      <c r="D146" s="19">
        <f t="shared" si="2"/>
        <v>137</v>
      </c>
      <c r="E146" s="188" t="e">
        <f>IF(OR('Base Summary 2015-16'!#REF!="",'Base Summary 2015-16'!#REF!="[Enter service]"),"",'Base Summary 2015-16'!#REF!)</f>
        <v>#REF!</v>
      </c>
      <c r="F146" s="189" t="e">
        <f>IF(OR('Base Summary 2015-16'!#REF!="",'Base Summary 2015-16'!#REF!="[Select]"),"",'Base Summary 2015-16'!#REF!)</f>
        <v>#REF!</v>
      </c>
      <c r="G146" s="399" t="e">
        <f>IF('Base Summary 2015-16'!#REF!="","",'Base Summary 2015-16'!#REF!)</f>
        <v>#REF!</v>
      </c>
      <c r="H146" s="107"/>
      <c r="I146" s="31"/>
    </row>
    <row r="147" spans="3:9" ht="19.5" customHeight="1" x14ac:dyDescent="0.2">
      <c r="C147" s="13"/>
      <c r="D147" s="90">
        <f t="shared" si="2"/>
        <v>138</v>
      </c>
      <c r="E147" s="188" t="e">
        <f>IF(OR('Base Summary 2015-16'!#REF!="",'Base Summary 2015-16'!#REF!="[Enter service]"),"",'Base Summary 2015-16'!#REF!)</f>
        <v>#REF!</v>
      </c>
      <c r="F147" s="189" t="e">
        <f>IF(OR('Base Summary 2015-16'!#REF!="",'Base Summary 2015-16'!#REF!="[Select]"),"",'Base Summary 2015-16'!#REF!)</f>
        <v>#REF!</v>
      </c>
      <c r="G147" s="399" t="e">
        <f>IF('Base Summary 2015-16'!#REF!="","",'Base Summary 2015-16'!#REF!)</f>
        <v>#REF!</v>
      </c>
      <c r="H147" s="107"/>
      <c r="I147" s="31"/>
    </row>
    <row r="148" spans="3:9" ht="19.5" customHeight="1" x14ac:dyDescent="0.2">
      <c r="C148" s="13"/>
      <c r="D148" s="19">
        <f t="shared" si="2"/>
        <v>139</v>
      </c>
      <c r="E148" s="188" t="e">
        <f>IF(OR('Base Summary 2015-16'!#REF!="",'Base Summary 2015-16'!#REF!="[Enter service]"),"",'Base Summary 2015-16'!#REF!)</f>
        <v>#REF!</v>
      </c>
      <c r="F148" s="189" t="e">
        <f>IF(OR('Base Summary 2015-16'!#REF!="",'Base Summary 2015-16'!#REF!="[Select]"),"",'Base Summary 2015-16'!#REF!)</f>
        <v>#REF!</v>
      </c>
      <c r="G148" s="399" t="e">
        <f>IF('Base Summary 2015-16'!#REF!="","",'Base Summary 2015-16'!#REF!)</f>
        <v>#REF!</v>
      </c>
      <c r="H148" s="107"/>
      <c r="I148" s="31"/>
    </row>
    <row r="149" spans="3:9" ht="19.5" customHeight="1" x14ac:dyDescent="0.2">
      <c r="C149" s="13"/>
      <c r="D149" s="19">
        <f t="shared" si="2"/>
        <v>140</v>
      </c>
      <c r="E149" s="395" t="e">
        <f>IF(OR('Base Summary 2015-16'!#REF!="",'Base Summary 2015-16'!#REF!="[Enter service]"),"",'Base Summary 2015-16'!#REF!)</f>
        <v>#REF!</v>
      </c>
      <c r="F149" s="396" t="e">
        <f>IF(OR('Base Summary 2015-16'!#REF!="",'Base Summary 2015-16'!#REF!="[Select]"),"",'Base Summary 2015-16'!#REF!)</f>
        <v>#REF!</v>
      </c>
      <c r="G149" s="399" t="e">
        <f>IF('Base Summary 2015-16'!#REF!="","",'Base Summary 2015-16'!#REF!)</f>
        <v>#REF!</v>
      </c>
      <c r="H149" s="107"/>
      <c r="I149" s="31"/>
    </row>
    <row r="150" spans="3:9" ht="12.6" customHeight="1" thickBot="1" x14ac:dyDescent="0.25">
      <c r="C150" s="32"/>
      <c r="D150" s="33"/>
      <c r="E150" s="87"/>
      <c r="F150" s="58"/>
      <c r="G150" s="95"/>
      <c r="H150" s="96">
        <f>SUM(H10:H149)</f>
        <v>0</v>
      </c>
      <c r="I150" s="48"/>
    </row>
    <row r="151" spans="3:9" x14ac:dyDescent="0.2">
      <c r="H151" s="61"/>
    </row>
    <row r="170" spans="1:9" s="54" customFormat="1" ht="12.75" hidden="1" customHeight="1" x14ac:dyDescent="0.2">
      <c r="A170" s="6"/>
      <c r="B170" s="6"/>
      <c r="C170" s="6"/>
      <c r="D170" s="6"/>
      <c r="E170" s="84" t="s">
        <v>90</v>
      </c>
      <c r="G170" s="93"/>
      <c r="I170" s="6"/>
    </row>
    <row r="171" spans="1:9" s="54" customFormat="1" ht="12.75" hidden="1" customHeight="1" x14ac:dyDescent="0.2">
      <c r="A171" s="6"/>
      <c r="B171" s="6"/>
      <c r="C171" s="6"/>
      <c r="D171" s="6"/>
      <c r="E171" s="84" t="s">
        <v>88</v>
      </c>
      <c r="G171" s="93"/>
      <c r="I171" s="6"/>
    </row>
    <row r="172" spans="1:9" s="54" customFormat="1" ht="12.75" hidden="1" customHeight="1" x14ac:dyDescent="0.2">
      <c r="A172" s="6"/>
      <c r="B172" s="6"/>
      <c r="C172" s="6"/>
      <c r="D172" s="6"/>
      <c r="E172" s="84" t="s">
        <v>89</v>
      </c>
      <c r="G172" s="93"/>
      <c r="I172" s="6"/>
    </row>
    <row r="186" spans="5:8" x14ac:dyDescent="0.2">
      <c r="F186" s="6"/>
    </row>
    <row r="187" spans="5:8" x14ac:dyDescent="0.2">
      <c r="E187" s="6"/>
      <c r="F187" s="6"/>
      <c r="G187" s="6"/>
      <c r="H187" s="6"/>
    </row>
    <row r="188" spans="5:8" x14ac:dyDescent="0.2">
      <c r="E188" s="6"/>
      <c r="F188" s="6"/>
      <c r="G188" s="6"/>
      <c r="H188" s="6"/>
    </row>
    <row r="189" spans="5:8" x14ac:dyDescent="0.2">
      <c r="E189" s="6"/>
      <c r="F189" s="6"/>
      <c r="G189" s="6"/>
      <c r="H189" s="6"/>
    </row>
    <row r="201" spans="6:6" x14ac:dyDescent="0.2">
      <c r="F201" s="7" t="s">
        <v>90</v>
      </c>
    </row>
    <row r="202" spans="6:6" x14ac:dyDescent="0.2">
      <c r="F202" s="7" t="s">
        <v>125</v>
      </c>
    </row>
    <row r="203" spans="6:6" x14ac:dyDescent="0.2">
      <c r="F203" s="7" t="s">
        <v>126</v>
      </c>
    </row>
    <row r="204" spans="6:6" x14ac:dyDescent="0.2">
      <c r="F204" s="7" t="s">
        <v>108</v>
      </c>
    </row>
  </sheetData>
  <mergeCells count="2">
    <mergeCell ref="B4:E4"/>
    <mergeCell ref="E6:H6"/>
  </mergeCells>
  <pageMargins left="0.25" right="0.25" top="0.75" bottom="0.75" header="0.3" footer="0.3"/>
  <pageSetup paperSize="8"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autoPageBreaks="0" fitToPage="1"/>
  </sheetPr>
  <dimension ref="A1:AA248"/>
  <sheetViews>
    <sheetView showGridLines="0" zoomScale="80" zoomScaleNormal="80" zoomScalePageLayoutView="80" workbookViewId="0">
      <pane xSplit="5" ySplit="9" topLeftCell="F10" activePane="bottomRight" state="frozen"/>
      <selection activeCell="F47" sqref="F47:H51"/>
      <selection pane="topRight" activeCell="F47" sqref="F47:H51"/>
      <selection pane="bottomLeft" activeCell="F47" sqref="F47:H51"/>
      <selection pane="bottomRight" activeCell="F47" sqref="F47:H51"/>
    </sheetView>
  </sheetViews>
  <sheetFormatPr defaultColWidth="10.85546875" defaultRowHeight="12.6" x14ac:dyDescent="0.2"/>
  <cols>
    <col min="1" max="1" width="2.85546875" style="3" customWidth="1"/>
    <col min="2" max="2" width="3.85546875" style="3" customWidth="1"/>
    <col min="3" max="3" width="2.85546875" style="3" customWidth="1"/>
    <col min="4" max="4" width="5.85546875" style="3" customWidth="1"/>
    <col min="5" max="5" width="71.28515625" style="3" bestFit="1" customWidth="1"/>
    <col min="6" max="6" width="26.140625" style="4" customWidth="1"/>
    <col min="7" max="7" width="3.7109375" style="4" customWidth="1"/>
    <col min="8" max="12" width="21.140625" style="4" customWidth="1"/>
    <col min="13" max="13" width="22.28515625" style="3" customWidth="1"/>
    <col min="14" max="14" width="17.85546875" style="3" customWidth="1"/>
    <col min="15" max="15" width="22.140625" style="3" customWidth="1"/>
    <col min="16" max="16" width="21.140625" style="3" customWidth="1"/>
    <col min="17" max="17" width="18.85546875" style="3" customWidth="1"/>
    <col min="18" max="18" width="19.85546875" style="3" customWidth="1"/>
    <col min="19" max="19" width="18.85546875" style="3" customWidth="1"/>
    <col min="20" max="20" width="4.140625" style="3" customWidth="1"/>
    <col min="21" max="21" width="2.140625" style="3" customWidth="1"/>
    <col min="22" max="22" width="13.140625" style="3" bestFit="1" customWidth="1"/>
    <col min="23" max="23" width="4.140625" style="3" customWidth="1"/>
    <col min="24" max="24" width="7.28515625" style="3" bestFit="1" customWidth="1"/>
    <col min="25" max="25" width="10.85546875" style="3"/>
    <col min="28" max="16384" width="10.85546875" style="3"/>
  </cols>
  <sheetData>
    <row r="1" spans="1:26" ht="7.35" customHeight="1" x14ac:dyDescent="0.2"/>
    <row r="2" spans="1:26" s="42" customFormat="1" ht="17.399999999999999" x14ac:dyDescent="0.3">
      <c r="A2" s="39">
        <v>80</v>
      </c>
      <c r="B2" s="2" t="s">
        <v>215</v>
      </c>
      <c r="C2" s="40"/>
      <c r="D2" s="40"/>
      <c r="E2" s="40"/>
      <c r="F2" s="14"/>
      <c r="G2" s="41"/>
      <c r="H2" s="41"/>
      <c r="I2" s="41"/>
      <c r="J2" s="41"/>
      <c r="K2" s="41"/>
      <c r="L2" s="41"/>
      <c r="P2" s="40"/>
      <c r="Q2" s="40"/>
      <c r="R2" s="40"/>
      <c r="S2" s="40"/>
    </row>
    <row r="3" spans="1:26" s="42" customFormat="1" ht="16.350000000000001" customHeight="1" x14ac:dyDescent="0.3">
      <c r="A3" s="40"/>
      <c r="B3" s="43" t="str">
        <f>' Instructions'!C8</f>
        <v>Buloke (S)</v>
      </c>
      <c r="C3" s="40"/>
      <c r="D3" s="40"/>
      <c r="E3" s="40"/>
      <c r="F3" s="41"/>
      <c r="G3" s="41"/>
      <c r="H3" s="41"/>
      <c r="I3" s="41"/>
      <c r="J3" s="41"/>
      <c r="K3" s="41"/>
      <c r="L3" s="41"/>
      <c r="M3" s="41"/>
      <c r="P3" s="40"/>
      <c r="Q3" s="40"/>
      <c r="R3" s="40"/>
      <c r="S3" s="44"/>
      <c r="V3" s="22"/>
      <c r="W3" s="22"/>
      <c r="X3" s="22"/>
      <c r="Y3" s="22"/>
      <c r="Z3" s="22"/>
    </row>
    <row r="4" spans="1:26" ht="13.2" thickBot="1" x14ac:dyDescent="0.25">
      <c r="A4" s="6"/>
      <c r="B4" s="617"/>
      <c r="C4" s="617"/>
      <c r="D4" s="617"/>
      <c r="E4" s="617"/>
      <c r="F4" s="7"/>
      <c r="G4" s="7"/>
      <c r="H4" s="7"/>
      <c r="I4" s="7"/>
      <c r="J4" s="7"/>
      <c r="K4" s="7"/>
      <c r="L4" s="7"/>
      <c r="M4" s="6"/>
      <c r="N4" s="6"/>
      <c r="O4" s="6"/>
      <c r="P4" s="6"/>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623" t="s">
        <v>71</v>
      </c>
      <c r="I6" s="624"/>
      <c r="J6" s="624"/>
      <c r="K6" s="624"/>
      <c r="L6" s="624"/>
      <c r="M6" s="624"/>
      <c r="N6" s="624"/>
      <c r="O6" s="624"/>
      <c r="P6" s="624"/>
      <c r="Q6" s="624"/>
      <c r="R6" s="624"/>
      <c r="S6" s="625"/>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2"/>
      <c r="F8" s="626" t="s">
        <v>124</v>
      </c>
      <c r="G8" s="15"/>
      <c r="H8" s="627" t="s">
        <v>74</v>
      </c>
      <c r="I8" s="629" t="s">
        <v>75</v>
      </c>
      <c r="J8" s="629" t="s">
        <v>76</v>
      </c>
      <c r="K8" s="629"/>
      <c r="L8" s="629"/>
      <c r="M8" s="629"/>
      <c r="N8" s="629"/>
      <c r="O8" s="629" t="s">
        <v>77</v>
      </c>
      <c r="P8" s="629"/>
      <c r="Q8" s="627" t="s">
        <v>78</v>
      </c>
      <c r="R8" s="627" t="s">
        <v>172</v>
      </c>
      <c r="S8" s="630" t="s">
        <v>79</v>
      </c>
      <c r="T8" s="20"/>
      <c r="U8" s="21"/>
      <c r="V8" s="21"/>
      <c r="W8" s="21"/>
    </row>
    <row r="9" spans="1:26" ht="30" customHeight="1" x14ac:dyDescent="0.2">
      <c r="A9" s="6"/>
      <c r="B9" s="6"/>
      <c r="C9" s="13"/>
      <c r="D9" s="19"/>
      <c r="E9" s="103" t="s">
        <v>100</v>
      </c>
      <c r="F9" s="626"/>
      <c r="G9" s="15"/>
      <c r="H9" s="628"/>
      <c r="I9" s="629"/>
      <c r="J9" s="264" t="s">
        <v>95</v>
      </c>
      <c r="K9" s="264" t="s">
        <v>96</v>
      </c>
      <c r="L9" s="264" t="s">
        <v>94</v>
      </c>
      <c r="M9" s="264" t="s">
        <v>97</v>
      </c>
      <c r="N9" s="264" t="s">
        <v>85</v>
      </c>
      <c r="O9" s="264" t="s">
        <v>86</v>
      </c>
      <c r="P9" s="264" t="s">
        <v>87</v>
      </c>
      <c r="Q9" s="628"/>
      <c r="R9" s="628"/>
      <c r="S9" s="630"/>
      <c r="T9" s="17"/>
      <c r="U9" s="22"/>
      <c r="V9" s="22"/>
      <c r="W9" s="22"/>
    </row>
    <row r="10" spans="1:26" ht="15.75" customHeight="1" x14ac:dyDescent="0.2">
      <c r="A10" s="6"/>
      <c r="B10" s="6"/>
      <c r="C10" s="13"/>
      <c r="D10" s="19"/>
      <c r="E10" s="277"/>
      <c r="F10" s="160"/>
      <c r="G10" s="15"/>
      <c r="H10" s="160" t="s">
        <v>180</v>
      </c>
      <c r="I10" s="160" t="s">
        <v>180</v>
      </c>
      <c r="J10" s="160" t="s">
        <v>180</v>
      </c>
      <c r="K10" s="160" t="s">
        <v>180</v>
      </c>
      <c r="L10" s="160" t="s">
        <v>180</v>
      </c>
      <c r="M10" s="160" t="s">
        <v>180</v>
      </c>
      <c r="N10" s="160" t="s">
        <v>180</v>
      </c>
      <c r="O10" s="160" t="s">
        <v>180</v>
      </c>
      <c r="P10" s="160" t="s">
        <v>180</v>
      </c>
      <c r="Q10" s="160" t="s">
        <v>180</v>
      </c>
      <c r="R10" s="160" t="s">
        <v>180</v>
      </c>
      <c r="S10" s="160" t="s">
        <v>180</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IF(OR('Base Summary 2015-16'!E11="",'Base Summary 2015-16'!E11="[Enter service]"),"",'Base Summary 2015-16'!E11)</f>
        <v>Governance</v>
      </c>
      <c r="F12" s="71" t="str">
        <f>IF(OR('Base Summary 2015-16'!F11="",'Base Summary 2015-16'!F11="[Select]"),"",'Base Summary 2015-16'!F11)</f>
        <v>Internal</v>
      </c>
      <c r="G12" s="15"/>
      <c r="H12" s="265"/>
      <c r="I12" s="265"/>
      <c r="J12" s="265"/>
      <c r="K12" s="265"/>
      <c r="L12" s="265"/>
      <c r="M12" s="265"/>
      <c r="N12" s="265"/>
      <c r="O12" s="265"/>
      <c r="P12" s="265"/>
      <c r="Q12" s="266"/>
      <c r="R12" s="267"/>
      <c r="S12" s="73">
        <f>SUM(H12:R12)</f>
        <v>0</v>
      </c>
      <c r="T12" s="17"/>
    </row>
    <row r="13" spans="1:26" ht="12" customHeight="1" x14ac:dyDescent="0.2">
      <c r="A13" s="6"/>
      <c r="B13" s="6"/>
      <c r="C13" s="13"/>
      <c r="D13" s="19">
        <f>D12+1</f>
        <v>2</v>
      </c>
      <c r="E13" s="70" t="str">
        <f>IF(OR('Base Summary 2015-16'!E12="",'Base Summary 2015-16'!E12="[Enter service]"),"",'Base Summary 2015-16'!E12)</f>
        <v>CEO</v>
      </c>
      <c r="F13" s="71" t="str">
        <f>IF(OR('Base Summary 2015-16'!F12="",'Base Summary 2015-16'!F12="[Select]"),"",'Base Summary 2015-16'!F12)</f>
        <v>Internal</v>
      </c>
      <c r="G13" s="15"/>
      <c r="H13" s="268"/>
      <c r="I13" s="268"/>
      <c r="J13" s="268"/>
      <c r="K13" s="268"/>
      <c r="L13" s="268"/>
      <c r="M13" s="268"/>
      <c r="N13" s="268"/>
      <c r="O13" s="268"/>
      <c r="P13" s="268"/>
      <c r="Q13" s="269"/>
      <c r="R13" s="270"/>
      <c r="S13" s="77">
        <f t="shared" ref="S13:S128" si="0">SUM(H13:R13)</f>
        <v>0</v>
      </c>
      <c r="T13" s="17"/>
    </row>
    <row r="14" spans="1:26" ht="12" customHeight="1" x14ac:dyDescent="0.2">
      <c r="A14" s="6"/>
      <c r="B14" s="6"/>
      <c r="C14" s="13"/>
      <c r="D14" s="19">
        <f t="shared" ref="D14:D77" si="1">D13+1</f>
        <v>3</v>
      </c>
      <c r="E14" s="70" t="str">
        <f>IF(OR('Base Summary 2015-16'!E13="",'Base Summary 2015-16'!E13="[Enter service]"),"",'Base Summary 2015-16'!E13)</f>
        <v>Rural Living Campaign</v>
      </c>
      <c r="F14" s="71" t="str">
        <f>IF(OR('Base Summary 2015-16'!F13="",'Base Summary 2015-16'!F13="[Select]"),"",'Base Summary 2015-16'!F13)</f>
        <v>External</v>
      </c>
      <c r="G14" s="15"/>
      <c r="H14" s="268"/>
      <c r="I14" s="268"/>
      <c r="J14" s="268"/>
      <c r="K14" s="268"/>
      <c r="L14" s="268"/>
      <c r="M14" s="268"/>
      <c r="N14" s="268"/>
      <c r="O14" s="268"/>
      <c r="P14" s="268"/>
      <c r="Q14" s="269"/>
      <c r="R14" s="270"/>
      <c r="S14" s="77">
        <f t="shared" si="0"/>
        <v>0</v>
      </c>
      <c r="T14" s="17"/>
    </row>
    <row r="15" spans="1:26" ht="12" customHeight="1" x14ac:dyDescent="0.2">
      <c r="A15" s="6"/>
      <c r="B15" s="6"/>
      <c r="C15" s="13"/>
      <c r="D15" s="19">
        <f t="shared" si="1"/>
        <v>4</v>
      </c>
      <c r="E15" s="70" t="str">
        <f>IF(OR('Base Summary 2015-16'!E14="",'Base Summary 2015-16'!E14="[Enter service]"),"",'Base Summary 2015-16'!E14)</f>
        <v>Planning</v>
      </c>
      <c r="F15" s="71" t="str">
        <f>IF(OR('Base Summary 2015-16'!F14="",'Base Summary 2015-16'!F14="[Select]"),"",'Base Summary 2015-16'!F14)</f>
        <v>External</v>
      </c>
      <c r="G15" s="15"/>
      <c r="H15" s="268"/>
      <c r="I15" s="268"/>
      <c r="J15" s="268"/>
      <c r="K15" s="268"/>
      <c r="L15" s="268"/>
      <c r="M15" s="268"/>
      <c r="N15" s="268"/>
      <c r="O15" s="268"/>
      <c r="P15" s="268"/>
      <c r="Q15" s="269"/>
      <c r="R15" s="270"/>
      <c r="S15" s="77">
        <f t="shared" si="0"/>
        <v>0</v>
      </c>
      <c r="T15" s="17"/>
    </row>
    <row r="16" spans="1:26" ht="12" customHeight="1" x14ac:dyDescent="0.2">
      <c r="A16" s="6"/>
      <c r="B16" s="6"/>
      <c r="C16" s="13"/>
      <c r="D16" s="19">
        <f t="shared" si="1"/>
        <v>5</v>
      </c>
      <c r="E16" s="70" t="str">
        <f>IF(OR('Base Summary 2015-16'!E15="",'Base Summary 2015-16'!E15="[Enter service]"),"",'Base Summary 2015-16'!E15)</f>
        <v>Procurement</v>
      </c>
      <c r="F16" s="71" t="str">
        <f>IF(OR('Base Summary 2015-16'!F15="",'Base Summary 2015-16'!F15="[Select]"),"",'Base Summary 2015-16'!F15)</f>
        <v>Internal</v>
      </c>
      <c r="G16" s="15"/>
      <c r="H16" s="268"/>
      <c r="I16" s="268"/>
      <c r="J16" s="268"/>
      <c r="K16" s="268"/>
      <c r="L16" s="268"/>
      <c r="M16" s="268"/>
      <c r="N16" s="268"/>
      <c r="O16" s="268"/>
      <c r="P16" s="268"/>
      <c r="Q16" s="269"/>
      <c r="R16" s="270"/>
      <c r="S16" s="77">
        <f t="shared" si="0"/>
        <v>0</v>
      </c>
      <c r="T16" s="17"/>
    </row>
    <row r="17" spans="1:20" ht="12" customHeight="1" x14ac:dyDescent="0.2">
      <c r="A17" s="6"/>
      <c r="B17" s="6"/>
      <c r="C17" s="13"/>
      <c r="D17" s="19">
        <f t="shared" si="1"/>
        <v>6</v>
      </c>
      <c r="E17" s="70" t="str">
        <f>IF(OR('Base Summary 2015-16'!E16="",'Base Summary 2015-16'!E16="[Enter service]"),"",'Base Summary 2015-16'!E16)</f>
        <v>Community Development</v>
      </c>
      <c r="F17" s="71" t="str">
        <f>IF(OR('Base Summary 2015-16'!F16="",'Base Summary 2015-16'!F16="[Select]"),"",'Base Summary 2015-16'!F16)</f>
        <v>External</v>
      </c>
      <c r="G17" s="15"/>
      <c r="H17" s="268"/>
      <c r="I17" s="268"/>
      <c r="J17" s="268"/>
      <c r="K17" s="268"/>
      <c r="L17" s="268"/>
      <c r="M17" s="268"/>
      <c r="N17" s="268"/>
      <c r="O17" s="268"/>
      <c r="P17" s="268"/>
      <c r="Q17" s="269"/>
      <c r="R17" s="270"/>
      <c r="S17" s="77">
        <f t="shared" si="0"/>
        <v>0</v>
      </c>
      <c r="T17" s="17"/>
    </row>
    <row r="18" spans="1:20" ht="12" customHeight="1" x14ac:dyDescent="0.2">
      <c r="A18" s="6"/>
      <c r="B18" s="6"/>
      <c r="C18" s="13"/>
      <c r="D18" s="19">
        <f t="shared" si="1"/>
        <v>7</v>
      </c>
      <c r="E18" s="70" t="str">
        <f>IF(OR('Base Summary 2015-16'!E17="",'Base Summary 2015-16'!E17="[Enter service]"),"",'Base Summary 2015-16'!E17)</f>
        <v>LC Drought Response Program</v>
      </c>
      <c r="F18" s="71" t="str">
        <f>IF(OR('Base Summary 2015-16'!F17="",'Base Summary 2015-16'!F17="[Select]"),"",'Base Summary 2015-16'!F17)</f>
        <v>External</v>
      </c>
      <c r="G18" s="15"/>
      <c r="H18" s="268"/>
      <c r="I18" s="268"/>
      <c r="J18" s="268"/>
      <c r="K18" s="268"/>
      <c r="L18" s="268"/>
      <c r="M18" s="268"/>
      <c r="N18" s="268"/>
      <c r="O18" s="268"/>
      <c r="P18" s="268"/>
      <c r="Q18" s="269"/>
      <c r="R18" s="270"/>
      <c r="S18" s="77">
        <f t="shared" si="0"/>
        <v>0</v>
      </c>
      <c r="T18" s="17"/>
    </row>
    <row r="19" spans="1:20" ht="12" customHeight="1" x14ac:dyDescent="0.2">
      <c r="A19" s="6"/>
      <c r="B19" s="6"/>
      <c r="C19" s="13"/>
      <c r="D19" s="19">
        <f t="shared" si="1"/>
        <v>8</v>
      </c>
      <c r="E19" s="70" t="str">
        <f>IF(OR('Base Summary 2015-16'!E18="",'Base Summary 2015-16'!E18="[Enter service]"),"",'Base Summary 2015-16'!E18)</f>
        <v>Stronger Regional Communities Plan (SRCP)</v>
      </c>
      <c r="F19" s="71" t="str">
        <f>IF(OR('Base Summary 2015-16'!F18="",'Base Summary 2015-16'!F18="[Select]"),"",'Base Summary 2015-16'!F18)</f>
        <v>External</v>
      </c>
      <c r="G19" s="15"/>
      <c r="H19" s="268"/>
      <c r="I19" s="268"/>
      <c r="J19" s="268"/>
      <c r="K19" s="268"/>
      <c r="L19" s="268"/>
      <c r="M19" s="268"/>
      <c r="N19" s="268"/>
      <c r="O19" s="268"/>
      <c r="P19" s="268"/>
      <c r="Q19" s="269"/>
      <c r="R19" s="270"/>
      <c r="S19" s="77">
        <f t="shared" si="0"/>
        <v>0</v>
      </c>
      <c r="T19" s="17"/>
    </row>
    <row r="20" spans="1:20" ht="12" customHeight="1" x14ac:dyDescent="0.2">
      <c r="A20" s="6"/>
      <c r="B20" s="6"/>
      <c r="C20" s="13"/>
      <c r="D20" s="19">
        <f t="shared" si="1"/>
        <v>9</v>
      </c>
      <c r="E20" s="70" t="str">
        <f>IF(OR('Base Summary 2015-16'!E19="",'Base Summary 2015-16'!E19="[Enter service]"),"",'Base Summary 2015-16'!E19)</f>
        <v>Economic Development</v>
      </c>
      <c r="F20" s="71" t="str">
        <f>IF(OR('Base Summary 2015-16'!F19="",'Base Summary 2015-16'!F19="[Select]"),"",'Base Summary 2015-16'!F19)</f>
        <v>External</v>
      </c>
      <c r="G20" s="15"/>
      <c r="H20" s="268"/>
      <c r="I20" s="268"/>
      <c r="J20" s="268"/>
      <c r="K20" s="268"/>
      <c r="L20" s="268"/>
      <c r="M20" s="268"/>
      <c r="N20" s="268"/>
      <c r="O20" s="268"/>
      <c r="P20" s="268"/>
      <c r="Q20" s="269"/>
      <c r="R20" s="270"/>
      <c r="S20" s="77">
        <f t="shared" si="0"/>
        <v>0</v>
      </c>
      <c r="T20" s="17"/>
    </row>
    <row r="21" spans="1:20" ht="12" customHeight="1" x14ac:dyDescent="0.2">
      <c r="A21" s="6"/>
      <c r="B21" s="6"/>
      <c r="C21" s="13"/>
      <c r="D21" s="19">
        <f t="shared" si="1"/>
        <v>10</v>
      </c>
      <c r="E21" s="70" t="str">
        <f>IF(OR('Base Summary 2015-16'!E20="",'Base Summary 2015-16'!E20="[Enter service]"),"",'Base Summary 2015-16'!E20)</f>
        <v>Industrial Estates</v>
      </c>
      <c r="F21" s="71" t="str">
        <f>IF(OR('Base Summary 2015-16'!F20="",'Base Summary 2015-16'!F20="[Select]"),"",'Base Summary 2015-16'!F20)</f>
        <v>External</v>
      </c>
      <c r="G21" s="15"/>
      <c r="H21" s="268"/>
      <c r="I21" s="268"/>
      <c r="J21" s="268"/>
      <c r="K21" s="268"/>
      <c r="L21" s="268"/>
      <c r="M21" s="268"/>
      <c r="N21" s="268"/>
      <c r="O21" s="268"/>
      <c r="P21" s="268"/>
      <c r="Q21" s="269"/>
      <c r="R21" s="270"/>
      <c r="S21" s="77">
        <f t="shared" si="0"/>
        <v>0</v>
      </c>
      <c r="T21" s="17"/>
    </row>
    <row r="22" spans="1:20" ht="12" customHeight="1" x14ac:dyDescent="0.2">
      <c r="A22" s="6"/>
      <c r="B22" s="6"/>
      <c r="C22" s="13"/>
      <c r="D22" s="19">
        <f t="shared" si="1"/>
        <v>11</v>
      </c>
      <c r="E22" s="70" t="str">
        <f>IF(OR('Base Summary 2015-16'!E21="",'Base Summary 2015-16'!E21="[Enter service]"),"",'Base Summary 2015-16'!E21)</f>
        <v>Rural Economic Development Opportunities</v>
      </c>
      <c r="F22" s="71" t="str">
        <f>IF(OR('Base Summary 2015-16'!F21="",'Base Summary 2015-16'!F21="[Select]"),"",'Base Summary 2015-16'!F21)</f>
        <v>External</v>
      </c>
      <c r="G22" s="15"/>
      <c r="H22" s="268"/>
      <c r="I22" s="268"/>
      <c r="J22" s="268"/>
      <c r="K22" s="268"/>
      <c r="L22" s="268"/>
      <c r="M22" s="268"/>
      <c r="N22" s="268"/>
      <c r="O22" s="268"/>
      <c r="P22" s="268"/>
      <c r="Q22" s="269"/>
      <c r="R22" s="270"/>
      <c r="S22" s="77">
        <f t="shared" si="0"/>
        <v>0</v>
      </c>
      <c r="T22" s="17"/>
    </row>
    <row r="23" spans="1:20" ht="12" customHeight="1" x14ac:dyDescent="0.2">
      <c r="A23" s="6"/>
      <c r="B23" s="6"/>
      <c r="C23" s="13"/>
      <c r="D23" s="19">
        <f t="shared" si="1"/>
        <v>12</v>
      </c>
      <c r="E23" s="70" t="e">
        <f>IF(OR('Base Summary 2015-16'!#REF!="",'Base Summary 2015-16'!#REF!="[Enter service]"),"",'Base Summary 2015-16'!#REF!)</f>
        <v>#REF!</v>
      </c>
      <c r="F23" s="71" t="e">
        <f>IF(OR('Base Summary 2015-16'!#REF!="",'Base Summary 2015-16'!#REF!="[Select]"),"",'Base Summary 2015-16'!#REF!)</f>
        <v>#REF!</v>
      </c>
      <c r="G23" s="15"/>
      <c r="H23" s="268"/>
      <c r="I23" s="268"/>
      <c r="J23" s="268"/>
      <c r="K23" s="268"/>
      <c r="L23" s="268"/>
      <c r="M23" s="268"/>
      <c r="N23" s="268"/>
      <c r="O23" s="268"/>
      <c r="P23" s="268"/>
      <c r="Q23" s="269"/>
      <c r="R23" s="270"/>
      <c r="S23" s="77">
        <f t="shared" si="0"/>
        <v>0</v>
      </c>
      <c r="T23" s="17"/>
    </row>
    <row r="24" spans="1:20" ht="12" customHeight="1" x14ac:dyDescent="0.2">
      <c r="A24" s="6"/>
      <c r="B24" s="6"/>
      <c r="C24" s="13"/>
      <c r="D24" s="19">
        <f t="shared" si="1"/>
        <v>13</v>
      </c>
      <c r="E24" s="70" t="str">
        <f>IF(OR('Base Summary 2015-16'!E22="",'Base Summary 2015-16'!E22="[Enter service]"),"",'Base Summary 2015-16'!E22)</f>
        <v>Finance</v>
      </c>
      <c r="F24" s="71" t="str">
        <f>IF(OR('Base Summary 2015-16'!F22="",'Base Summary 2015-16'!F22="[Select]"),"",'Base Summary 2015-16'!F22)</f>
        <v>Internal</v>
      </c>
      <c r="G24" s="15"/>
      <c r="H24" s="268"/>
      <c r="I24" s="268"/>
      <c r="J24" s="268"/>
      <c r="K24" s="268"/>
      <c r="L24" s="268"/>
      <c r="M24" s="268"/>
      <c r="N24" s="268"/>
      <c r="O24" s="268"/>
      <c r="P24" s="268"/>
      <c r="Q24" s="269"/>
      <c r="R24" s="270"/>
      <c r="S24" s="77">
        <f t="shared" si="0"/>
        <v>0</v>
      </c>
      <c r="T24" s="17"/>
    </row>
    <row r="25" spans="1:20" ht="12" customHeight="1" x14ac:dyDescent="0.2">
      <c r="A25" s="6"/>
      <c r="B25" s="6"/>
      <c r="C25" s="13"/>
      <c r="D25" s="19">
        <f t="shared" si="1"/>
        <v>14</v>
      </c>
      <c r="E25" s="70" t="str">
        <f>IF(OR('Base Summary 2015-16'!E23="",'Base Summary 2015-16'!E23="[Enter service]"),"",'Base Summary 2015-16'!E23)</f>
        <v>Revenue Collection</v>
      </c>
      <c r="F25" s="71" t="str">
        <f>IF(OR('Base Summary 2015-16'!F23="",'Base Summary 2015-16'!F23="[Select]"),"",'Base Summary 2015-16'!F23)</f>
        <v>Mixed</v>
      </c>
      <c r="G25" s="15"/>
      <c r="H25" s="268"/>
      <c r="I25" s="268"/>
      <c r="J25" s="268"/>
      <c r="K25" s="268"/>
      <c r="L25" s="268"/>
      <c r="M25" s="268"/>
      <c r="N25" s="268"/>
      <c r="O25" s="268"/>
      <c r="P25" s="268"/>
      <c r="Q25" s="269"/>
      <c r="R25" s="270"/>
      <c r="S25" s="77">
        <f t="shared" si="0"/>
        <v>0</v>
      </c>
      <c r="T25" s="17"/>
    </row>
    <row r="26" spans="1:20" ht="12" customHeight="1" x14ac:dyDescent="0.2">
      <c r="A26" s="6"/>
      <c r="B26" s="6"/>
      <c r="C26" s="13"/>
      <c r="D26" s="19">
        <f t="shared" si="1"/>
        <v>15</v>
      </c>
      <c r="E26" s="70" t="str">
        <f>IF(OR('Base Summary 2015-16'!E25="",'Base Summary 2015-16'!E25="[Enter service]"),"",'Base Summary 2015-16'!E25)</f>
        <v>Corporate Services</v>
      </c>
      <c r="F26" s="71" t="str">
        <f>IF(OR('Base Summary 2015-16'!F25="",'Base Summary 2015-16'!F25="[Select]"),"",'Base Summary 2015-16'!F25)</f>
        <v>Internal</v>
      </c>
      <c r="G26" s="15"/>
      <c r="H26" s="268"/>
      <c r="I26" s="268"/>
      <c r="J26" s="268"/>
      <c r="K26" s="268"/>
      <c r="L26" s="268"/>
      <c r="M26" s="268"/>
      <c r="N26" s="268"/>
      <c r="O26" s="268"/>
      <c r="P26" s="268"/>
      <c r="Q26" s="269"/>
      <c r="R26" s="270"/>
      <c r="S26" s="77">
        <f t="shared" si="0"/>
        <v>0</v>
      </c>
      <c r="T26" s="17"/>
    </row>
    <row r="27" spans="1:20" ht="12" customHeight="1" x14ac:dyDescent="0.2">
      <c r="A27" s="6"/>
      <c r="B27" s="6"/>
      <c r="C27" s="13"/>
      <c r="D27" s="19">
        <f t="shared" si="1"/>
        <v>16</v>
      </c>
      <c r="E27" s="70" t="str">
        <f>IF(OR('Base Summary 2015-16'!E26="",'Base Summary 2015-16'!E26="[Enter service]"),"",'Base Summary 2015-16'!E26)</f>
        <v>Media and Communication</v>
      </c>
      <c r="F27" s="71" t="str">
        <f>IF(OR('Base Summary 2015-16'!F26="",'Base Summary 2015-16'!F26="[Select]"),"",'Base Summary 2015-16'!F26)</f>
        <v>Mixed</v>
      </c>
      <c r="G27" s="15"/>
      <c r="H27" s="268"/>
      <c r="I27" s="268"/>
      <c r="J27" s="268"/>
      <c r="K27" s="268"/>
      <c r="L27" s="268"/>
      <c r="M27" s="268"/>
      <c r="N27" s="268"/>
      <c r="O27" s="268"/>
      <c r="P27" s="268"/>
      <c r="Q27" s="269"/>
      <c r="R27" s="270"/>
      <c r="S27" s="77">
        <f t="shared" si="0"/>
        <v>0</v>
      </c>
      <c r="T27" s="17"/>
    </row>
    <row r="28" spans="1:20" ht="12" customHeight="1" x14ac:dyDescent="0.2">
      <c r="A28" s="6"/>
      <c r="B28" s="6"/>
      <c r="C28" s="13"/>
      <c r="D28" s="19">
        <f t="shared" si="1"/>
        <v>17</v>
      </c>
      <c r="E28" s="70" t="str">
        <f>IF(OR('Base Summary 2015-16'!E27="",'Base Summary 2015-16'!E27="[Enter service]"),"",'Base Summary 2015-16'!E27)</f>
        <v>Risk Management</v>
      </c>
      <c r="F28" s="71" t="str">
        <f>IF(OR('Base Summary 2015-16'!F27="",'Base Summary 2015-16'!F27="[Select]"),"",'Base Summary 2015-16'!F27)</f>
        <v>Mixed</v>
      </c>
      <c r="G28" s="15"/>
      <c r="H28" s="268"/>
      <c r="I28" s="268"/>
      <c r="J28" s="268"/>
      <c r="K28" s="268"/>
      <c r="L28" s="268"/>
      <c r="M28" s="268"/>
      <c r="N28" s="268"/>
      <c r="O28" s="268"/>
      <c r="P28" s="268"/>
      <c r="Q28" s="269"/>
      <c r="R28" s="270"/>
      <c r="S28" s="77">
        <f t="shared" si="0"/>
        <v>0</v>
      </c>
      <c r="T28" s="17"/>
    </row>
    <row r="29" spans="1:20" ht="12" customHeight="1" x14ac:dyDescent="0.2">
      <c r="A29" s="6"/>
      <c r="B29" s="6"/>
      <c r="C29" s="13"/>
      <c r="D29" s="19">
        <f t="shared" si="1"/>
        <v>18</v>
      </c>
      <c r="E29" s="70" t="str">
        <f>IF(OR('Base Summary 2015-16'!E28="",'Base Summary 2015-16'!E28="[Enter service]"),"",'Base Summary 2015-16'!E28)</f>
        <v>Records Management</v>
      </c>
      <c r="F29" s="71" t="str">
        <f>IF(OR('Base Summary 2015-16'!F28="",'Base Summary 2015-16'!F28="[Select]"),"",'Base Summary 2015-16'!F28)</f>
        <v>Internal</v>
      </c>
      <c r="G29" s="15"/>
      <c r="H29" s="268"/>
      <c r="I29" s="268"/>
      <c r="J29" s="268"/>
      <c r="K29" s="268"/>
      <c r="L29" s="268"/>
      <c r="M29" s="268"/>
      <c r="N29" s="268"/>
      <c r="O29" s="268"/>
      <c r="P29" s="268"/>
      <c r="Q29" s="269"/>
      <c r="R29" s="270"/>
      <c r="S29" s="77">
        <f t="shared" si="0"/>
        <v>0</v>
      </c>
      <c r="T29" s="17"/>
    </row>
    <row r="30" spans="1:20" ht="12" customHeight="1" x14ac:dyDescent="0.2">
      <c r="A30" s="6"/>
      <c r="B30" s="6"/>
      <c r="C30" s="13"/>
      <c r="D30" s="19">
        <f t="shared" si="1"/>
        <v>19</v>
      </c>
      <c r="E30" s="70" t="str">
        <f>IF(OR('Base Summary 2015-16'!E29="",'Base Summary 2015-16'!E29="[Enter service]"),"",'Base Summary 2015-16'!E29)</f>
        <v>Human Resources</v>
      </c>
      <c r="F30" s="71" t="str">
        <f>IF(OR('Base Summary 2015-16'!F29="",'Base Summary 2015-16'!F29="[Select]"),"",'Base Summary 2015-16'!F29)</f>
        <v>Internal</v>
      </c>
      <c r="G30" s="15"/>
      <c r="H30" s="268"/>
      <c r="I30" s="268"/>
      <c r="J30" s="268"/>
      <c r="K30" s="268"/>
      <c r="L30" s="268"/>
      <c r="M30" s="268"/>
      <c r="N30" s="268"/>
      <c r="O30" s="268"/>
      <c r="P30" s="268"/>
      <c r="Q30" s="269"/>
      <c r="R30" s="270"/>
      <c r="S30" s="77">
        <f t="shared" si="0"/>
        <v>0</v>
      </c>
      <c r="T30" s="17"/>
    </row>
    <row r="31" spans="1:20" ht="12" customHeight="1" x14ac:dyDescent="0.2">
      <c r="A31" s="6"/>
      <c r="B31" s="6"/>
      <c r="C31" s="13"/>
      <c r="D31" s="19">
        <f t="shared" si="1"/>
        <v>20</v>
      </c>
      <c r="E31" s="70" t="str">
        <f>IF(OR('Base Summary 2015-16'!E30="",'Base Summary 2015-16'!E30="[Enter service]"),"",'Base Summary 2015-16'!E30)</f>
        <v>Information Technology</v>
      </c>
      <c r="F31" s="71" t="str">
        <f>IF(OR('Base Summary 2015-16'!F30="",'Base Summary 2015-16'!F30="[Select]"),"",'Base Summary 2015-16'!F30)</f>
        <v>Internal</v>
      </c>
      <c r="G31" s="15"/>
      <c r="H31" s="268"/>
      <c r="I31" s="268"/>
      <c r="J31" s="268"/>
      <c r="K31" s="268"/>
      <c r="L31" s="268"/>
      <c r="M31" s="268"/>
      <c r="N31" s="268"/>
      <c r="O31" s="268"/>
      <c r="P31" s="268"/>
      <c r="Q31" s="269"/>
      <c r="R31" s="270"/>
      <c r="S31" s="77">
        <f t="shared" si="0"/>
        <v>0</v>
      </c>
      <c r="T31" s="17"/>
    </row>
    <row r="32" spans="1:20" ht="12" customHeight="1" x14ac:dyDescent="0.2">
      <c r="A32" s="6"/>
      <c r="B32" s="6"/>
      <c r="C32" s="13"/>
      <c r="D32" s="19">
        <f t="shared" si="1"/>
        <v>21</v>
      </c>
      <c r="E32" s="70" t="str">
        <f>IF(OR('Base Summary 2015-16'!E31="",'Base Summary 2015-16'!E31="[Enter service]"),"",'Base Summary 2015-16'!E31)</f>
        <v>Customer Service</v>
      </c>
      <c r="F32" s="71" t="str">
        <f>IF(OR('Base Summary 2015-16'!F31="",'Base Summary 2015-16'!F31="[Select]"),"",'Base Summary 2015-16'!F31)</f>
        <v>Mixed</v>
      </c>
      <c r="G32" s="15"/>
      <c r="H32" s="268"/>
      <c r="I32" s="268"/>
      <c r="J32" s="268"/>
      <c r="K32" s="268"/>
      <c r="L32" s="268"/>
      <c r="M32" s="268"/>
      <c r="N32" s="268"/>
      <c r="O32" s="268"/>
      <c r="P32" s="268"/>
      <c r="Q32" s="269"/>
      <c r="R32" s="270"/>
      <c r="S32" s="77">
        <f t="shared" si="0"/>
        <v>0</v>
      </c>
      <c r="T32" s="17"/>
    </row>
    <row r="33" spans="1:20" ht="12" customHeight="1" x14ac:dyDescent="0.2">
      <c r="A33" s="6"/>
      <c r="B33" s="6"/>
      <c r="C33" s="13"/>
      <c r="D33" s="19">
        <f t="shared" si="1"/>
        <v>22</v>
      </c>
      <c r="E33" s="70" t="str">
        <f>IF(OR('Base Summary 2015-16'!E32="",'Base Summary 2015-16'!E32="[Enter service]"),"",'Base Summary 2015-16'!E32)</f>
        <v>School Crossings</v>
      </c>
      <c r="F33" s="71" t="str">
        <f>IF(OR('Base Summary 2015-16'!F32="",'Base Summary 2015-16'!F32="[Select]"),"",'Base Summary 2015-16'!F32)</f>
        <v>External</v>
      </c>
      <c r="G33" s="15"/>
      <c r="H33" s="268"/>
      <c r="I33" s="268"/>
      <c r="J33" s="268"/>
      <c r="K33" s="268"/>
      <c r="L33" s="268"/>
      <c r="M33" s="268"/>
      <c r="N33" s="268"/>
      <c r="O33" s="268"/>
      <c r="P33" s="268"/>
      <c r="Q33" s="269"/>
      <c r="R33" s="270"/>
      <c r="S33" s="77">
        <f t="shared" si="0"/>
        <v>0</v>
      </c>
      <c r="T33" s="17"/>
    </row>
    <row r="34" spans="1:20" ht="12" customHeight="1" x14ac:dyDescent="0.2">
      <c r="A34" s="6"/>
      <c r="B34" s="6"/>
      <c r="C34" s="13"/>
      <c r="D34" s="19">
        <f t="shared" si="1"/>
        <v>23</v>
      </c>
      <c r="E34" s="70" t="str">
        <f>IF(OR('Base Summary 2015-16'!E33="",'Base Summary 2015-16'!E33="[Enter service]"),"",'Base Summary 2015-16'!E33)</f>
        <v>Compliance</v>
      </c>
      <c r="F34" s="71" t="str">
        <f>IF(OR('Base Summary 2015-16'!F33="",'Base Summary 2015-16'!F33="[Select]"),"",'Base Summary 2015-16'!F33)</f>
        <v>External</v>
      </c>
      <c r="G34" s="15"/>
      <c r="H34" s="268"/>
      <c r="I34" s="268"/>
      <c r="J34" s="268"/>
      <c r="K34" s="268"/>
      <c r="L34" s="268"/>
      <c r="M34" s="268"/>
      <c r="N34" s="268"/>
      <c r="O34" s="268"/>
      <c r="P34" s="268"/>
      <c r="Q34" s="269"/>
      <c r="R34" s="270"/>
      <c r="S34" s="77">
        <f t="shared" si="0"/>
        <v>0</v>
      </c>
      <c r="T34" s="17"/>
    </row>
    <row r="35" spans="1:20" ht="12" customHeight="1" x14ac:dyDescent="0.2">
      <c r="A35" s="6"/>
      <c r="B35" s="6"/>
      <c r="C35" s="13"/>
      <c r="D35" s="19">
        <f t="shared" si="1"/>
        <v>24</v>
      </c>
      <c r="E35" s="70" t="str">
        <f>IF(OR('Base Summary 2015-16'!E34="",'Base Summary 2015-16'!E34="[Enter service]"),"",'Base Summary 2015-16'!E34)</f>
        <v>Community Services Administration</v>
      </c>
      <c r="F35" s="71" t="str">
        <f>IF(OR('Base Summary 2015-16'!F34="",'Base Summary 2015-16'!F34="[Select]"),"",'Base Summary 2015-16'!F34)</f>
        <v>Internal</v>
      </c>
      <c r="G35" s="15"/>
      <c r="H35" s="268"/>
      <c r="I35" s="268"/>
      <c r="J35" s="268"/>
      <c r="K35" s="268"/>
      <c r="L35" s="268"/>
      <c r="M35" s="268"/>
      <c r="N35" s="268"/>
      <c r="O35" s="268"/>
      <c r="P35" s="268"/>
      <c r="Q35" s="269"/>
      <c r="R35" s="270"/>
      <c r="S35" s="77">
        <f t="shared" si="0"/>
        <v>0</v>
      </c>
      <c r="T35" s="17"/>
    </row>
    <row r="36" spans="1:20" ht="12" customHeight="1" x14ac:dyDescent="0.2">
      <c r="A36" s="6"/>
      <c r="B36" s="6"/>
      <c r="C36" s="13"/>
      <c r="D36" s="19">
        <f t="shared" si="1"/>
        <v>25</v>
      </c>
      <c r="E36" s="70" t="str">
        <f>IF(OR('Base Summary 2015-16'!E35="",'Base Summary 2015-16'!E35="[Enter service]"),"",'Base Summary 2015-16'!E35)</f>
        <v>Maternal &amp; Child Health</v>
      </c>
      <c r="F36" s="71" t="str">
        <f>IF(OR('Base Summary 2015-16'!F35="",'Base Summary 2015-16'!F35="[Select]"),"",'Base Summary 2015-16'!F35)</f>
        <v>External</v>
      </c>
      <c r="G36" s="15"/>
      <c r="H36" s="268"/>
      <c r="I36" s="268"/>
      <c r="J36" s="268"/>
      <c r="K36" s="268"/>
      <c r="L36" s="268"/>
      <c r="M36" s="268"/>
      <c r="N36" s="268"/>
      <c r="O36" s="268"/>
      <c r="P36" s="268"/>
      <c r="Q36" s="269"/>
      <c r="R36" s="270"/>
      <c r="S36" s="77">
        <f t="shared" si="0"/>
        <v>0</v>
      </c>
      <c r="T36" s="17"/>
    </row>
    <row r="37" spans="1:20" ht="12" customHeight="1" x14ac:dyDescent="0.2">
      <c r="A37" s="6"/>
      <c r="B37" s="6"/>
      <c r="C37" s="13"/>
      <c r="D37" s="19">
        <f t="shared" si="1"/>
        <v>26</v>
      </c>
      <c r="E37" s="70" t="str">
        <f>IF(OR('Base Summary 2015-16'!E36="",'Base Summary 2015-16'!E36="[Enter service]"),"",'Base Summary 2015-16'!E36)</f>
        <v>Pre School Subsidised</v>
      </c>
      <c r="F37" s="71" t="str">
        <f>IF(OR('Base Summary 2015-16'!F36="",'Base Summary 2015-16'!F36="[Select]"),"",'Base Summary 2015-16'!F36)</f>
        <v>External</v>
      </c>
      <c r="G37" s="15"/>
      <c r="H37" s="268"/>
      <c r="I37" s="268"/>
      <c r="J37" s="268"/>
      <c r="K37" s="268"/>
      <c r="L37" s="268"/>
      <c r="M37" s="268"/>
      <c r="N37" s="268"/>
      <c r="O37" s="268"/>
      <c r="P37" s="268"/>
      <c r="Q37" s="269"/>
      <c r="R37" s="270"/>
      <c r="S37" s="77">
        <f t="shared" si="0"/>
        <v>0</v>
      </c>
      <c r="T37" s="17"/>
    </row>
    <row r="38" spans="1:20" ht="12" customHeight="1" x14ac:dyDescent="0.2">
      <c r="A38" s="6"/>
      <c r="B38" s="6"/>
      <c r="C38" s="13"/>
      <c r="D38" s="19">
        <f t="shared" si="1"/>
        <v>27</v>
      </c>
      <c r="E38" s="70" t="str">
        <f>IF(OR('Base Summary 2015-16'!E37="",'Base Summary 2015-16'!E37="[Enter service]"),"",'Base Summary 2015-16'!E37)</f>
        <v>Senior Citizens Centre</v>
      </c>
      <c r="F38" s="71" t="str">
        <f>IF(OR('Base Summary 2015-16'!F37="",'Base Summary 2015-16'!F37="[Select]"),"",'Base Summary 2015-16'!F37)</f>
        <v>External</v>
      </c>
      <c r="G38" s="15"/>
      <c r="H38" s="268"/>
      <c r="I38" s="268"/>
      <c r="J38" s="268"/>
      <c r="K38" s="268"/>
      <c r="L38" s="268"/>
      <c r="M38" s="268"/>
      <c r="N38" s="268"/>
      <c r="O38" s="268"/>
      <c r="P38" s="268"/>
      <c r="Q38" s="269"/>
      <c r="R38" s="270"/>
      <c r="S38" s="77">
        <f t="shared" si="0"/>
        <v>0</v>
      </c>
      <c r="T38" s="17"/>
    </row>
    <row r="39" spans="1:20" ht="12" customHeight="1" x14ac:dyDescent="0.2">
      <c r="A39" s="6"/>
      <c r="B39" s="6"/>
      <c r="C39" s="13"/>
      <c r="D39" s="19">
        <f t="shared" si="1"/>
        <v>28</v>
      </c>
      <c r="E39" s="70" t="str">
        <f>IF(OR('Base Summary 2015-16'!E38="",'Base Summary 2015-16'!E38="[Enter service]"),"",'Base Summary 2015-16'!E38)</f>
        <v>Aged Accommodation</v>
      </c>
      <c r="F39" s="71" t="str">
        <f>IF(OR('Base Summary 2015-16'!F38="",'Base Summary 2015-16'!F38="[Select]"),"",'Base Summary 2015-16'!F38)</f>
        <v>External</v>
      </c>
      <c r="G39" s="15"/>
      <c r="H39" s="268"/>
      <c r="I39" s="268"/>
      <c r="J39" s="268"/>
      <c r="K39" s="268"/>
      <c r="L39" s="268"/>
      <c r="M39" s="268"/>
      <c r="N39" s="268"/>
      <c r="O39" s="268"/>
      <c r="P39" s="268"/>
      <c r="Q39" s="269"/>
      <c r="R39" s="270"/>
      <c r="S39" s="77">
        <f t="shared" si="0"/>
        <v>0</v>
      </c>
      <c r="T39" s="17"/>
    </row>
    <row r="40" spans="1:20" ht="12" customHeight="1" x14ac:dyDescent="0.2">
      <c r="A40" s="6"/>
      <c r="B40" s="6"/>
      <c r="C40" s="13"/>
      <c r="D40" s="19">
        <f t="shared" si="1"/>
        <v>29</v>
      </c>
      <c r="E40" s="70" t="str">
        <f>IF(OR('Base Summary 2015-16'!E39="",'Base Summary 2015-16'!E39="[Enter service]"),"",'Base Summary 2015-16'!E39)</f>
        <v>Assessment &amp; Care Management</v>
      </c>
      <c r="F40" s="71" t="str">
        <f>IF(OR('Base Summary 2015-16'!F39="",'Base Summary 2015-16'!F39="[Select]"),"",'Base Summary 2015-16'!F39)</f>
        <v>External</v>
      </c>
      <c r="G40" s="15"/>
      <c r="H40" s="268"/>
      <c r="I40" s="268"/>
      <c r="J40" s="268"/>
      <c r="K40" s="268"/>
      <c r="L40" s="268"/>
      <c r="M40" s="268"/>
      <c r="N40" s="268"/>
      <c r="O40" s="268"/>
      <c r="P40" s="268"/>
      <c r="Q40" s="269"/>
      <c r="R40" s="270"/>
      <c r="S40" s="77">
        <f t="shared" si="0"/>
        <v>0</v>
      </c>
      <c r="T40" s="17"/>
    </row>
    <row r="41" spans="1:20" ht="12" customHeight="1" x14ac:dyDescent="0.2">
      <c r="A41" s="6"/>
      <c r="B41" s="6"/>
      <c r="C41" s="13"/>
      <c r="D41" s="19">
        <f t="shared" si="1"/>
        <v>30</v>
      </c>
      <c r="E41" s="70" t="str">
        <f>IF(OR('Base Summary 2015-16'!E40="",'Base Summary 2015-16'!E40="[Enter service]"),"",'Base Summary 2015-16'!E40)</f>
        <v>Hospital to Home</v>
      </c>
      <c r="F41" s="71" t="str">
        <f>IF(OR('Base Summary 2015-16'!F40="",'Base Summary 2015-16'!F40="[Select]"),"",'Base Summary 2015-16'!F40)</f>
        <v>External</v>
      </c>
      <c r="G41" s="15"/>
      <c r="H41" s="268"/>
      <c r="I41" s="268"/>
      <c r="J41" s="268"/>
      <c r="K41" s="268"/>
      <c r="L41" s="268"/>
      <c r="M41" s="268"/>
      <c r="N41" s="268"/>
      <c r="O41" s="268"/>
      <c r="P41" s="268"/>
      <c r="Q41" s="269"/>
      <c r="R41" s="270"/>
      <c r="S41" s="77">
        <f t="shared" si="0"/>
        <v>0</v>
      </c>
      <c r="T41" s="17"/>
    </row>
    <row r="42" spans="1:20" ht="12" customHeight="1" x14ac:dyDescent="0.2">
      <c r="A42" s="6"/>
      <c r="B42" s="6"/>
      <c r="C42" s="13"/>
      <c r="D42" s="19">
        <f t="shared" si="1"/>
        <v>31</v>
      </c>
      <c r="E42" s="70" t="str">
        <f>IF(OR('Base Summary 2015-16'!E41="",'Base Summary 2015-16'!E41="[Enter service]"),"",'Base Summary 2015-16'!E41)</f>
        <v>Home Help General</v>
      </c>
      <c r="F42" s="71" t="str">
        <f>IF(OR('Base Summary 2015-16'!F41="",'Base Summary 2015-16'!F41="[Select]"),"",'Base Summary 2015-16'!F41)</f>
        <v>External</v>
      </c>
      <c r="G42" s="15"/>
      <c r="H42" s="268"/>
      <c r="I42" s="268"/>
      <c r="J42" s="268"/>
      <c r="K42" s="268"/>
      <c r="L42" s="268"/>
      <c r="M42" s="268"/>
      <c r="N42" s="268"/>
      <c r="O42" s="268"/>
      <c r="P42" s="268"/>
      <c r="Q42" s="269"/>
      <c r="R42" s="270"/>
      <c r="S42" s="77">
        <f t="shared" si="0"/>
        <v>0</v>
      </c>
      <c r="T42" s="17"/>
    </row>
    <row r="43" spans="1:20" ht="12" customHeight="1" x14ac:dyDescent="0.2">
      <c r="A43" s="6"/>
      <c r="B43" s="6"/>
      <c r="C43" s="13"/>
      <c r="D43" s="19">
        <f t="shared" si="1"/>
        <v>32</v>
      </c>
      <c r="E43" s="70" t="str">
        <f>IF(OR('Base Summary 2015-16'!E42="",'Base Summary 2015-16'!E42="[Enter service]"),"",'Base Summary 2015-16'!E42)</f>
        <v>Home Help Personal</v>
      </c>
      <c r="F43" s="71" t="str">
        <f>IF(OR('Base Summary 2015-16'!F42="",'Base Summary 2015-16'!F42="[Select]"),"",'Base Summary 2015-16'!F42)</f>
        <v>External</v>
      </c>
      <c r="G43" s="15"/>
      <c r="H43" s="268"/>
      <c r="I43" s="268"/>
      <c r="J43" s="268"/>
      <c r="K43" s="268"/>
      <c r="L43" s="268"/>
      <c r="M43" s="268"/>
      <c r="N43" s="268"/>
      <c r="O43" s="268"/>
      <c r="P43" s="268"/>
      <c r="Q43" s="269"/>
      <c r="R43" s="270"/>
      <c r="S43" s="77">
        <f t="shared" si="0"/>
        <v>0</v>
      </c>
      <c r="T43" s="17"/>
    </row>
    <row r="44" spans="1:20" ht="12" customHeight="1" x14ac:dyDescent="0.2">
      <c r="A44" s="6"/>
      <c r="B44" s="6"/>
      <c r="C44" s="13"/>
      <c r="D44" s="19">
        <f t="shared" si="1"/>
        <v>33</v>
      </c>
      <c r="E44" s="70" t="str">
        <f>IF(OR('Base Summary 2015-16'!E43="",'Base Summary 2015-16'!E43="[Enter service]"),"",'Base Summary 2015-16'!E43)</f>
        <v>Home Help Respite</v>
      </c>
      <c r="F44" s="71" t="str">
        <f>IF(OR('Base Summary 2015-16'!F43="",'Base Summary 2015-16'!F43="[Select]"),"",'Base Summary 2015-16'!F43)</f>
        <v>External</v>
      </c>
      <c r="G44" s="15"/>
      <c r="H44" s="268"/>
      <c r="I44" s="268"/>
      <c r="J44" s="268"/>
      <c r="K44" s="268"/>
      <c r="L44" s="268"/>
      <c r="M44" s="268"/>
      <c r="N44" s="268"/>
      <c r="O44" s="268"/>
      <c r="P44" s="268"/>
      <c r="Q44" s="269"/>
      <c r="R44" s="270"/>
      <c r="S44" s="77">
        <f t="shared" si="0"/>
        <v>0</v>
      </c>
      <c r="T44" s="17"/>
    </row>
    <row r="45" spans="1:20" ht="12" customHeight="1" x14ac:dyDescent="0.2">
      <c r="A45" s="6"/>
      <c r="B45" s="6"/>
      <c r="C45" s="13"/>
      <c r="D45" s="19">
        <f t="shared" si="1"/>
        <v>34</v>
      </c>
      <c r="E45" s="70" t="str">
        <f>IF(OR('Base Summary 2015-16'!E44="",'Base Summary 2015-16'!E44="[Enter service]"),"",'Base Summary 2015-16'!E44)</f>
        <v>Home Maintenance</v>
      </c>
      <c r="F45" s="71" t="str">
        <f>IF(OR('Base Summary 2015-16'!F44="",'Base Summary 2015-16'!F44="[Select]"),"",'Base Summary 2015-16'!F44)</f>
        <v>External</v>
      </c>
      <c r="G45" s="15"/>
      <c r="H45" s="268"/>
      <c r="I45" s="268"/>
      <c r="J45" s="268"/>
      <c r="K45" s="268"/>
      <c r="L45" s="268"/>
      <c r="M45" s="268"/>
      <c r="N45" s="268"/>
      <c r="O45" s="268"/>
      <c r="P45" s="268"/>
      <c r="Q45" s="269"/>
      <c r="R45" s="270"/>
      <c r="S45" s="77">
        <f t="shared" si="0"/>
        <v>0</v>
      </c>
      <c r="T45" s="17"/>
    </row>
    <row r="46" spans="1:20" ht="12" customHeight="1" x14ac:dyDescent="0.2">
      <c r="A46" s="6"/>
      <c r="B46" s="6"/>
      <c r="C46" s="13"/>
      <c r="D46" s="19">
        <f t="shared" si="1"/>
        <v>35</v>
      </c>
      <c r="E46" s="70" t="str">
        <f>IF(OR('Base Summary 2015-16'!E45="",'Base Summary 2015-16'!E45="[Enter service]"),"",'Base Summary 2015-16'!E45)</f>
        <v>Meals on Wheels</v>
      </c>
      <c r="F46" s="71" t="str">
        <f>IF(OR('Base Summary 2015-16'!F45="",'Base Summary 2015-16'!F45="[Select]"),"",'Base Summary 2015-16'!F45)</f>
        <v>External</v>
      </c>
      <c r="G46" s="15"/>
      <c r="H46" s="268"/>
      <c r="I46" s="268"/>
      <c r="J46" s="268"/>
      <c r="K46" s="268"/>
      <c r="L46" s="268"/>
      <c r="M46" s="268"/>
      <c r="N46" s="268"/>
      <c r="O46" s="268"/>
      <c r="P46" s="268"/>
      <c r="Q46" s="269"/>
      <c r="R46" s="270"/>
      <c r="S46" s="77">
        <f t="shared" si="0"/>
        <v>0</v>
      </c>
      <c r="T46" s="17"/>
    </row>
    <row r="47" spans="1:20" ht="12" customHeight="1" x14ac:dyDescent="0.2">
      <c r="A47" s="6"/>
      <c r="B47" s="6"/>
      <c r="C47" s="13"/>
      <c r="D47" s="19">
        <f t="shared" si="1"/>
        <v>36</v>
      </c>
      <c r="E47" s="70" t="str">
        <f>IF(OR('Base Summary 2015-16'!E46="",'Base Summary 2015-16'!E46="[Enter service]"),"",'Base Summary 2015-16'!E46)</f>
        <v>Volunteer Co Ordination</v>
      </c>
      <c r="F47" s="71" t="str">
        <f>IF(OR('Base Summary 2015-16'!F46="",'Base Summary 2015-16'!F46="[Select]"),"",'Base Summary 2015-16'!F46)</f>
        <v>External</v>
      </c>
      <c r="G47" s="15"/>
      <c r="H47" s="268"/>
      <c r="I47" s="268"/>
      <c r="J47" s="268"/>
      <c r="K47" s="268"/>
      <c r="L47" s="268"/>
      <c r="M47" s="268"/>
      <c r="N47" s="268"/>
      <c r="O47" s="268"/>
      <c r="P47" s="268"/>
      <c r="Q47" s="269"/>
      <c r="R47" s="270"/>
      <c r="S47" s="77">
        <f t="shared" si="0"/>
        <v>0</v>
      </c>
      <c r="T47" s="17"/>
    </row>
    <row r="48" spans="1:20" ht="12" customHeight="1" x14ac:dyDescent="0.2">
      <c r="A48" s="6"/>
      <c r="B48" s="6"/>
      <c r="C48" s="13"/>
      <c r="D48" s="19">
        <f t="shared" si="1"/>
        <v>37</v>
      </c>
      <c r="E48" s="70" t="str">
        <f>IF(OR('Base Summary 2015-16'!E47="",'Base Summary 2015-16'!E47="[Enter service]"),"",'Base Summary 2015-16'!E47)</f>
        <v>HACC - BROKERED PROGRAMS</v>
      </c>
      <c r="F48" s="71" t="str">
        <f>IF(OR('Base Summary 2015-16'!F47="",'Base Summary 2015-16'!F47="[Select]"),"",'Base Summary 2015-16'!F47)</f>
        <v>External</v>
      </c>
      <c r="G48" s="15"/>
      <c r="H48" s="268"/>
      <c r="I48" s="268"/>
      <c r="J48" s="268"/>
      <c r="K48" s="268"/>
      <c r="L48" s="268"/>
      <c r="M48" s="268"/>
      <c r="N48" s="268"/>
      <c r="O48" s="268"/>
      <c r="P48" s="268"/>
      <c r="Q48" s="269"/>
      <c r="R48" s="270"/>
      <c r="S48" s="77">
        <f t="shared" si="0"/>
        <v>0</v>
      </c>
      <c r="T48" s="17"/>
    </row>
    <row r="49" spans="1:20" ht="12" customHeight="1" x14ac:dyDescent="0.2">
      <c r="A49" s="6"/>
      <c r="B49" s="6"/>
      <c r="C49" s="13"/>
      <c r="D49" s="19">
        <f t="shared" si="1"/>
        <v>38</v>
      </c>
      <c r="E49" s="70" t="e">
        <f>IF(OR('Base Summary 2015-16'!#REF!="",'Base Summary 2015-16'!#REF!="[Enter service]"),"",'Base Summary 2015-16'!#REF!)</f>
        <v>#REF!</v>
      </c>
      <c r="F49" s="71" t="e">
        <f>IF(OR('Base Summary 2015-16'!#REF!="",'Base Summary 2015-16'!#REF!="[Select]"),"",'Base Summary 2015-16'!#REF!)</f>
        <v>#REF!</v>
      </c>
      <c r="G49" s="15"/>
      <c r="H49" s="268"/>
      <c r="I49" s="268"/>
      <c r="J49" s="268"/>
      <c r="K49" s="268"/>
      <c r="L49" s="268"/>
      <c r="M49" s="268"/>
      <c r="N49" s="268"/>
      <c r="O49" s="268"/>
      <c r="P49" s="268"/>
      <c r="Q49" s="269"/>
      <c r="R49" s="270"/>
      <c r="S49" s="77">
        <f t="shared" si="0"/>
        <v>0</v>
      </c>
      <c r="T49" s="17"/>
    </row>
    <row r="50" spans="1:20" ht="12" customHeight="1" x14ac:dyDescent="0.2">
      <c r="A50" s="6"/>
      <c r="B50" s="6"/>
      <c r="C50" s="13"/>
      <c r="D50" s="19">
        <f t="shared" si="1"/>
        <v>39</v>
      </c>
      <c r="E50" s="70" t="e">
        <f>IF(OR('Base Summary 2015-16'!#REF!="",'Base Summary 2015-16'!#REF!="[Enter service]"),"",'Base Summary 2015-16'!#REF!)</f>
        <v>#REF!</v>
      </c>
      <c r="F50" s="71" t="e">
        <f>IF(OR('Base Summary 2015-16'!#REF!="",'Base Summary 2015-16'!#REF!="[Select]"),"",'Base Summary 2015-16'!#REF!)</f>
        <v>#REF!</v>
      </c>
      <c r="G50" s="15"/>
      <c r="H50" s="268"/>
      <c r="I50" s="268"/>
      <c r="J50" s="268"/>
      <c r="K50" s="268"/>
      <c r="L50" s="268"/>
      <c r="M50" s="268"/>
      <c r="N50" s="268"/>
      <c r="O50" s="268"/>
      <c r="P50" s="268"/>
      <c r="Q50" s="269"/>
      <c r="R50" s="270"/>
      <c r="S50" s="77">
        <f t="shared" si="0"/>
        <v>0</v>
      </c>
      <c r="T50" s="17"/>
    </row>
    <row r="51" spans="1:20" ht="12" customHeight="1" x14ac:dyDescent="0.2">
      <c r="A51" s="6"/>
      <c r="B51" s="6"/>
      <c r="C51" s="13"/>
      <c r="D51" s="19">
        <f t="shared" si="1"/>
        <v>40</v>
      </c>
      <c r="E51" s="70" t="e">
        <f>IF(OR('Base Summary 2015-16'!#REF!="",'Base Summary 2015-16'!#REF!="[Enter service]"),"",'Base Summary 2015-16'!#REF!)</f>
        <v>#REF!</v>
      </c>
      <c r="F51" s="71" t="e">
        <f>IF(OR('Base Summary 2015-16'!#REF!="",'Base Summary 2015-16'!#REF!="[Select]"),"",'Base Summary 2015-16'!#REF!)</f>
        <v>#REF!</v>
      </c>
      <c r="G51" s="15"/>
      <c r="H51" s="268"/>
      <c r="I51" s="268"/>
      <c r="J51" s="268"/>
      <c r="K51" s="268"/>
      <c r="L51" s="268"/>
      <c r="M51" s="268"/>
      <c r="N51" s="268"/>
      <c r="O51" s="268"/>
      <c r="P51" s="268"/>
      <c r="Q51" s="269"/>
      <c r="R51" s="270"/>
      <c r="S51" s="77">
        <f t="shared" si="0"/>
        <v>0</v>
      </c>
      <c r="T51" s="17"/>
    </row>
    <row r="52" spans="1:20" ht="12" customHeight="1" x14ac:dyDescent="0.2">
      <c r="A52" s="6"/>
      <c r="B52" s="6"/>
      <c r="C52" s="13"/>
      <c r="D52" s="19">
        <f t="shared" si="1"/>
        <v>41</v>
      </c>
      <c r="E52" s="70" t="e">
        <f>IF(OR('Base Summary 2015-16'!#REF!="",'Base Summary 2015-16'!#REF!="[Enter service]"),"",'Base Summary 2015-16'!#REF!)</f>
        <v>#REF!</v>
      </c>
      <c r="F52" s="71" t="e">
        <f>IF(OR('Base Summary 2015-16'!#REF!="",'Base Summary 2015-16'!#REF!="[Select]"),"",'Base Summary 2015-16'!#REF!)</f>
        <v>#REF!</v>
      </c>
      <c r="G52" s="15"/>
      <c r="H52" s="268"/>
      <c r="I52" s="268"/>
      <c r="J52" s="268"/>
      <c r="K52" s="268"/>
      <c r="L52" s="268"/>
      <c r="M52" s="268"/>
      <c r="N52" s="268"/>
      <c r="O52" s="268"/>
      <c r="P52" s="268"/>
      <c r="Q52" s="269"/>
      <c r="R52" s="270"/>
      <c r="S52" s="77">
        <f t="shared" si="0"/>
        <v>0</v>
      </c>
      <c r="T52" s="17"/>
    </row>
    <row r="53" spans="1:20" ht="12" customHeight="1" x14ac:dyDescent="0.2">
      <c r="A53" s="6"/>
      <c r="B53" s="6"/>
      <c r="C53" s="13"/>
      <c r="D53" s="19">
        <f t="shared" si="1"/>
        <v>42</v>
      </c>
      <c r="E53" s="70" t="e">
        <f>IF(OR('Base Summary 2015-16'!#REF!="",'Base Summary 2015-16'!#REF!="[Enter service]"),"",'Base Summary 2015-16'!#REF!)</f>
        <v>#REF!</v>
      </c>
      <c r="F53" s="71" t="e">
        <f>IF(OR('Base Summary 2015-16'!#REF!="",'Base Summary 2015-16'!#REF!="[Select]"),"",'Base Summary 2015-16'!#REF!)</f>
        <v>#REF!</v>
      </c>
      <c r="G53" s="15"/>
      <c r="H53" s="268"/>
      <c r="I53" s="268"/>
      <c r="J53" s="268"/>
      <c r="K53" s="268"/>
      <c r="L53" s="268"/>
      <c r="M53" s="268"/>
      <c r="N53" s="268"/>
      <c r="O53" s="268"/>
      <c r="P53" s="268"/>
      <c r="Q53" s="269"/>
      <c r="R53" s="270"/>
      <c r="S53" s="77">
        <f t="shared" si="0"/>
        <v>0</v>
      </c>
      <c r="T53" s="17"/>
    </row>
    <row r="54" spans="1:20" ht="12" customHeight="1" x14ac:dyDescent="0.2">
      <c r="A54" s="6"/>
      <c r="B54" s="6"/>
      <c r="C54" s="13"/>
      <c r="D54" s="19">
        <f t="shared" si="1"/>
        <v>43</v>
      </c>
      <c r="E54" s="70" t="e">
        <f>IF(OR('Base Summary 2015-16'!#REF!="",'Base Summary 2015-16'!#REF!="[Enter service]"),"",'Base Summary 2015-16'!#REF!)</f>
        <v>#REF!</v>
      </c>
      <c r="F54" s="71" t="e">
        <f>IF(OR('Base Summary 2015-16'!#REF!="",'Base Summary 2015-16'!#REF!="[Select]"),"",'Base Summary 2015-16'!#REF!)</f>
        <v>#REF!</v>
      </c>
      <c r="G54" s="15"/>
      <c r="H54" s="268"/>
      <c r="I54" s="268"/>
      <c r="J54" s="268"/>
      <c r="K54" s="268"/>
      <c r="L54" s="268"/>
      <c r="M54" s="268"/>
      <c r="N54" s="268"/>
      <c r="O54" s="268"/>
      <c r="P54" s="268"/>
      <c r="Q54" s="269"/>
      <c r="R54" s="270"/>
      <c r="S54" s="77">
        <f t="shared" si="0"/>
        <v>0</v>
      </c>
      <c r="T54" s="17"/>
    </row>
    <row r="55" spans="1:20" ht="12" customHeight="1" x14ac:dyDescent="0.2">
      <c r="A55" s="6"/>
      <c r="B55" s="6"/>
      <c r="C55" s="13"/>
      <c r="D55" s="19">
        <f t="shared" si="1"/>
        <v>44</v>
      </c>
      <c r="E55" s="70" t="e">
        <f>IF(OR('Base Summary 2015-16'!#REF!="",'Base Summary 2015-16'!#REF!="[Enter service]"),"",'Base Summary 2015-16'!#REF!)</f>
        <v>#REF!</v>
      </c>
      <c r="F55" s="71" t="e">
        <f>IF(OR('Base Summary 2015-16'!#REF!="",'Base Summary 2015-16'!#REF!="[Select]"),"",'Base Summary 2015-16'!#REF!)</f>
        <v>#REF!</v>
      </c>
      <c r="G55" s="15"/>
      <c r="H55" s="268"/>
      <c r="I55" s="268"/>
      <c r="J55" s="268"/>
      <c r="K55" s="268"/>
      <c r="L55" s="268"/>
      <c r="M55" s="268"/>
      <c r="N55" s="268"/>
      <c r="O55" s="268"/>
      <c r="P55" s="268"/>
      <c r="Q55" s="269"/>
      <c r="R55" s="270"/>
      <c r="S55" s="77">
        <f t="shared" si="0"/>
        <v>0</v>
      </c>
      <c r="T55" s="17"/>
    </row>
    <row r="56" spans="1:20" ht="12" customHeight="1" x14ac:dyDescent="0.2">
      <c r="A56" s="6"/>
      <c r="B56" s="6"/>
      <c r="C56" s="13"/>
      <c r="D56" s="19">
        <f t="shared" si="1"/>
        <v>45</v>
      </c>
      <c r="E56" s="70" t="e">
        <f>IF(OR('Base Summary 2015-16'!#REF!="",'Base Summary 2015-16'!#REF!="[Enter service]"),"",'Base Summary 2015-16'!#REF!)</f>
        <v>#REF!</v>
      </c>
      <c r="F56" s="71" t="e">
        <f>IF(OR('Base Summary 2015-16'!#REF!="",'Base Summary 2015-16'!#REF!="[Select]"),"",'Base Summary 2015-16'!#REF!)</f>
        <v>#REF!</v>
      </c>
      <c r="G56" s="15"/>
      <c r="H56" s="268"/>
      <c r="I56" s="268"/>
      <c r="J56" s="268"/>
      <c r="K56" s="268"/>
      <c r="L56" s="268"/>
      <c r="M56" s="268"/>
      <c r="N56" s="268"/>
      <c r="O56" s="268"/>
      <c r="P56" s="268"/>
      <c r="Q56" s="269"/>
      <c r="R56" s="270"/>
      <c r="S56" s="77">
        <f t="shared" si="0"/>
        <v>0</v>
      </c>
      <c r="T56" s="17"/>
    </row>
    <row r="57" spans="1:20" ht="12" customHeight="1" x14ac:dyDescent="0.2">
      <c r="A57" s="6"/>
      <c r="B57" s="6"/>
      <c r="C57" s="13"/>
      <c r="D57" s="19">
        <f t="shared" si="1"/>
        <v>46</v>
      </c>
      <c r="E57" s="70" t="e">
        <f>IF(OR('Base Summary 2015-16'!#REF!="",'Base Summary 2015-16'!#REF!="[Enter service]"),"",'Base Summary 2015-16'!#REF!)</f>
        <v>#REF!</v>
      </c>
      <c r="F57" s="71" t="e">
        <f>IF(OR('Base Summary 2015-16'!#REF!="",'Base Summary 2015-16'!#REF!="[Select]"),"",'Base Summary 2015-16'!#REF!)</f>
        <v>#REF!</v>
      </c>
      <c r="G57" s="15"/>
      <c r="H57" s="268"/>
      <c r="I57" s="268"/>
      <c r="J57" s="268"/>
      <c r="K57" s="268"/>
      <c r="L57" s="268"/>
      <c r="M57" s="268"/>
      <c r="N57" s="268"/>
      <c r="O57" s="268"/>
      <c r="P57" s="268"/>
      <c r="Q57" s="269"/>
      <c r="R57" s="270"/>
      <c r="S57" s="77">
        <f t="shared" si="0"/>
        <v>0</v>
      </c>
      <c r="T57" s="17"/>
    </row>
    <row r="58" spans="1:20" ht="12" customHeight="1" x14ac:dyDescent="0.2">
      <c r="A58" s="6"/>
      <c r="B58" s="6"/>
      <c r="C58" s="13"/>
      <c r="D58" s="19">
        <f t="shared" si="1"/>
        <v>47</v>
      </c>
      <c r="E58" s="70" t="str">
        <f>IF(OR('Base Summary 2015-16'!E48="",'Base Summary 2015-16'!E48="[Enter service]"),"",'Base Summary 2015-16'!E48)</f>
        <v>Youth Development</v>
      </c>
      <c r="F58" s="71" t="str">
        <f>IF(OR('Base Summary 2015-16'!F48="",'Base Summary 2015-16'!F48="[Select]"),"",'Base Summary 2015-16'!F48)</f>
        <v>External</v>
      </c>
      <c r="G58" s="15"/>
      <c r="H58" s="268"/>
      <c r="I58" s="268"/>
      <c r="J58" s="268"/>
      <c r="K58" s="268"/>
      <c r="L58" s="268"/>
      <c r="M58" s="268"/>
      <c r="N58" s="268"/>
      <c r="O58" s="268"/>
      <c r="P58" s="268"/>
      <c r="Q58" s="269"/>
      <c r="R58" s="270"/>
      <c r="S58" s="77">
        <f t="shared" si="0"/>
        <v>0</v>
      </c>
      <c r="T58" s="17"/>
    </row>
    <row r="59" spans="1:20" ht="12" customHeight="1" x14ac:dyDescent="0.2">
      <c r="A59" s="6"/>
      <c r="B59" s="6"/>
      <c r="C59" s="13"/>
      <c r="D59" s="19">
        <f t="shared" si="1"/>
        <v>48</v>
      </c>
      <c r="E59" s="70" t="str">
        <f>IF(OR('Base Summary 2015-16'!E49="",'Base Summary 2015-16'!E49="[Enter service]"),"",'Base Summary 2015-16'!E49)</f>
        <v>Youth Development Freeza</v>
      </c>
      <c r="F59" s="71" t="str">
        <f>IF(OR('Base Summary 2015-16'!F49="",'Base Summary 2015-16'!F49="[Select]"),"",'Base Summary 2015-16'!F49)</f>
        <v>External</v>
      </c>
      <c r="G59" s="15"/>
      <c r="H59" s="268"/>
      <c r="I59" s="268"/>
      <c r="J59" s="268"/>
      <c r="K59" s="268"/>
      <c r="L59" s="268"/>
      <c r="M59" s="268"/>
      <c r="N59" s="268"/>
      <c r="O59" s="268"/>
      <c r="P59" s="268"/>
      <c r="Q59" s="269"/>
      <c r="R59" s="270"/>
      <c r="S59" s="77">
        <f t="shared" si="0"/>
        <v>0</v>
      </c>
      <c r="T59" s="17"/>
    </row>
    <row r="60" spans="1:20" ht="12" customHeight="1" x14ac:dyDescent="0.2">
      <c r="A60" s="6"/>
      <c r="B60" s="6"/>
      <c r="C60" s="13"/>
      <c r="D60" s="19">
        <f t="shared" si="1"/>
        <v>49</v>
      </c>
      <c r="E60" s="70" t="e">
        <f>IF(OR('Base Summary 2015-16'!#REF!="",'Base Summary 2015-16'!#REF!="[Enter service]"),"",'Base Summary 2015-16'!#REF!)</f>
        <v>#REF!</v>
      </c>
      <c r="F60" s="71" t="e">
        <f>IF(OR('Base Summary 2015-16'!#REF!="",'Base Summary 2015-16'!#REF!="[Select]"),"",'Base Summary 2015-16'!#REF!)</f>
        <v>#REF!</v>
      </c>
      <c r="G60" s="15"/>
      <c r="H60" s="268"/>
      <c r="I60" s="268"/>
      <c r="J60" s="268"/>
      <c r="K60" s="268"/>
      <c r="L60" s="268"/>
      <c r="M60" s="268"/>
      <c r="N60" s="268"/>
      <c r="O60" s="268"/>
      <c r="P60" s="268"/>
      <c r="Q60" s="269"/>
      <c r="R60" s="270"/>
      <c r="S60" s="77">
        <f t="shared" si="0"/>
        <v>0</v>
      </c>
      <c r="T60" s="17"/>
    </row>
    <row r="61" spans="1:20" ht="12" customHeight="1" x14ac:dyDescent="0.2">
      <c r="A61" s="6"/>
      <c r="B61" s="6"/>
      <c r="C61" s="13"/>
      <c r="D61" s="19">
        <f t="shared" si="1"/>
        <v>50</v>
      </c>
      <c r="E61" s="70" t="e">
        <f>IF(OR('Base Summary 2015-16'!#REF!="",'Base Summary 2015-16'!#REF!="[Enter service]"),"",'Base Summary 2015-16'!#REF!)</f>
        <v>#REF!</v>
      </c>
      <c r="F61" s="71" t="e">
        <f>IF(OR('Base Summary 2015-16'!#REF!="",'Base Summary 2015-16'!#REF!="[Select]"),"",'Base Summary 2015-16'!#REF!)</f>
        <v>#REF!</v>
      </c>
      <c r="G61" s="15"/>
      <c r="H61" s="268"/>
      <c r="I61" s="268"/>
      <c r="J61" s="268"/>
      <c r="K61" s="268"/>
      <c r="L61" s="268"/>
      <c r="M61" s="268"/>
      <c r="N61" s="268"/>
      <c r="O61" s="268"/>
      <c r="P61" s="268"/>
      <c r="Q61" s="269"/>
      <c r="R61" s="270"/>
      <c r="S61" s="77">
        <f t="shared" si="0"/>
        <v>0</v>
      </c>
      <c r="T61" s="17"/>
    </row>
    <row r="62" spans="1:20" ht="12" customHeight="1" x14ac:dyDescent="0.2">
      <c r="A62" s="6"/>
      <c r="B62" s="6"/>
      <c r="C62" s="13"/>
      <c r="D62" s="19">
        <f t="shared" si="1"/>
        <v>51</v>
      </c>
      <c r="E62" s="70" t="e">
        <f>IF(OR('Base Summary 2015-16'!#REF!="",'Base Summary 2015-16'!#REF!="[Enter service]"),"",'Base Summary 2015-16'!#REF!)</f>
        <v>#REF!</v>
      </c>
      <c r="F62" s="71" t="e">
        <f>IF(OR('Base Summary 2015-16'!#REF!="",'Base Summary 2015-16'!#REF!="[Select]"),"",'Base Summary 2015-16'!#REF!)</f>
        <v>#REF!</v>
      </c>
      <c r="G62" s="15"/>
      <c r="H62" s="268"/>
      <c r="I62" s="268"/>
      <c r="J62" s="268"/>
      <c r="K62" s="268"/>
      <c r="L62" s="268"/>
      <c r="M62" s="268"/>
      <c r="N62" s="268"/>
      <c r="O62" s="268"/>
      <c r="P62" s="268"/>
      <c r="Q62" s="269"/>
      <c r="R62" s="270"/>
      <c r="S62" s="77">
        <f t="shared" si="0"/>
        <v>0</v>
      </c>
      <c r="T62" s="17"/>
    </row>
    <row r="63" spans="1:20" ht="12" customHeight="1" x14ac:dyDescent="0.2">
      <c r="A63" s="6"/>
      <c r="B63" s="6"/>
      <c r="C63" s="13"/>
      <c r="D63" s="19">
        <f t="shared" si="1"/>
        <v>52</v>
      </c>
      <c r="E63" s="70" t="str">
        <f>IF(OR('Base Summary 2015-16'!E51="",'Base Summary 2015-16'!E51="[Enter service]"),"",'Base Summary 2015-16'!E51)</f>
        <v>L To P Learner Driver Mentor Program</v>
      </c>
      <c r="F63" s="71" t="str">
        <f>IF(OR('Base Summary 2015-16'!F51="",'Base Summary 2015-16'!F51="[Select]"),"",'Base Summary 2015-16'!F51)</f>
        <v>External</v>
      </c>
      <c r="G63" s="15"/>
      <c r="H63" s="268"/>
      <c r="I63" s="268"/>
      <c r="J63" s="268"/>
      <c r="K63" s="268"/>
      <c r="L63" s="268"/>
      <c r="M63" s="268"/>
      <c r="N63" s="268"/>
      <c r="O63" s="268"/>
      <c r="P63" s="268"/>
      <c r="Q63" s="269"/>
      <c r="R63" s="270"/>
      <c r="S63" s="77">
        <f t="shared" si="0"/>
        <v>0</v>
      </c>
      <c r="T63" s="17"/>
    </row>
    <row r="64" spans="1:20" ht="12" customHeight="1" x14ac:dyDescent="0.2">
      <c r="A64" s="6"/>
      <c r="B64" s="6"/>
      <c r="C64" s="13"/>
      <c r="D64" s="19">
        <f t="shared" si="1"/>
        <v>53</v>
      </c>
      <c r="E64" s="70" t="str">
        <f>IF(OR('Base Summary 2015-16'!E53="",'Base Summary 2015-16'!E53="[Enter service]"),"",'Base Summary 2015-16'!E53)</f>
        <v>Walk To School Program</v>
      </c>
      <c r="F64" s="71" t="str">
        <f>IF(OR('Base Summary 2015-16'!F53="",'Base Summary 2015-16'!F53="[Select]"),"",'Base Summary 2015-16'!F53)</f>
        <v>External</v>
      </c>
      <c r="G64" s="15"/>
      <c r="H64" s="268"/>
      <c r="I64" s="268"/>
      <c r="J64" s="268"/>
      <c r="K64" s="268"/>
      <c r="L64" s="268"/>
      <c r="M64" s="268"/>
      <c r="N64" s="268"/>
      <c r="O64" s="268"/>
      <c r="P64" s="268"/>
      <c r="Q64" s="269"/>
      <c r="R64" s="270"/>
      <c r="S64" s="77">
        <f t="shared" si="0"/>
        <v>0</v>
      </c>
      <c r="T64" s="17"/>
    </row>
    <row r="65" spans="1:20" ht="12" customHeight="1" x14ac:dyDescent="0.2">
      <c r="A65" s="6"/>
      <c r="B65" s="6"/>
      <c r="C65" s="13"/>
      <c r="D65" s="19">
        <f t="shared" si="1"/>
        <v>54</v>
      </c>
      <c r="E65" s="70" t="str">
        <f>IF(OR('Base Summary 2015-16'!E54="",'Base Summary 2015-16'!E54="[Enter service]"),"",'Base Summary 2015-16'!E54)</f>
        <v>Assets &amp; Infrastructure   Admin and Design</v>
      </c>
      <c r="F65" s="71" t="str">
        <f>IF(OR('Base Summary 2015-16'!F54="",'Base Summary 2015-16'!F54="[Select]"),"",'Base Summary 2015-16'!F54)</f>
        <v>Mixed</v>
      </c>
      <c r="G65" s="15"/>
      <c r="H65" s="268"/>
      <c r="I65" s="268"/>
      <c r="J65" s="268"/>
      <c r="K65" s="268"/>
      <c r="L65" s="268"/>
      <c r="M65" s="268"/>
      <c r="N65" s="268"/>
      <c r="O65" s="268"/>
      <c r="P65" s="268"/>
      <c r="Q65" s="269"/>
      <c r="R65" s="270"/>
      <c r="S65" s="77">
        <f t="shared" si="0"/>
        <v>0</v>
      </c>
      <c r="T65" s="17"/>
    </row>
    <row r="66" spans="1:20" ht="12" customHeight="1" x14ac:dyDescent="0.2">
      <c r="A66" s="6"/>
      <c r="B66" s="6"/>
      <c r="C66" s="13"/>
      <c r="D66" s="19">
        <f t="shared" si="1"/>
        <v>55</v>
      </c>
      <c r="E66" s="70" t="str">
        <f>IF(OR('Base Summary 2015-16'!E55="",'Base Summary 2015-16'!E55="[Enter service]"),"",'Base Summary 2015-16'!E55)</f>
        <v>Environmental Planning</v>
      </c>
      <c r="F66" s="71" t="str">
        <f>IF(OR('Base Summary 2015-16'!F55="",'Base Summary 2015-16'!F55="[Select]"),"",'Base Summary 2015-16'!F55)</f>
        <v>Mixed</v>
      </c>
      <c r="G66" s="15"/>
      <c r="H66" s="268"/>
      <c r="I66" s="268"/>
      <c r="J66" s="268"/>
      <c r="K66" s="268"/>
      <c r="L66" s="268"/>
      <c r="M66" s="268"/>
      <c r="N66" s="268"/>
      <c r="O66" s="268"/>
      <c r="P66" s="268"/>
      <c r="Q66" s="269"/>
      <c r="R66" s="270"/>
      <c r="S66" s="77">
        <f t="shared" si="0"/>
        <v>0</v>
      </c>
      <c r="T66" s="17"/>
    </row>
    <row r="67" spans="1:20" ht="12" customHeight="1" x14ac:dyDescent="0.2">
      <c r="A67" s="6"/>
      <c r="B67" s="6"/>
      <c r="C67" s="13"/>
      <c r="D67" s="19">
        <f t="shared" si="1"/>
        <v>56</v>
      </c>
      <c r="E67" s="70" t="str">
        <f>IF(OR('Base Summary 2015-16'!E56="",'Base Summary 2015-16'!E56="[Enter service]"),"",'Base Summary 2015-16'!E56)</f>
        <v>Street Light Sustainability Upgrade</v>
      </c>
      <c r="F67" s="71" t="str">
        <f>IF(OR('Base Summary 2015-16'!F56="",'Base Summary 2015-16'!F56="[Select]"),"",'Base Summary 2015-16'!F56)</f>
        <v>External</v>
      </c>
      <c r="G67" s="15"/>
      <c r="H67" s="268"/>
      <c r="I67" s="268"/>
      <c r="J67" s="268"/>
      <c r="K67" s="268"/>
      <c r="L67" s="268"/>
      <c r="M67" s="268"/>
      <c r="N67" s="268"/>
      <c r="O67" s="268"/>
      <c r="P67" s="268"/>
      <c r="Q67" s="269"/>
      <c r="R67" s="270"/>
      <c r="S67" s="77">
        <f t="shared" si="0"/>
        <v>0</v>
      </c>
      <c r="T67" s="17"/>
    </row>
    <row r="68" spans="1:20" ht="12" customHeight="1" x14ac:dyDescent="0.2">
      <c r="A68" s="6"/>
      <c r="B68" s="6"/>
      <c r="C68" s="13"/>
      <c r="D68" s="19">
        <f t="shared" si="1"/>
        <v>57</v>
      </c>
      <c r="E68" s="70" t="str">
        <f>IF(OR('Base Summary 2015-16'!E57="",'Base Summary 2015-16'!E57="[Enter service]"),"",'Base Summary 2015-16'!E57)</f>
        <v>Recreation Services</v>
      </c>
      <c r="F68" s="71" t="str">
        <f>IF(OR('Base Summary 2015-16'!F57="",'Base Summary 2015-16'!F57="[Select]"),"",'Base Summary 2015-16'!F57)</f>
        <v>External</v>
      </c>
      <c r="G68" s="15"/>
      <c r="H68" s="268"/>
      <c r="I68" s="268"/>
      <c r="J68" s="268"/>
      <c r="K68" s="268"/>
      <c r="L68" s="268"/>
      <c r="M68" s="268"/>
      <c r="N68" s="268"/>
      <c r="O68" s="268"/>
      <c r="P68" s="268"/>
      <c r="Q68" s="269"/>
      <c r="R68" s="270"/>
      <c r="S68" s="77">
        <f t="shared" si="0"/>
        <v>0</v>
      </c>
      <c r="T68" s="17"/>
    </row>
    <row r="69" spans="1:20" ht="12" customHeight="1" x14ac:dyDescent="0.2">
      <c r="A69" s="6"/>
      <c r="B69" s="6"/>
      <c r="C69" s="13"/>
      <c r="D69" s="19">
        <f t="shared" si="1"/>
        <v>58</v>
      </c>
      <c r="E69" s="70" t="str">
        <f>IF(OR('Base Summary 2015-16'!E58="",'Base Summary 2015-16'!E58="[Enter service]"),"",'Base Summary 2015-16'!E58)</f>
        <v>Public Health and Wellbeing</v>
      </c>
      <c r="F69" s="71" t="str">
        <f>IF(OR('Base Summary 2015-16'!F58="",'Base Summary 2015-16'!F58="[Select]"),"",'Base Summary 2015-16'!F58)</f>
        <v>External</v>
      </c>
      <c r="G69" s="15"/>
      <c r="H69" s="268"/>
      <c r="I69" s="268"/>
      <c r="J69" s="268"/>
      <c r="K69" s="268"/>
      <c r="L69" s="268"/>
      <c r="M69" s="268"/>
      <c r="N69" s="268"/>
      <c r="O69" s="268"/>
      <c r="P69" s="268"/>
      <c r="Q69" s="269"/>
      <c r="R69" s="270"/>
      <c r="S69" s="77">
        <f t="shared" si="0"/>
        <v>0</v>
      </c>
      <c r="T69" s="17"/>
    </row>
    <row r="70" spans="1:20" ht="12" customHeight="1" x14ac:dyDescent="0.2">
      <c r="A70" s="6"/>
      <c r="B70" s="6"/>
      <c r="C70" s="13"/>
      <c r="D70" s="19">
        <f t="shared" si="1"/>
        <v>59</v>
      </c>
      <c r="E70" s="70" t="str">
        <f>IF(OR('Base Summary 2015-16'!E59="",'Base Summary 2015-16'!E59="[Enter service]"),"",'Base Summary 2015-16'!E59)</f>
        <v>Immunization Services</v>
      </c>
      <c r="F70" s="71" t="str">
        <f>IF(OR('Base Summary 2015-16'!F59="",'Base Summary 2015-16'!F59="[Select]"),"",'Base Summary 2015-16'!F59)</f>
        <v>External</v>
      </c>
      <c r="G70" s="15"/>
      <c r="H70" s="268"/>
      <c r="I70" s="268"/>
      <c r="J70" s="268"/>
      <c r="K70" s="268"/>
      <c r="L70" s="268"/>
      <c r="M70" s="268"/>
      <c r="N70" s="268"/>
      <c r="O70" s="268"/>
      <c r="P70" s="268"/>
      <c r="Q70" s="269"/>
      <c r="R70" s="270"/>
      <c r="S70" s="77">
        <f t="shared" si="0"/>
        <v>0</v>
      </c>
      <c r="T70" s="17"/>
    </row>
    <row r="71" spans="1:20" ht="12" customHeight="1" x14ac:dyDescent="0.2">
      <c r="A71" s="6"/>
      <c r="B71" s="6"/>
      <c r="C71" s="13"/>
      <c r="D71" s="19">
        <f t="shared" si="1"/>
        <v>60</v>
      </c>
      <c r="E71" s="70" t="str">
        <f>IF(OR('Base Summary 2015-16'!E60="",'Base Summary 2015-16'!E60="[Enter service]"),"",'Base Summary 2015-16'!E60)</f>
        <v>STAFF HEALTH &amp; WELLBEING</v>
      </c>
      <c r="F71" s="71" t="str">
        <f>IF(OR('Base Summary 2015-16'!F60="",'Base Summary 2015-16'!F60="[Select]"),"",'Base Summary 2015-16'!F60)</f>
        <v>Internal</v>
      </c>
      <c r="G71" s="15"/>
      <c r="H71" s="268"/>
      <c r="I71" s="268"/>
      <c r="J71" s="268"/>
      <c r="K71" s="268"/>
      <c r="L71" s="268"/>
      <c r="M71" s="268"/>
      <c r="N71" s="268"/>
      <c r="O71" s="268"/>
      <c r="P71" s="268"/>
      <c r="Q71" s="269"/>
      <c r="R71" s="270"/>
      <c r="S71" s="77">
        <f t="shared" si="0"/>
        <v>0</v>
      </c>
      <c r="T71" s="17"/>
    </row>
    <row r="72" spans="1:20" ht="12" customHeight="1" x14ac:dyDescent="0.2">
      <c r="A72" s="6"/>
      <c r="B72" s="6"/>
      <c r="C72" s="13"/>
      <c r="D72" s="19">
        <f t="shared" si="1"/>
        <v>61</v>
      </c>
      <c r="E72" s="70" t="str">
        <f>IF(OR('Base Summary 2015-16'!E61="",'Base Summary 2015-16'!E61="[Enter service]"),"",'Base Summary 2015-16'!E61)</f>
        <v>Building Regulations and Inspections</v>
      </c>
      <c r="F72" s="71" t="str">
        <f>IF(OR('Base Summary 2015-16'!F61="",'Base Summary 2015-16'!F61="[Select]"),"",'Base Summary 2015-16'!F61)</f>
        <v>External</v>
      </c>
      <c r="G72" s="15"/>
      <c r="H72" s="268"/>
      <c r="I72" s="268"/>
      <c r="J72" s="268"/>
      <c r="K72" s="268"/>
      <c r="L72" s="268"/>
      <c r="M72" s="268"/>
      <c r="N72" s="268"/>
      <c r="O72" s="268"/>
      <c r="P72" s="268"/>
      <c r="Q72" s="269"/>
      <c r="R72" s="270"/>
      <c r="S72" s="77">
        <f t="shared" si="0"/>
        <v>0</v>
      </c>
      <c r="T72" s="17"/>
    </row>
    <row r="73" spans="1:20" ht="12" customHeight="1" x14ac:dyDescent="0.2">
      <c r="A73" s="6"/>
      <c r="B73" s="6"/>
      <c r="C73" s="13"/>
      <c r="D73" s="19">
        <f t="shared" si="1"/>
        <v>62</v>
      </c>
      <c r="E73" s="70" t="str">
        <f>IF(OR('Base Summary 2015-16'!E62="",'Base Summary 2015-16'!E62="[Enter service]"),"",'Base Summary 2015-16'!E62)</f>
        <v>Plant Management</v>
      </c>
      <c r="F73" s="71" t="str">
        <f>IF(OR('Base Summary 2015-16'!F62="",'Base Summary 2015-16'!F62="[Select]"),"",'Base Summary 2015-16'!F62)</f>
        <v>Internal</v>
      </c>
      <c r="G73" s="15"/>
      <c r="H73" s="268"/>
      <c r="I73" s="268"/>
      <c r="J73" s="268"/>
      <c r="K73" s="268"/>
      <c r="L73" s="268"/>
      <c r="M73" s="268"/>
      <c r="N73" s="268"/>
      <c r="O73" s="268"/>
      <c r="P73" s="268"/>
      <c r="Q73" s="269"/>
      <c r="R73" s="270"/>
      <c r="S73" s="77">
        <f t="shared" si="0"/>
        <v>0</v>
      </c>
      <c r="T73" s="17"/>
    </row>
    <row r="74" spans="1:20" ht="12" customHeight="1" x14ac:dyDescent="0.2">
      <c r="A74" s="6"/>
      <c r="B74" s="6"/>
      <c r="C74" s="13"/>
      <c r="D74" s="19">
        <f t="shared" si="1"/>
        <v>63</v>
      </c>
      <c r="E74" s="70" t="str">
        <f>IF(OR('Base Summary 2015-16'!E63="",'Base Summary 2015-16'!E63="[Enter service]"),"",'Base Summary 2015-16'!E63)</f>
        <v>Property Maintenance</v>
      </c>
      <c r="F74" s="71" t="str">
        <f>IF(OR('Base Summary 2015-16'!F63="",'Base Summary 2015-16'!F63="[Select]"),"",'Base Summary 2015-16'!F63)</f>
        <v>Mixed</v>
      </c>
      <c r="G74" s="15"/>
      <c r="H74" s="268"/>
      <c r="I74" s="268"/>
      <c r="J74" s="268"/>
      <c r="K74" s="268"/>
      <c r="L74" s="268"/>
      <c r="M74" s="268"/>
      <c r="N74" s="268"/>
      <c r="O74" s="268"/>
      <c r="P74" s="268"/>
      <c r="Q74" s="269"/>
      <c r="R74" s="270"/>
      <c r="S74" s="77">
        <f t="shared" si="0"/>
        <v>0</v>
      </c>
      <c r="T74" s="17"/>
    </row>
    <row r="75" spans="1:20" ht="12" customHeight="1" x14ac:dyDescent="0.2">
      <c r="A75" s="6"/>
      <c r="B75" s="6"/>
      <c r="C75" s="13"/>
      <c r="D75" s="19">
        <f t="shared" si="1"/>
        <v>64</v>
      </c>
      <c r="E75" s="70" t="str">
        <f>IF(OR('Base Summary 2015-16'!E64="",'Base Summary 2015-16'!E64="[Enter service]"),"",'Base Summary 2015-16'!E64)</f>
        <v>Sale of Council Properties</v>
      </c>
      <c r="F75" s="71" t="str">
        <f>IF(OR('Base Summary 2015-16'!F64="",'Base Summary 2015-16'!F64="[Select]"),"",'Base Summary 2015-16'!F64)</f>
        <v>Internal</v>
      </c>
      <c r="G75" s="15"/>
      <c r="H75" s="268"/>
      <c r="I75" s="268"/>
      <c r="J75" s="268"/>
      <c r="K75" s="268"/>
      <c r="L75" s="268"/>
      <c r="M75" s="268"/>
      <c r="N75" s="268"/>
      <c r="O75" s="268"/>
      <c r="P75" s="268"/>
      <c r="Q75" s="269"/>
      <c r="R75" s="270"/>
      <c r="S75" s="77">
        <f t="shared" si="0"/>
        <v>0</v>
      </c>
      <c r="T75" s="17"/>
    </row>
    <row r="76" spans="1:20" ht="12" customHeight="1" x14ac:dyDescent="0.2">
      <c r="A76" s="6"/>
      <c r="B76" s="6"/>
      <c r="C76" s="13"/>
      <c r="D76" s="19">
        <f t="shared" si="1"/>
        <v>65</v>
      </c>
      <c r="E76" s="70" t="str">
        <f>IF(OR('Base Summary 2015-16'!E65="",'Base Summary 2015-16'!E65="[Enter service]"),"",'Base Summary 2015-16'!E65)</f>
        <v>Council Residences</v>
      </c>
      <c r="F76" s="71" t="str">
        <f>IF(OR('Base Summary 2015-16'!F65="",'Base Summary 2015-16'!F65="[Select]"),"",'Base Summary 2015-16'!F65)</f>
        <v>Internal</v>
      </c>
      <c r="G76" s="15"/>
      <c r="H76" s="268"/>
      <c r="I76" s="268"/>
      <c r="J76" s="268"/>
      <c r="K76" s="268"/>
      <c r="L76" s="268"/>
      <c r="M76" s="268"/>
      <c r="N76" s="268"/>
      <c r="O76" s="268"/>
      <c r="P76" s="268"/>
      <c r="Q76" s="269"/>
      <c r="R76" s="270"/>
      <c r="S76" s="77">
        <f t="shared" si="0"/>
        <v>0</v>
      </c>
      <c r="T76" s="17"/>
    </row>
    <row r="77" spans="1:20" ht="12" customHeight="1" x14ac:dyDescent="0.2">
      <c r="A77" s="6"/>
      <c r="B77" s="6"/>
      <c r="C77" s="13"/>
      <c r="D77" s="19">
        <f t="shared" si="1"/>
        <v>66</v>
      </c>
      <c r="E77" s="70" t="str">
        <f>IF(OR('Base Summary 2015-16'!E66="",'Base Summary 2015-16'!E66="[Enter service]"),"",'Base Summary 2015-16'!E66)</f>
        <v>Council Offices</v>
      </c>
      <c r="F77" s="71" t="str">
        <f>IF(OR('Base Summary 2015-16'!F66="",'Base Summary 2015-16'!F66="[Select]"),"",'Base Summary 2015-16'!F66)</f>
        <v>Internal</v>
      </c>
      <c r="G77" s="15"/>
      <c r="H77" s="268"/>
      <c r="I77" s="268"/>
      <c r="J77" s="268"/>
      <c r="K77" s="268"/>
      <c r="L77" s="268"/>
      <c r="M77" s="268"/>
      <c r="N77" s="268"/>
      <c r="O77" s="268"/>
      <c r="P77" s="268"/>
      <c r="Q77" s="269"/>
      <c r="R77" s="270"/>
      <c r="S77" s="77">
        <f t="shared" si="0"/>
        <v>0</v>
      </c>
      <c r="T77" s="17"/>
    </row>
    <row r="78" spans="1:20" ht="12" customHeight="1" x14ac:dyDescent="0.2">
      <c r="A78" s="6"/>
      <c r="B78" s="6"/>
      <c r="C78" s="13"/>
      <c r="D78" s="19">
        <f t="shared" ref="D78:D141" si="2">D77+1</f>
        <v>67</v>
      </c>
      <c r="E78" s="70" t="str">
        <f>IF(OR('Base Summary 2015-16'!E67="",'Base Summary 2015-16'!E67="[Enter service]"),"",'Base Summary 2015-16'!E67)</f>
        <v>Swimming Pools</v>
      </c>
      <c r="F78" s="71" t="str">
        <f>IF(OR('Base Summary 2015-16'!F67="",'Base Summary 2015-16'!F67="[Select]"),"",'Base Summary 2015-16'!F67)</f>
        <v>External</v>
      </c>
      <c r="G78" s="15"/>
      <c r="H78" s="268"/>
      <c r="I78" s="268"/>
      <c r="J78" s="268"/>
      <c r="K78" s="268"/>
      <c r="L78" s="268"/>
      <c r="M78" s="268"/>
      <c r="N78" s="268"/>
      <c r="O78" s="268"/>
      <c r="P78" s="268"/>
      <c r="Q78" s="269"/>
      <c r="R78" s="270"/>
      <c r="S78" s="77">
        <f t="shared" si="0"/>
        <v>0</v>
      </c>
      <c r="T78" s="17"/>
    </row>
    <row r="79" spans="1:20" ht="12" customHeight="1" x14ac:dyDescent="0.2">
      <c r="A79" s="6"/>
      <c r="B79" s="6"/>
      <c r="C79" s="13"/>
      <c r="D79" s="19">
        <f t="shared" si="2"/>
        <v>68</v>
      </c>
      <c r="E79" s="70" t="str">
        <f>IF(OR('Base Summary 2015-16'!E68="",'Base Summary 2015-16'!E68="[Enter service]"),"",'Base Summary 2015-16'!E68)</f>
        <v>Recreation Reserves</v>
      </c>
      <c r="F79" s="71" t="str">
        <f>IF(OR('Base Summary 2015-16'!F68="",'Base Summary 2015-16'!F68="[Select]"),"",'Base Summary 2015-16'!F68)</f>
        <v>External</v>
      </c>
      <c r="G79" s="15"/>
      <c r="H79" s="268"/>
      <c r="I79" s="268"/>
      <c r="J79" s="268"/>
      <c r="K79" s="268"/>
      <c r="L79" s="268"/>
      <c r="M79" s="268"/>
      <c r="N79" s="268"/>
      <c r="O79" s="268"/>
      <c r="P79" s="268"/>
      <c r="Q79" s="269"/>
      <c r="R79" s="270"/>
      <c r="S79" s="77">
        <f t="shared" si="0"/>
        <v>0</v>
      </c>
      <c r="T79" s="17"/>
    </row>
    <row r="80" spans="1:20" ht="12" customHeight="1" x14ac:dyDescent="0.2">
      <c r="A80" s="6"/>
      <c r="B80" s="6"/>
      <c r="C80" s="13"/>
      <c r="D80" s="19">
        <f t="shared" si="2"/>
        <v>69</v>
      </c>
      <c r="E80" s="70" t="str">
        <f>IF(OR('Base Summary 2015-16'!E69="",'Base Summary 2015-16'!E69="[Enter service]"),"",'Base Summary 2015-16'!E69)</f>
        <v>Caravan Parks</v>
      </c>
      <c r="F80" s="71" t="str">
        <f>IF(OR('Base Summary 2015-16'!F69="",'Base Summary 2015-16'!F69="[Select]"),"",'Base Summary 2015-16'!F69)</f>
        <v>External</v>
      </c>
      <c r="G80" s="15"/>
      <c r="H80" s="268"/>
      <c r="I80" s="268"/>
      <c r="J80" s="268"/>
      <c r="K80" s="268"/>
      <c r="L80" s="268"/>
      <c r="M80" s="268"/>
      <c r="N80" s="268"/>
      <c r="O80" s="268"/>
      <c r="P80" s="268"/>
      <c r="Q80" s="269"/>
      <c r="R80" s="270"/>
      <c r="S80" s="77">
        <f t="shared" si="0"/>
        <v>0</v>
      </c>
      <c r="T80" s="17"/>
    </row>
    <row r="81" spans="1:20" ht="12" customHeight="1" x14ac:dyDescent="0.2">
      <c r="A81" s="6"/>
      <c r="B81" s="6"/>
      <c r="C81" s="13"/>
      <c r="D81" s="19">
        <f t="shared" si="2"/>
        <v>70</v>
      </c>
      <c r="E81" s="70" t="str">
        <f>IF(OR('Base Summary 2015-16'!E70="",'Base Summary 2015-16'!E70="[Enter service]"),"",'Base Summary 2015-16'!E70)</f>
        <v>Halls</v>
      </c>
      <c r="F81" s="71" t="str">
        <f>IF(OR('Base Summary 2015-16'!F70="",'Base Summary 2015-16'!F70="[Select]"),"",'Base Summary 2015-16'!F70)</f>
        <v>External</v>
      </c>
      <c r="G81" s="15"/>
      <c r="H81" s="268"/>
      <c r="I81" s="268"/>
      <c r="J81" s="268"/>
      <c r="K81" s="268"/>
      <c r="L81" s="268"/>
      <c r="M81" s="268"/>
      <c r="N81" s="268"/>
      <c r="O81" s="268"/>
      <c r="P81" s="268"/>
      <c r="Q81" s="269"/>
      <c r="R81" s="270"/>
      <c r="S81" s="77">
        <f t="shared" si="0"/>
        <v>0</v>
      </c>
      <c r="T81" s="17"/>
    </row>
    <row r="82" spans="1:20" ht="12" customHeight="1" x14ac:dyDescent="0.2">
      <c r="A82" s="6"/>
      <c r="B82" s="6"/>
      <c r="C82" s="13"/>
      <c r="D82" s="19">
        <f t="shared" si="2"/>
        <v>71</v>
      </c>
      <c r="E82" s="70" t="str">
        <f>IF(OR('Base Summary 2015-16'!E71="",'Base Summary 2015-16'!E71="[Enter service]"),"",'Base Summary 2015-16'!E71)</f>
        <v>Museums</v>
      </c>
      <c r="F82" s="71" t="str">
        <f>IF(OR('Base Summary 2015-16'!F71="",'Base Summary 2015-16'!F71="[Select]"),"",'Base Summary 2015-16'!F71)</f>
        <v>External</v>
      </c>
      <c r="G82" s="15"/>
      <c r="H82" s="268"/>
      <c r="I82" s="268"/>
      <c r="J82" s="268"/>
      <c r="K82" s="268"/>
      <c r="L82" s="268"/>
      <c r="M82" s="268"/>
      <c r="N82" s="268"/>
      <c r="O82" s="268"/>
      <c r="P82" s="268"/>
      <c r="Q82" s="269"/>
      <c r="R82" s="270"/>
      <c r="S82" s="77">
        <f t="shared" si="0"/>
        <v>0</v>
      </c>
      <c r="T82" s="17"/>
    </row>
    <row r="83" spans="1:20" ht="12" customHeight="1" x14ac:dyDescent="0.2">
      <c r="A83" s="6"/>
      <c r="B83" s="6"/>
      <c r="C83" s="13"/>
      <c r="D83" s="19">
        <f t="shared" si="2"/>
        <v>72</v>
      </c>
      <c r="E83" s="70" t="str">
        <f>IF(OR('Base Summary 2015-16'!E72="",'Base Summary 2015-16'!E72="[Enter service]"),"",'Base Summary 2015-16'!E72)</f>
        <v>Court Houses</v>
      </c>
      <c r="F83" s="71" t="str">
        <f>IF(OR('Base Summary 2015-16'!F72="",'Base Summary 2015-16'!F72="[Select]"),"",'Base Summary 2015-16'!F72)</f>
        <v>External</v>
      </c>
      <c r="G83" s="15"/>
      <c r="H83" s="268"/>
      <c r="I83" s="268"/>
      <c r="J83" s="268"/>
      <c r="K83" s="268"/>
      <c r="L83" s="268"/>
      <c r="M83" s="268"/>
      <c r="N83" s="268"/>
      <c r="O83" s="268"/>
      <c r="P83" s="268"/>
      <c r="Q83" s="269"/>
      <c r="R83" s="270"/>
      <c r="S83" s="77">
        <f t="shared" si="0"/>
        <v>0</v>
      </c>
      <c r="T83" s="17"/>
    </row>
    <row r="84" spans="1:20" ht="12" customHeight="1" x14ac:dyDescent="0.2">
      <c r="A84" s="6"/>
      <c r="B84" s="6"/>
      <c r="C84" s="13"/>
      <c r="D84" s="19">
        <f t="shared" si="2"/>
        <v>73</v>
      </c>
      <c r="E84" s="70" t="str">
        <f>IF(OR('Base Summary 2015-16'!E73="",'Base Summary 2015-16'!E73="[Enter service]"),"",'Base Summary 2015-16'!E73)</f>
        <v>Stadiums &amp; Community Centres</v>
      </c>
      <c r="F84" s="71" t="str">
        <f>IF(OR('Base Summary 2015-16'!F73="",'Base Summary 2015-16'!F73="[Select]"),"",'Base Summary 2015-16'!F73)</f>
        <v>External</v>
      </c>
      <c r="G84" s="15"/>
      <c r="H84" s="268"/>
      <c r="I84" s="268"/>
      <c r="J84" s="268"/>
      <c r="K84" s="268"/>
      <c r="L84" s="268"/>
      <c r="M84" s="268"/>
      <c r="N84" s="268"/>
      <c r="O84" s="268"/>
      <c r="P84" s="268"/>
      <c r="Q84" s="269"/>
      <c r="R84" s="270"/>
      <c r="S84" s="77">
        <f t="shared" si="0"/>
        <v>0</v>
      </c>
      <c r="T84" s="17"/>
    </row>
    <row r="85" spans="1:20" ht="12" customHeight="1" x14ac:dyDescent="0.2">
      <c r="A85" s="6"/>
      <c r="B85" s="6"/>
      <c r="C85" s="13"/>
      <c r="D85" s="19">
        <f t="shared" si="2"/>
        <v>74</v>
      </c>
      <c r="E85" s="70" t="str">
        <f>IF(OR('Base Summary 2015-16'!E74="",'Base Summary 2015-16'!E74="[Enter service]"),"",'Base Summary 2015-16'!E74)</f>
        <v>Depots</v>
      </c>
      <c r="F85" s="71" t="str">
        <f>IF(OR('Base Summary 2015-16'!F74="",'Base Summary 2015-16'!F74="[Select]"),"",'Base Summary 2015-16'!F74)</f>
        <v>Internal</v>
      </c>
      <c r="G85" s="15"/>
      <c r="H85" s="268"/>
      <c r="I85" s="268"/>
      <c r="J85" s="268"/>
      <c r="K85" s="268"/>
      <c r="L85" s="268"/>
      <c r="M85" s="268"/>
      <c r="N85" s="268"/>
      <c r="O85" s="268"/>
      <c r="P85" s="268"/>
      <c r="Q85" s="269"/>
      <c r="R85" s="270"/>
      <c r="S85" s="77">
        <f t="shared" si="0"/>
        <v>0</v>
      </c>
      <c r="T85" s="17"/>
    </row>
    <row r="86" spans="1:20" ht="12" customHeight="1" x14ac:dyDescent="0.2">
      <c r="A86" s="6"/>
      <c r="B86" s="6"/>
      <c r="C86" s="13"/>
      <c r="D86" s="19">
        <f t="shared" si="2"/>
        <v>75</v>
      </c>
      <c r="E86" s="70" t="str">
        <f>IF(OR('Base Summary 2015-16'!E75="",'Base Summary 2015-16'!E75="[Enter service]"),"",'Base Summary 2015-16'!E75)</f>
        <v>Lakes</v>
      </c>
      <c r="F86" s="71" t="str">
        <f>IF(OR('Base Summary 2015-16'!F75="",'Base Summary 2015-16'!F75="[Select]"),"",'Base Summary 2015-16'!F75)</f>
        <v>External</v>
      </c>
      <c r="G86" s="15"/>
      <c r="H86" s="268"/>
      <c r="I86" s="268"/>
      <c r="J86" s="268"/>
      <c r="K86" s="268"/>
      <c r="L86" s="268"/>
      <c r="M86" s="268"/>
      <c r="N86" s="268"/>
      <c r="O86" s="268"/>
      <c r="P86" s="268"/>
      <c r="Q86" s="269"/>
      <c r="R86" s="270"/>
      <c r="S86" s="77">
        <f t="shared" si="0"/>
        <v>0</v>
      </c>
      <c r="T86" s="17"/>
    </row>
    <row r="87" spans="1:20" ht="12" customHeight="1" x14ac:dyDescent="0.2">
      <c r="A87" s="6"/>
      <c r="B87" s="6"/>
      <c r="C87" s="13"/>
      <c r="D87" s="19">
        <f t="shared" si="2"/>
        <v>76</v>
      </c>
      <c r="E87" s="70" t="str">
        <f>IF(OR('Base Summary 2015-16'!E76="",'Base Summary 2015-16'!E76="[Enter service]"),"",'Base Summary 2015-16'!E76)</f>
        <v>Other Council Assets</v>
      </c>
      <c r="F87" s="71" t="str">
        <f>IF(OR('Base Summary 2015-16'!F76="",'Base Summary 2015-16'!F76="[Select]"),"",'Base Summary 2015-16'!F76)</f>
        <v>Mixed</v>
      </c>
      <c r="G87" s="15"/>
      <c r="H87" s="268"/>
      <c r="I87" s="268"/>
      <c r="J87" s="268"/>
      <c r="K87" s="268"/>
      <c r="L87" s="268"/>
      <c r="M87" s="268"/>
      <c r="N87" s="268"/>
      <c r="O87" s="268"/>
      <c r="P87" s="268"/>
      <c r="Q87" s="269"/>
      <c r="R87" s="270"/>
      <c r="S87" s="77">
        <f t="shared" si="0"/>
        <v>0</v>
      </c>
      <c r="T87" s="17"/>
    </row>
    <row r="88" spans="1:20" ht="12" customHeight="1" x14ac:dyDescent="0.2">
      <c r="A88" s="6"/>
      <c r="B88" s="6"/>
      <c r="C88" s="13"/>
      <c r="D88" s="19">
        <f t="shared" si="2"/>
        <v>77</v>
      </c>
      <c r="E88" s="70" t="str">
        <f>IF(OR('Base Summary 2015-16'!E77="",'Base Summary 2015-16'!E77="[Enter service]"),"",'Base Summary 2015-16'!E77)</f>
        <v>Sunraysia Highway Improvement Committee</v>
      </c>
      <c r="F88" s="71" t="str">
        <f>IF(OR('Base Summary 2015-16'!F77="",'Base Summary 2015-16'!F77="[Select]"),"",'Base Summary 2015-16'!F77)</f>
        <v>External</v>
      </c>
      <c r="G88" s="15"/>
      <c r="H88" s="268"/>
      <c r="I88" s="268"/>
      <c r="J88" s="268"/>
      <c r="K88" s="268"/>
      <c r="L88" s="268"/>
      <c r="M88" s="268"/>
      <c r="N88" s="268"/>
      <c r="O88" s="268"/>
      <c r="P88" s="268"/>
      <c r="Q88" s="269"/>
      <c r="R88" s="270"/>
      <c r="S88" s="77">
        <f t="shared" si="0"/>
        <v>0</v>
      </c>
      <c r="T88" s="17"/>
    </row>
    <row r="89" spans="1:20" ht="12" customHeight="1" x14ac:dyDescent="0.2">
      <c r="A89" s="6"/>
      <c r="B89" s="6"/>
      <c r="C89" s="13"/>
      <c r="D89" s="19">
        <f t="shared" si="2"/>
        <v>78</v>
      </c>
      <c r="E89" s="70" t="str">
        <f>IF(OR('Base Summary 2015-16'!E78="",'Base Summary 2015-16'!E78="[Enter service]"),"",'Base Summary 2015-16'!E78)</f>
        <v>Roadside Weed and Rabbit Control</v>
      </c>
      <c r="F89" s="71" t="str">
        <f>IF(OR('Base Summary 2015-16'!F78="",'Base Summary 2015-16'!F78="[Select]"),"",'Base Summary 2015-16'!F78)</f>
        <v>External</v>
      </c>
      <c r="G89" s="15"/>
      <c r="H89" s="268"/>
      <c r="I89" s="268"/>
      <c r="J89" s="268"/>
      <c r="K89" s="268"/>
      <c r="L89" s="268"/>
      <c r="M89" s="268"/>
      <c r="N89" s="268"/>
      <c r="O89" s="268"/>
      <c r="P89" s="268"/>
      <c r="Q89" s="269"/>
      <c r="R89" s="270"/>
      <c r="S89" s="77">
        <f t="shared" si="0"/>
        <v>0</v>
      </c>
      <c r="T89" s="17"/>
    </row>
    <row r="90" spans="1:20" ht="12" customHeight="1" x14ac:dyDescent="0.2">
      <c r="A90" s="6"/>
      <c r="B90" s="6"/>
      <c r="C90" s="13"/>
      <c r="D90" s="19">
        <f t="shared" si="2"/>
        <v>79</v>
      </c>
      <c r="E90" s="70" t="str">
        <f>IF(OR('Base Summary 2015-16'!E79="",'Base Summary 2015-16'!E79="[Enter service]"),"",'Base Summary 2015-16'!E79)</f>
        <v>Charlton-St Arnaud Rd Floodway Construction</v>
      </c>
      <c r="F90" s="71" t="str">
        <f>IF(OR('Base Summary 2015-16'!F79="",'Base Summary 2015-16'!F79="[Select]"),"",'Base Summary 2015-16'!F79)</f>
        <v>External</v>
      </c>
      <c r="G90" s="15"/>
      <c r="H90" s="268"/>
      <c r="I90" s="268"/>
      <c r="J90" s="268"/>
      <c r="K90" s="268"/>
      <c r="L90" s="268"/>
      <c r="M90" s="268"/>
      <c r="N90" s="268"/>
      <c r="O90" s="268"/>
      <c r="P90" s="268"/>
      <c r="Q90" s="269"/>
      <c r="R90" s="270"/>
      <c r="S90" s="77">
        <f t="shared" si="0"/>
        <v>0</v>
      </c>
      <c r="T90" s="17"/>
    </row>
    <row r="91" spans="1:20" ht="12" customHeight="1" x14ac:dyDescent="0.2">
      <c r="A91" s="6"/>
      <c r="B91" s="6"/>
      <c r="C91" s="13"/>
      <c r="D91" s="19">
        <f t="shared" si="2"/>
        <v>80</v>
      </c>
      <c r="E91" s="70" t="e">
        <f>IF(OR('Base Summary 2015-16'!#REF!="",'Base Summary 2015-16'!#REF!="[Enter service]"),"",'Base Summary 2015-16'!#REF!)</f>
        <v>#REF!</v>
      </c>
      <c r="F91" s="71" t="e">
        <f>IF(OR('Base Summary 2015-16'!#REF!="",'Base Summary 2015-16'!#REF!="[Select]"),"",'Base Summary 2015-16'!#REF!)</f>
        <v>#REF!</v>
      </c>
      <c r="G91" s="15"/>
      <c r="H91" s="268"/>
      <c r="I91" s="268"/>
      <c r="J91" s="268"/>
      <c r="K91" s="268"/>
      <c r="L91" s="268"/>
      <c r="M91" s="268"/>
      <c r="N91" s="268"/>
      <c r="O91" s="268"/>
      <c r="P91" s="268"/>
      <c r="Q91" s="269"/>
      <c r="R91" s="270"/>
      <c r="S91" s="77">
        <f t="shared" si="0"/>
        <v>0</v>
      </c>
      <c r="T91" s="17"/>
    </row>
    <row r="92" spans="1:20" ht="12" customHeight="1" x14ac:dyDescent="0.2">
      <c r="A92" s="6"/>
      <c r="B92" s="6"/>
      <c r="C92" s="13"/>
      <c r="D92" s="19">
        <f t="shared" si="2"/>
        <v>81</v>
      </c>
      <c r="E92" s="70" t="str">
        <f>IF(OR('Base Summary 2015-16'!E80="",'Base Summary 2015-16'!E80="[Enter service]"),"",'Base Summary 2015-16'!E80)</f>
        <v>Municipal Emergency Management</v>
      </c>
      <c r="F92" s="71" t="str">
        <f>IF(OR('Base Summary 2015-16'!F80="",'Base Summary 2015-16'!F80="[Select]"),"",'Base Summary 2015-16'!F80)</f>
        <v>Mixed</v>
      </c>
      <c r="G92" s="15"/>
      <c r="H92" s="268"/>
      <c r="I92" s="268"/>
      <c r="J92" s="268"/>
      <c r="K92" s="268"/>
      <c r="L92" s="268"/>
      <c r="M92" s="268"/>
      <c r="N92" s="268"/>
      <c r="O92" s="268"/>
      <c r="P92" s="268"/>
      <c r="Q92" s="269"/>
      <c r="R92" s="270"/>
      <c r="S92" s="77">
        <f t="shared" si="0"/>
        <v>0</v>
      </c>
      <c r="T92" s="17"/>
    </row>
    <row r="93" spans="1:20" ht="12" customHeight="1" x14ac:dyDescent="0.2">
      <c r="A93" s="6"/>
      <c r="B93" s="6"/>
      <c r="C93" s="13"/>
      <c r="D93" s="19">
        <f t="shared" si="2"/>
        <v>82</v>
      </c>
      <c r="E93" s="70" t="str">
        <f>IF(OR('Base Summary 2015-16'!E81="",'Base Summary 2015-16'!E81="[Enter service]"),"",'Base Summary 2015-16'!E81)</f>
        <v>Incident Emergency Response</v>
      </c>
      <c r="F93" s="71" t="str">
        <f>IF(OR('Base Summary 2015-16'!F81="",'Base Summary 2015-16'!F81="[Select]"),"",'Base Summary 2015-16'!F81)</f>
        <v>External</v>
      </c>
      <c r="G93" s="15"/>
      <c r="H93" s="268"/>
      <c r="I93" s="268"/>
      <c r="J93" s="268"/>
      <c r="K93" s="268"/>
      <c r="L93" s="268"/>
      <c r="M93" s="268"/>
      <c r="N93" s="268"/>
      <c r="O93" s="268"/>
      <c r="P93" s="268"/>
      <c r="Q93" s="269"/>
      <c r="R93" s="270"/>
      <c r="S93" s="77">
        <f t="shared" si="0"/>
        <v>0</v>
      </c>
      <c r="T93" s="17"/>
    </row>
    <row r="94" spans="1:20" ht="12" customHeight="1" x14ac:dyDescent="0.2">
      <c r="A94" s="6"/>
      <c r="B94" s="6"/>
      <c r="C94" s="13"/>
      <c r="D94" s="19">
        <f t="shared" si="2"/>
        <v>83</v>
      </c>
      <c r="E94" s="70" t="str">
        <f>IF(OR('Base Summary 2015-16'!E82="",'Base Summary 2015-16'!E82="[Enter service]"),"",'Base Summary 2015-16'!E82)</f>
        <v>Events Traffic Control &amp; Community Support</v>
      </c>
      <c r="F94" s="71" t="str">
        <f>IF(OR('Base Summary 2015-16'!F82="",'Base Summary 2015-16'!F82="[Select]"),"",'Base Summary 2015-16'!F82)</f>
        <v>External</v>
      </c>
      <c r="G94" s="15"/>
      <c r="H94" s="268"/>
      <c r="I94" s="268"/>
      <c r="J94" s="268"/>
      <c r="K94" s="268"/>
      <c r="L94" s="268"/>
      <c r="M94" s="268"/>
      <c r="N94" s="268"/>
      <c r="O94" s="268"/>
      <c r="P94" s="268"/>
      <c r="Q94" s="269"/>
      <c r="R94" s="270"/>
      <c r="S94" s="77">
        <f t="shared" si="0"/>
        <v>0</v>
      </c>
      <c r="T94" s="17"/>
    </row>
    <row r="95" spans="1:20" ht="12" customHeight="1" x14ac:dyDescent="0.2">
      <c r="A95" s="6"/>
      <c r="B95" s="6"/>
      <c r="C95" s="13"/>
      <c r="D95" s="19">
        <f t="shared" si="2"/>
        <v>84</v>
      </c>
      <c r="E95" s="70" t="str">
        <f>IF(OR('Base Summary 2015-16'!E83="",'Base Summary 2015-16'!E83="[Enter service]"),"",'Base Summary 2015-16'!E83)</f>
        <v>Road Services Administration</v>
      </c>
      <c r="F95" s="71" t="str">
        <f>IF(OR('Base Summary 2015-16'!F83="",'Base Summary 2015-16'!F83="[Select]"),"",'Base Summary 2015-16'!F83)</f>
        <v>Internal</v>
      </c>
      <c r="G95" s="15"/>
      <c r="H95" s="268"/>
      <c r="I95" s="268"/>
      <c r="J95" s="268"/>
      <c r="K95" s="268"/>
      <c r="L95" s="268"/>
      <c r="M95" s="268"/>
      <c r="N95" s="268"/>
      <c r="O95" s="268"/>
      <c r="P95" s="268"/>
      <c r="Q95" s="269"/>
      <c r="R95" s="270"/>
      <c r="S95" s="77">
        <f t="shared" si="0"/>
        <v>0</v>
      </c>
      <c r="T95" s="17"/>
    </row>
    <row r="96" spans="1:20" ht="12" customHeight="1" x14ac:dyDescent="0.2">
      <c r="A96" s="6"/>
      <c r="B96" s="6"/>
      <c r="C96" s="13"/>
      <c r="D96" s="19">
        <f t="shared" si="2"/>
        <v>85</v>
      </c>
      <c r="E96" s="70" t="str">
        <f>IF(OR('Base Summary 2015-16'!E84="",'Base Summary 2015-16'!E84="[Enter service]"),"",'Base Summary 2015-16'!E84)</f>
        <v>Roads Sealed</v>
      </c>
      <c r="F96" s="71" t="str">
        <f>IF(OR('Base Summary 2015-16'!F84="",'Base Summary 2015-16'!F84="[Select]"),"",'Base Summary 2015-16'!F84)</f>
        <v>External</v>
      </c>
      <c r="G96" s="15"/>
      <c r="H96" s="268"/>
      <c r="I96" s="268"/>
      <c r="J96" s="268"/>
      <c r="K96" s="268"/>
      <c r="L96" s="268"/>
      <c r="M96" s="268"/>
      <c r="N96" s="268"/>
      <c r="O96" s="268"/>
      <c r="P96" s="268"/>
      <c r="Q96" s="269"/>
      <c r="R96" s="270"/>
      <c r="S96" s="77">
        <f t="shared" si="0"/>
        <v>0</v>
      </c>
      <c r="T96" s="17"/>
    </row>
    <row r="97" spans="1:20" ht="12" customHeight="1" x14ac:dyDescent="0.2">
      <c r="A97" s="6"/>
      <c r="B97" s="6"/>
      <c r="C97" s="13"/>
      <c r="D97" s="19">
        <f t="shared" si="2"/>
        <v>86</v>
      </c>
      <c r="E97" s="70" t="str">
        <f>IF(OR('Base Summary 2015-16'!E85="",'Base Summary 2015-16'!E85="[Enter service]"),"",'Base Summary 2015-16'!E85)</f>
        <v>Roads Gravel</v>
      </c>
      <c r="F97" s="71" t="str">
        <f>IF(OR('Base Summary 2015-16'!F85="",'Base Summary 2015-16'!F85="[Select]"),"",'Base Summary 2015-16'!F85)</f>
        <v>External</v>
      </c>
      <c r="G97" s="15"/>
      <c r="H97" s="268"/>
      <c r="I97" s="268"/>
      <c r="J97" s="268"/>
      <c r="K97" s="268"/>
      <c r="L97" s="268"/>
      <c r="M97" s="268"/>
      <c r="N97" s="268"/>
      <c r="O97" s="268"/>
      <c r="P97" s="268"/>
      <c r="Q97" s="269"/>
      <c r="R97" s="270"/>
      <c r="S97" s="77">
        <f t="shared" si="0"/>
        <v>0</v>
      </c>
      <c r="T97" s="17"/>
    </row>
    <row r="98" spans="1:20" ht="12" customHeight="1" x14ac:dyDescent="0.2">
      <c r="A98" s="6"/>
      <c r="B98" s="6"/>
      <c r="C98" s="13"/>
      <c r="D98" s="19">
        <f t="shared" si="2"/>
        <v>87</v>
      </c>
      <c r="E98" s="70" t="str">
        <f>IF(OR('Base Summary 2015-16'!E86="",'Base Summary 2015-16'!E86="[Enter service]"),"",'Base Summary 2015-16'!E86)</f>
        <v>Roads Formed</v>
      </c>
      <c r="F98" s="71" t="str">
        <f>IF(OR('Base Summary 2015-16'!F86="",'Base Summary 2015-16'!F86="[Select]"),"",'Base Summary 2015-16'!F86)</f>
        <v>External</v>
      </c>
      <c r="G98" s="15"/>
      <c r="H98" s="268"/>
      <c r="I98" s="268"/>
      <c r="J98" s="268"/>
      <c r="K98" s="268"/>
      <c r="L98" s="268"/>
      <c r="M98" s="268"/>
      <c r="N98" s="268"/>
      <c r="O98" s="268"/>
      <c r="P98" s="268"/>
      <c r="Q98" s="269"/>
      <c r="R98" s="270"/>
      <c r="S98" s="77">
        <f t="shared" si="0"/>
        <v>0</v>
      </c>
      <c r="T98" s="17"/>
    </row>
    <row r="99" spans="1:20" ht="12" customHeight="1" x14ac:dyDescent="0.2">
      <c r="A99" s="6"/>
      <c r="B99" s="6"/>
      <c r="C99" s="13"/>
      <c r="D99" s="19">
        <f t="shared" si="2"/>
        <v>88</v>
      </c>
      <c r="E99" s="70" t="str">
        <f>IF(OR('Base Summary 2015-16'!E87="",'Base Summary 2015-16'!E87="[Enter service]"),"",'Base Summary 2015-16'!E87)</f>
        <v>Gravel Pit Rehabilitiation</v>
      </c>
      <c r="F99" s="71" t="str">
        <f>IF(OR('Base Summary 2015-16'!F87="",'Base Summary 2015-16'!F87="[Select]"),"",'Base Summary 2015-16'!F87)</f>
        <v>Internal</v>
      </c>
      <c r="G99" s="15"/>
      <c r="H99" s="268"/>
      <c r="I99" s="268"/>
      <c r="J99" s="268"/>
      <c r="K99" s="268"/>
      <c r="L99" s="268"/>
      <c r="M99" s="268"/>
      <c r="N99" s="268"/>
      <c r="O99" s="268"/>
      <c r="P99" s="268"/>
      <c r="Q99" s="269"/>
      <c r="R99" s="270"/>
      <c r="S99" s="77">
        <f t="shared" si="0"/>
        <v>0</v>
      </c>
      <c r="T99" s="17"/>
    </row>
    <row r="100" spans="1:20" ht="12" customHeight="1" x14ac:dyDescent="0.2">
      <c r="A100" s="6"/>
      <c r="B100" s="6"/>
      <c r="C100" s="13"/>
      <c r="D100" s="19">
        <f t="shared" si="2"/>
        <v>89</v>
      </c>
      <c r="E100" s="70" t="str">
        <f>IF(OR('Base Summary 2015-16'!E88="",'Base Summary 2015-16'!E88="[Enter service]"),"",'Base Summary 2015-16'!E88)</f>
        <v>Urban Areas and Environment Administration</v>
      </c>
      <c r="F100" s="71" t="str">
        <f>IF(OR('Base Summary 2015-16'!F88="",'Base Summary 2015-16'!F88="[Select]"),"",'Base Summary 2015-16'!F88)</f>
        <v>Mixed</v>
      </c>
      <c r="G100" s="15"/>
      <c r="H100" s="268"/>
      <c r="I100" s="268"/>
      <c r="J100" s="268"/>
      <c r="K100" s="268"/>
      <c r="L100" s="268"/>
      <c r="M100" s="268"/>
      <c r="N100" s="268"/>
      <c r="O100" s="268"/>
      <c r="P100" s="268"/>
      <c r="Q100" s="269"/>
      <c r="R100" s="270"/>
      <c r="S100" s="77">
        <f t="shared" si="0"/>
        <v>0</v>
      </c>
      <c r="T100" s="17"/>
    </row>
    <row r="101" spans="1:20" ht="12" customHeight="1" x14ac:dyDescent="0.2">
      <c r="A101" s="6"/>
      <c r="B101" s="6"/>
      <c r="C101" s="13"/>
      <c r="D101" s="19">
        <f t="shared" si="2"/>
        <v>90</v>
      </c>
      <c r="E101" s="70" t="str">
        <f>IF(OR('Base Summary 2015-16'!E89="",'Base Summary 2015-16'!E89="[Enter service]"),"",'Base Summary 2015-16'!E89)</f>
        <v>Public Toilets</v>
      </c>
      <c r="F101" s="71" t="str">
        <f>IF(OR('Base Summary 2015-16'!F89="",'Base Summary 2015-16'!F89="[Select]"),"",'Base Summary 2015-16'!F89)</f>
        <v>External</v>
      </c>
      <c r="G101" s="15"/>
      <c r="H101" s="268"/>
      <c r="I101" s="268"/>
      <c r="J101" s="268"/>
      <c r="K101" s="268"/>
      <c r="L101" s="268"/>
      <c r="M101" s="268"/>
      <c r="N101" s="268"/>
      <c r="O101" s="268"/>
      <c r="P101" s="268"/>
      <c r="Q101" s="269"/>
      <c r="R101" s="270"/>
      <c r="S101" s="77">
        <f t="shared" si="0"/>
        <v>0</v>
      </c>
      <c r="T101" s="17"/>
    </row>
    <row r="102" spans="1:20" ht="12" customHeight="1" x14ac:dyDescent="0.2">
      <c r="A102" s="6"/>
      <c r="B102" s="6"/>
      <c r="C102" s="13"/>
      <c r="D102" s="19">
        <f t="shared" si="2"/>
        <v>91</v>
      </c>
      <c r="E102" s="70" t="str">
        <f>IF(OR('Base Summary 2015-16'!E90="",'Base Summary 2015-16'!E90="[Enter service]"),"",'Base Summary 2015-16'!E90)</f>
        <v>Parks</v>
      </c>
      <c r="F102" s="71" t="str">
        <f>IF(OR('Base Summary 2015-16'!F90="",'Base Summary 2015-16'!F90="[Select]"),"",'Base Summary 2015-16'!F90)</f>
        <v>External</v>
      </c>
      <c r="G102" s="15"/>
      <c r="H102" s="268"/>
      <c r="I102" s="268"/>
      <c r="J102" s="268"/>
      <c r="K102" s="268"/>
      <c r="L102" s="268"/>
      <c r="M102" s="268"/>
      <c r="N102" s="268"/>
      <c r="O102" s="268"/>
      <c r="P102" s="268"/>
      <c r="Q102" s="269"/>
      <c r="R102" s="270"/>
      <c r="S102" s="77">
        <f t="shared" si="0"/>
        <v>0</v>
      </c>
      <c r="T102" s="17"/>
    </row>
    <row r="103" spans="1:20" ht="12" customHeight="1" x14ac:dyDescent="0.2">
      <c r="A103" s="6"/>
      <c r="B103" s="6"/>
      <c r="C103" s="13"/>
      <c r="D103" s="19">
        <f t="shared" si="2"/>
        <v>92</v>
      </c>
      <c r="E103" s="70" t="str">
        <f>IF(OR('Base Summary 2015-16'!E91="",'Base Summary 2015-16'!E91="[Enter service]"),"",'Base Summary 2015-16'!E91)</f>
        <v>Drains</v>
      </c>
      <c r="F103" s="71" t="str">
        <f>IF(OR('Base Summary 2015-16'!F91="",'Base Summary 2015-16'!F91="[Select]"),"",'Base Summary 2015-16'!F91)</f>
        <v>External</v>
      </c>
      <c r="G103" s="15"/>
      <c r="H103" s="268"/>
      <c r="I103" s="268"/>
      <c r="J103" s="268"/>
      <c r="K103" s="268"/>
      <c r="L103" s="268"/>
      <c r="M103" s="268"/>
      <c r="N103" s="268"/>
      <c r="O103" s="268"/>
      <c r="P103" s="268"/>
      <c r="Q103" s="269"/>
      <c r="R103" s="270"/>
      <c r="S103" s="77">
        <f t="shared" si="0"/>
        <v>0</v>
      </c>
      <c r="T103" s="17"/>
    </row>
    <row r="104" spans="1:20" ht="12" customHeight="1" x14ac:dyDescent="0.2">
      <c r="A104" s="6"/>
      <c r="B104" s="6"/>
      <c r="C104" s="13"/>
      <c r="D104" s="19">
        <f t="shared" si="2"/>
        <v>93</v>
      </c>
      <c r="E104" s="70" t="str">
        <f>IF(OR('Base Summary 2015-16'!E92="",'Base Summary 2015-16'!E92="[Enter service]"),"",'Base Summary 2015-16'!E92)</f>
        <v>Major Culverts Bridges and Weirs</v>
      </c>
      <c r="F104" s="71" t="str">
        <f>IF(OR('Base Summary 2015-16'!F92="",'Base Summary 2015-16'!F92="[Select]"),"",'Base Summary 2015-16'!F92)</f>
        <v>External</v>
      </c>
      <c r="G104" s="15"/>
      <c r="H104" s="268"/>
      <c r="I104" s="268"/>
      <c r="J104" s="268"/>
      <c r="K104" s="268"/>
      <c r="L104" s="268"/>
      <c r="M104" s="268"/>
      <c r="N104" s="268"/>
      <c r="O104" s="268"/>
      <c r="P104" s="268"/>
      <c r="Q104" s="269"/>
      <c r="R104" s="270"/>
      <c r="S104" s="77">
        <f t="shared" si="0"/>
        <v>0</v>
      </c>
      <c r="T104" s="17"/>
    </row>
    <row r="105" spans="1:20" ht="12" customHeight="1" x14ac:dyDescent="0.2">
      <c r="A105" s="6"/>
      <c r="B105" s="6"/>
      <c r="C105" s="13"/>
      <c r="D105" s="19">
        <f t="shared" si="2"/>
        <v>94</v>
      </c>
      <c r="E105" s="70" t="str">
        <f>IF(OR('Base Summary 2015-16'!E93="",'Base Summary 2015-16'!E93="[Enter service]"),"",'Base Summary 2015-16'!E93)</f>
        <v>Pump Stations Water Re Use and Standpipes</v>
      </c>
      <c r="F105" s="71" t="str">
        <f>IF(OR('Base Summary 2015-16'!F93="",'Base Summary 2015-16'!F93="[Select]"),"",'Base Summary 2015-16'!F93)</f>
        <v>External</v>
      </c>
      <c r="G105" s="15"/>
      <c r="H105" s="268"/>
      <c r="I105" s="268"/>
      <c r="J105" s="268"/>
      <c r="K105" s="268"/>
      <c r="L105" s="268"/>
      <c r="M105" s="268"/>
      <c r="N105" s="268"/>
      <c r="O105" s="268"/>
      <c r="P105" s="268"/>
      <c r="Q105" s="269"/>
      <c r="R105" s="270"/>
      <c r="S105" s="77">
        <f t="shared" si="0"/>
        <v>0</v>
      </c>
      <c r="T105" s="17"/>
    </row>
    <row r="106" spans="1:20" ht="12" customHeight="1" x14ac:dyDescent="0.2">
      <c r="A106" s="6"/>
      <c r="B106" s="6"/>
      <c r="C106" s="13"/>
      <c r="D106" s="19">
        <f t="shared" si="2"/>
        <v>95</v>
      </c>
      <c r="E106" s="70" t="str">
        <f>IF(OR('Base Summary 2015-16'!E94="",'Base Summary 2015-16'!E94="[Enter service]"),"",'Base Summary 2015-16'!E94)</f>
        <v>Streetscapes</v>
      </c>
      <c r="F106" s="71" t="str">
        <f>IF(OR('Base Summary 2015-16'!F94="",'Base Summary 2015-16'!F94="[Select]"),"",'Base Summary 2015-16'!F94)</f>
        <v>External</v>
      </c>
      <c r="G106" s="15"/>
      <c r="H106" s="268"/>
      <c r="I106" s="268"/>
      <c r="J106" s="268"/>
      <c r="K106" s="268"/>
      <c r="L106" s="268"/>
      <c r="M106" s="268"/>
      <c r="N106" s="268"/>
      <c r="O106" s="268"/>
      <c r="P106" s="268"/>
      <c r="Q106" s="269"/>
      <c r="R106" s="270"/>
      <c r="S106" s="77">
        <f t="shared" si="0"/>
        <v>0</v>
      </c>
      <c r="T106" s="17"/>
    </row>
    <row r="107" spans="1:20" ht="12" customHeight="1" x14ac:dyDescent="0.2">
      <c r="A107" s="6"/>
      <c r="B107" s="6"/>
      <c r="C107" s="13"/>
      <c r="D107" s="19">
        <f t="shared" si="2"/>
        <v>96</v>
      </c>
      <c r="E107" s="70" t="str">
        <f>IF(OR('Base Summary 2015-16'!E95="",'Base Summary 2015-16'!E95="[Enter service]"),"",'Base Summary 2015-16'!E95)</f>
        <v>Kerb &amp; Channel</v>
      </c>
      <c r="F107" s="71" t="str">
        <f>IF(OR('Base Summary 2015-16'!F95="",'Base Summary 2015-16'!F95="[Select]"),"",'Base Summary 2015-16'!F95)</f>
        <v>External</v>
      </c>
      <c r="G107" s="15"/>
      <c r="H107" s="268"/>
      <c r="I107" s="268"/>
      <c r="J107" s="268"/>
      <c r="K107" s="268"/>
      <c r="L107" s="268"/>
      <c r="M107" s="268"/>
      <c r="N107" s="268"/>
      <c r="O107" s="268"/>
      <c r="P107" s="268"/>
      <c r="Q107" s="269"/>
      <c r="R107" s="270"/>
      <c r="S107" s="77">
        <f t="shared" si="0"/>
        <v>0</v>
      </c>
      <c r="T107" s="17"/>
    </row>
    <row r="108" spans="1:20" ht="12" customHeight="1" x14ac:dyDescent="0.2">
      <c r="A108" s="6"/>
      <c r="B108" s="6"/>
      <c r="C108" s="13"/>
      <c r="D108" s="19">
        <f t="shared" si="2"/>
        <v>97</v>
      </c>
      <c r="E108" s="70" t="str">
        <f>IF(OR('Base Summary 2015-16'!E96="",'Base Summary 2015-16'!E96="[Enter service]"),"",'Base Summary 2015-16'!E96)</f>
        <v>Footpaths</v>
      </c>
      <c r="F108" s="71" t="str">
        <f>IF(OR('Base Summary 2015-16'!F96="",'Base Summary 2015-16'!F96="[Select]"),"",'Base Summary 2015-16'!F96)</f>
        <v>External</v>
      </c>
      <c r="G108" s="15"/>
      <c r="H108" s="268"/>
      <c r="I108" s="268"/>
      <c r="J108" s="268"/>
      <c r="K108" s="268"/>
      <c r="L108" s="268"/>
      <c r="M108" s="268"/>
      <c r="N108" s="268"/>
      <c r="O108" s="268"/>
      <c r="P108" s="268"/>
      <c r="Q108" s="269"/>
      <c r="R108" s="270"/>
      <c r="S108" s="77">
        <f t="shared" si="0"/>
        <v>0</v>
      </c>
      <c r="T108" s="17"/>
    </row>
    <row r="109" spans="1:20" ht="12" customHeight="1" x14ac:dyDescent="0.2">
      <c r="A109" s="6"/>
      <c r="B109" s="6"/>
      <c r="C109" s="13"/>
      <c r="D109" s="19">
        <f t="shared" si="2"/>
        <v>98</v>
      </c>
      <c r="E109" s="70" t="str">
        <f>IF(OR('Base Summary 2015-16'!E97="",'Base Summary 2015-16'!E97="[Enter service]"),"",'Base Summary 2015-16'!E97)</f>
        <v>Waste and Environment Administration</v>
      </c>
      <c r="F109" s="71" t="str">
        <f>IF(OR('Base Summary 2015-16'!F97="",'Base Summary 2015-16'!F97="[Select]"),"",'Base Summary 2015-16'!F97)</f>
        <v>External</v>
      </c>
      <c r="G109" s="15"/>
      <c r="H109" s="268"/>
      <c r="I109" s="268"/>
      <c r="J109" s="268"/>
      <c r="K109" s="268"/>
      <c r="L109" s="268"/>
      <c r="M109" s="268"/>
      <c r="N109" s="268"/>
      <c r="O109" s="268"/>
      <c r="P109" s="268"/>
      <c r="Q109" s="269"/>
      <c r="R109" s="270"/>
      <c r="S109" s="77">
        <f t="shared" si="0"/>
        <v>0</v>
      </c>
      <c r="T109" s="17"/>
    </row>
    <row r="110" spans="1:20" ht="12" customHeight="1" x14ac:dyDescent="0.2">
      <c r="A110" s="6"/>
      <c r="B110" s="6"/>
      <c r="C110" s="13"/>
      <c r="D110" s="19">
        <f t="shared" si="2"/>
        <v>99</v>
      </c>
      <c r="E110" s="70" t="str">
        <f>IF(OR('Base Summary 2015-16'!E98="",'Base Summary 2015-16'!E98="[Enter service]"),"",'Base Summary 2015-16'!E98)</f>
        <v>Garbage &amp; Sanitation</v>
      </c>
      <c r="F110" s="71" t="str">
        <f>IF(OR('Base Summary 2015-16'!F98="",'Base Summary 2015-16'!F98="[Select]"),"",'Base Summary 2015-16'!F98)</f>
        <v>External</v>
      </c>
      <c r="G110" s="15"/>
      <c r="H110" s="268"/>
      <c r="I110" s="268"/>
      <c r="J110" s="268"/>
      <c r="K110" s="268"/>
      <c r="L110" s="268"/>
      <c r="M110" s="268"/>
      <c r="N110" s="268"/>
      <c r="O110" s="268"/>
      <c r="P110" s="268"/>
      <c r="Q110" s="269"/>
      <c r="R110" s="270"/>
      <c r="S110" s="77">
        <f t="shared" si="0"/>
        <v>0</v>
      </c>
      <c r="T110" s="17"/>
    </row>
    <row r="111" spans="1:20" ht="12" customHeight="1" x14ac:dyDescent="0.2">
      <c r="A111" s="6"/>
      <c r="B111" s="6"/>
      <c r="C111" s="13"/>
      <c r="D111" s="19">
        <f t="shared" si="2"/>
        <v>100</v>
      </c>
      <c r="E111" s="70" t="str">
        <f>IF(OR('Base Summary 2015-16'!E99="",'Base Summary 2015-16'!E99="[Enter service]"),"",'Base Summary 2015-16'!E99)</f>
        <v>Recycling</v>
      </c>
      <c r="F111" s="71" t="str">
        <f>IF(OR('Base Summary 2015-16'!F99="",'Base Summary 2015-16'!F99="[Select]"),"",'Base Summary 2015-16'!F99)</f>
        <v>External</v>
      </c>
      <c r="G111" s="15"/>
      <c r="H111" s="268"/>
      <c r="I111" s="268"/>
      <c r="J111" s="268"/>
      <c r="K111" s="268"/>
      <c r="L111" s="268"/>
      <c r="M111" s="268"/>
      <c r="N111" s="268"/>
      <c r="O111" s="268"/>
      <c r="P111" s="268"/>
      <c r="Q111" s="269"/>
      <c r="R111" s="270"/>
      <c r="S111" s="77">
        <f t="shared" si="0"/>
        <v>0</v>
      </c>
      <c r="T111" s="17"/>
    </row>
    <row r="112" spans="1:20" ht="12" customHeight="1" x14ac:dyDescent="0.2">
      <c r="A112" s="6"/>
      <c r="B112" s="6"/>
      <c r="C112" s="13"/>
      <c r="D112" s="19">
        <f t="shared" si="2"/>
        <v>101</v>
      </c>
      <c r="E112" s="70" t="str">
        <f>IF(OR('Base Summary 2015-16'!E100="",'Base Summary 2015-16'!E100="[Enter service]"),"",'Base Summary 2015-16'!E100)</f>
        <v>Landfill and Transfer Stations</v>
      </c>
      <c r="F112" s="71" t="str">
        <f>IF(OR('Base Summary 2015-16'!F100="",'Base Summary 2015-16'!F100="[Select]"),"",'Base Summary 2015-16'!F100)</f>
        <v>External</v>
      </c>
      <c r="G112" s="15"/>
      <c r="H112" s="268"/>
      <c r="I112" s="268"/>
      <c r="J112" s="268"/>
      <c r="K112" s="268"/>
      <c r="L112" s="268"/>
      <c r="M112" s="268"/>
      <c r="N112" s="268"/>
      <c r="O112" s="268"/>
      <c r="P112" s="268"/>
      <c r="Q112" s="269"/>
      <c r="R112" s="270"/>
      <c r="S112" s="77">
        <f t="shared" si="0"/>
        <v>0</v>
      </c>
      <c r="T112" s="17"/>
    </row>
    <row r="113" spans="1:20" ht="12" customHeight="1" x14ac:dyDescent="0.2">
      <c r="A113" s="6"/>
      <c r="B113" s="6"/>
      <c r="C113" s="13"/>
      <c r="D113" s="19">
        <f t="shared" si="2"/>
        <v>102</v>
      </c>
      <c r="E113" s="70" t="str">
        <f>IF(OR('Base Summary 2015-16'!E101="",'Base Summary 2015-16'!E101="[Enter service]"),"",'Base Summary 2015-16'!E101)</f>
        <v>Landfill Sites Rehabilitation</v>
      </c>
      <c r="F113" s="71" t="str">
        <f>IF(OR('Base Summary 2015-16'!F101="",'Base Summary 2015-16'!F101="[Select]"),"",'Base Summary 2015-16'!F101)</f>
        <v>Internal</v>
      </c>
      <c r="G113" s="15"/>
      <c r="H113" s="268"/>
      <c r="I113" s="268"/>
      <c r="J113" s="268"/>
      <c r="K113" s="268"/>
      <c r="L113" s="268"/>
      <c r="M113" s="268"/>
      <c r="N113" s="268"/>
      <c r="O113" s="268"/>
      <c r="P113" s="268"/>
      <c r="Q113" s="269"/>
      <c r="R113" s="270"/>
      <c r="S113" s="77">
        <f t="shared" si="0"/>
        <v>0</v>
      </c>
      <c r="T113" s="17"/>
    </row>
    <row r="114" spans="1:20" ht="12" customHeight="1" x14ac:dyDescent="0.2">
      <c r="A114" s="6"/>
      <c r="B114" s="6"/>
      <c r="C114" s="13"/>
      <c r="D114" s="19">
        <f t="shared" si="2"/>
        <v>103</v>
      </c>
      <c r="E114" s="70" t="str">
        <f>IF(OR('Base Summary 2015-16'!E102="",'Base Summary 2015-16'!E102="[Enter service]"),"",'Base Summary 2015-16'!E102)</f>
        <v>Landfill - New Cells</v>
      </c>
      <c r="F114" s="71" t="str">
        <f>IF(OR('Base Summary 2015-16'!F102="",'Base Summary 2015-16'!F102="[Select]"),"",'Base Summary 2015-16'!F102)</f>
        <v>Internal</v>
      </c>
      <c r="G114" s="15"/>
      <c r="H114" s="268"/>
      <c r="I114" s="268"/>
      <c r="J114" s="268"/>
      <c r="K114" s="268"/>
      <c r="L114" s="268"/>
      <c r="M114" s="268"/>
      <c r="N114" s="268"/>
      <c r="O114" s="268"/>
      <c r="P114" s="268"/>
      <c r="Q114" s="269"/>
      <c r="R114" s="270"/>
      <c r="S114" s="77">
        <f t="shared" si="0"/>
        <v>0</v>
      </c>
      <c r="T114" s="17"/>
    </row>
    <row r="115" spans="1:20" ht="12" customHeight="1" x14ac:dyDescent="0.2">
      <c r="A115" s="6"/>
      <c r="B115" s="6"/>
      <c r="C115" s="13"/>
      <c r="D115" s="19">
        <f t="shared" si="2"/>
        <v>104</v>
      </c>
      <c r="E115" s="70" t="str">
        <f>IF(OR('Base Summary 2015-16'!E103="",'Base Summary 2015-16'!E103="[Enter service]"),"",'Base Summary 2015-16'!E103)</f>
        <v>CM Regional Waste Management Group</v>
      </c>
      <c r="F115" s="71" t="str">
        <f>IF(OR('Base Summary 2015-16'!F103="",'Base Summary 2015-16'!F103="[Select]"),"",'Base Summary 2015-16'!F103)</f>
        <v>External</v>
      </c>
      <c r="G115" s="15"/>
      <c r="H115" s="268"/>
      <c r="I115" s="268"/>
      <c r="J115" s="268"/>
      <c r="K115" s="268"/>
      <c r="L115" s="268"/>
      <c r="M115" s="268"/>
      <c r="N115" s="268"/>
      <c r="O115" s="268"/>
      <c r="P115" s="268"/>
      <c r="Q115" s="269"/>
      <c r="R115" s="270"/>
      <c r="S115" s="77">
        <f t="shared" si="0"/>
        <v>0</v>
      </c>
      <c r="T115" s="17"/>
    </row>
    <row r="116" spans="1:20" ht="12" customHeight="1" x14ac:dyDescent="0.2">
      <c r="A116" s="6"/>
      <c r="B116" s="6"/>
      <c r="C116" s="13"/>
      <c r="D116" s="19">
        <f t="shared" si="2"/>
        <v>105</v>
      </c>
      <c r="E116" s="70" t="str">
        <f>IF(OR('Base Summary 2015-16'!E104="",'Base Summary 2015-16'!E104="[Enter service]"),"",'Base Summary 2015-16'!E104)</f>
        <v>Aerodromes</v>
      </c>
      <c r="F116" s="71" t="str">
        <f>IF(OR('Base Summary 2015-16'!F104="",'Base Summary 2015-16'!F104="[Select]"),"",'Base Summary 2015-16'!F104)</f>
        <v>External</v>
      </c>
      <c r="G116" s="15"/>
      <c r="H116" s="268"/>
      <c r="I116" s="268"/>
      <c r="J116" s="268"/>
      <c r="K116" s="268"/>
      <c r="L116" s="268"/>
      <c r="M116" s="268"/>
      <c r="N116" s="268"/>
      <c r="O116" s="268"/>
      <c r="P116" s="268"/>
      <c r="Q116" s="269"/>
      <c r="R116" s="270"/>
      <c r="S116" s="77">
        <f t="shared" si="0"/>
        <v>0</v>
      </c>
      <c r="T116" s="17"/>
    </row>
    <row r="117" spans="1:20" ht="12" customHeight="1" x14ac:dyDescent="0.2">
      <c r="A117" s="6"/>
      <c r="B117" s="6"/>
      <c r="C117" s="13"/>
      <c r="D117" s="19">
        <f t="shared" si="2"/>
        <v>106</v>
      </c>
      <c r="E117" s="70" t="str">
        <f>IF(OR('Base Summary 2015-16'!E116="",'Base Summary 2015-16'!E116="[Enter service]"),"",'Base Summary 2015-16'!E116)</f>
        <v/>
      </c>
      <c r="F117" s="71" t="str">
        <f>IF(OR('Base Summary 2015-16'!F116="",'Base Summary 2015-16'!F116="[Select]"),"",'Base Summary 2015-16'!F116)</f>
        <v/>
      </c>
      <c r="G117" s="15"/>
      <c r="H117" s="268"/>
      <c r="I117" s="268"/>
      <c r="J117" s="268"/>
      <c r="K117" s="268"/>
      <c r="L117" s="268"/>
      <c r="M117" s="268"/>
      <c r="N117" s="268"/>
      <c r="O117" s="268"/>
      <c r="P117" s="268"/>
      <c r="Q117" s="269"/>
      <c r="R117" s="270"/>
      <c r="S117" s="77">
        <f t="shared" si="0"/>
        <v>0</v>
      </c>
      <c r="T117" s="17"/>
    </row>
    <row r="118" spans="1:20" ht="12" customHeight="1" x14ac:dyDescent="0.2">
      <c r="A118" s="6"/>
      <c r="B118" s="6"/>
      <c r="C118" s="13"/>
      <c r="D118" s="19">
        <f t="shared" si="2"/>
        <v>107</v>
      </c>
      <c r="E118" s="70" t="str">
        <f>IF(OR('Base Summary 2015-16'!E117="",'Base Summary 2015-16'!E117="[Enter service]"),"",'Base Summary 2015-16'!E117)</f>
        <v/>
      </c>
      <c r="F118" s="71" t="str">
        <f>IF(OR('Base Summary 2015-16'!F117="",'Base Summary 2015-16'!F117="[Select]"),"",'Base Summary 2015-16'!F117)</f>
        <v/>
      </c>
      <c r="G118" s="15"/>
      <c r="H118" s="268"/>
      <c r="I118" s="268"/>
      <c r="J118" s="268"/>
      <c r="K118" s="268"/>
      <c r="L118" s="268"/>
      <c r="M118" s="268"/>
      <c r="N118" s="268"/>
      <c r="O118" s="268"/>
      <c r="P118" s="268"/>
      <c r="Q118" s="269"/>
      <c r="R118" s="270"/>
      <c r="S118" s="77">
        <f t="shared" si="0"/>
        <v>0</v>
      </c>
      <c r="T118" s="17"/>
    </row>
    <row r="119" spans="1:20" ht="12" customHeight="1" x14ac:dyDescent="0.2">
      <c r="A119" s="6"/>
      <c r="B119" s="6"/>
      <c r="C119" s="13"/>
      <c r="D119" s="19">
        <f t="shared" si="2"/>
        <v>108</v>
      </c>
      <c r="E119" s="70" t="str">
        <f>IF(OR('Base Summary 2015-16'!E118="",'Base Summary 2015-16'!E118="[Enter service]"),"",'Base Summary 2015-16'!E118)</f>
        <v/>
      </c>
      <c r="F119" s="71" t="str">
        <f>IF(OR('Base Summary 2015-16'!F118="",'Base Summary 2015-16'!F118="[Select]"),"",'Base Summary 2015-16'!F118)</f>
        <v/>
      </c>
      <c r="G119" s="15"/>
      <c r="H119" s="268"/>
      <c r="I119" s="268"/>
      <c r="J119" s="268"/>
      <c r="K119" s="268"/>
      <c r="L119" s="268"/>
      <c r="M119" s="268"/>
      <c r="N119" s="268"/>
      <c r="O119" s="268"/>
      <c r="P119" s="268"/>
      <c r="Q119" s="269"/>
      <c r="R119" s="270"/>
      <c r="S119" s="77">
        <f t="shared" si="0"/>
        <v>0</v>
      </c>
      <c r="T119" s="17"/>
    </row>
    <row r="120" spans="1:20" ht="12" customHeight="1" x14ac:dyDescent="0.2">
      <c r="A120" s="6"/>
      <c r="B120" s="6"/>
      <c r="C120" s="13"/>
      <c r="D120" s="19">
        <f t="shared" si="2"/>
        <v>109</v>
      </c>
      <c r="E120" s="70" t="str">
        <f>IF(OR('Base Summary 2015-16'!E119="",'Base Summary 2015-16'!E119="[Enter service]"),"",'Base Summary 2015-16'!E119)</f>
        <v/>
      </c>
      <c r="F120" s="71" t="str">
        <f>IF(OR('Base Summary 2015-16'!F119="",'Base Summary 2015-16'!F119="[Select]"),"",'Base Summary 2015-16'!F119)</f>
        <v/>
      </c>
      <c r="G120" s="15"/>
      <c r="H120" s="268"/>
      <c r="I120" s="268"/>
      <c r="J120" s="268"/>
      <c r="K120" s="268"/>
      <c r="L120" s="268"/>
      <c r="M120" s="268"/>
      <c r="N120" s="268"/>
      <c r="O120" s="268"/>
      <c r="P120" s="268"/>
      <c r="Q120" s="269"/>
      <c r="R120" s="270"/>
      <c r="S120" s="77">
        <f t="shared" si="0"/>
        <v>0</v>
      </c>
      <c r="T120" s="17"/>
    </row>
    <row r="121" spans="1:20" ht="12" customHeight="1" x14ac:dyDescent="0.2">
      <c r="A121" s="6"/>
      <c r="B121" s="6"/>
      <c r="C121" s="13"/>
      <c r="D121" s="19">
        <f t="shared" si="2"/>
        <v>110</v>
      </c>
      <c r="E121" s="70" t="str">
        <f>IF(OR('Base Summary 2015-16'!E120="",'Base Summary 2015-16'!E120="[Enter service]"),"",'Base Summary 2015-16'!E120)</f>
        <v/>
      </c>
      <c r="F121" s="71" t="str">
        <f>IF(OR('Base Summary 2015-16'!F120="",'Base Summary 2015-16'!F120="[Select]"),"",'Base Summary 2015-16'!F120)</f>
        <v/>
      </c>
      <c r="G121" s="15"/>
      <c r="H121" s="268"/>
      <c r="I121" s="268"/>
      <c r="J121" s="268"/>
      <c r="K121" s="268"/>
      <c r="L121" s="268"/>
      <c r="M121" s="268"/>
      <c r="N121" s="268"/>
      <c r="O121" s="268"/>
      <c r="P121" s="268"/>
      <c r="Q121" s="269"/>
      <c r="R121" s="270"/>
      <c r="S121" s="77">
        <f t="shared" si="0"/>
        <v>0</v>
      </c>
      <c r="T121" s="17"/>
    </row>
    <row r="122" spans="1:20" ht="12" customHeight="1" x14ac:dyDescent="0.2">
      <c r="A122" s="6"/>
      <c r="B122" s="6"/>
      <c r="C122" s="13"/>
      <c r="D122" s="19">
        <f t="shared" si="2"/>
        <v>111</v>
      </c>
      <c r="E122" s="70" t="str">
        <f>IF(OR('Base Summary 2015-16'!E121="",'Base Summary 2015-16'!E121="[Enter service]"),"",'Base Summary 2015-16'!E121)</f>
        <v/>
      </c>
      <c r="F122" s="71" t="str">
        <f>IF(OR('Base Summary 2015-16'!F121="",'Base Summary 2015-16'!F121="[Select]"),"",'Base Summary 2015-16'!F121)</f>
        <v/>
      </c>
      <c r="G122" s="15"/>
      <c r="H122" s="268"/>
      <c r="I122" s="268"/>
      <c r="J122" s="268"/>
      <c r="K122" s="268"/>
      <c r="L122" s="268"/>
      <c r="M122" s="268"/>
      <c r="N122" s="268"/>
      <c r="O122" s="268"/>
      <c r="P122" s="268"/>
      <c r="Q122" s="269"/>
      <c r="R122" s="270"/>
      <c r="S122" s="77">
        <f t="shared" si="0"/>
        <v>0</v>
      </c>
      <c r="T122" s="17"/>
    </row>
    <row r="123" spans="1:20" ht="12" customHeight="1" x14ac:dyDescent="0.2">
      <c r="A123" s="6"/>
      <c r="B123" s="6"/>
      <c r="C123" s="13"/>
      <c r="D123" s="19">
        <f t="shared" si="2"/>
        <v>112</v>
      </c>
      <c r="E123" s="70" t="str">
        <f>IF(OR('Base Summary 2015-16'!E122="",'Base Summary 2015-16'!E122="[Enter service]"),"",'Base Summary 2015-16'!E122)</f>
        <v/>
      </c>
      <c r="F123" s="71" t="str">
        <f>IF(OR('Base Summary 2015-16'!F122="",'Base Summary 2015-16'!F122="[Select]"),"",'Base Summary 2015-16'!F122)</f>
        <v/>
      </c>
      <c r="G123" s="15"/>
      <c r="H123" s="268"/>
      <c r="I123" s="268"/>
      <c r="J123" s="268"/>
      <c r="K123" s="268"/>
      <c r="L123" s="268"/>
      <c r="M123" s="268"/>
      <c r="N123" s="268"/>
      <c r="O123" s="268"/>
      <c r="P123" s="268"/>
      <c r="Q123" s="269"/>
      <c r="R123" s="270"/>
      <c r="S123" s="77">
        <f t="shared" si="0"/>
        <v>0</v>
      </c>
      <c r="T123" s="17"/>
    </row>
    <row r="124" spans="1:20" ht="12" customHeight="1" x14ac:dyDescent="0.2">
      <c r="A124" s="6"/>
      <c r="B124" s="6"/>
      <c r="C124" s="13"/>
      <c r="D124" s="19">
        <f t="shared" si="2"/>
        <v>113</v>
      </c>
      <c r="E124" s="70" t="str">
        <f>IF(OR('Base Summary 2015-16'!E123="",'Base Summary 2015-16'!E123="[Enter service]"),"",'Base Summary 2015-16'!E123)</f>
        <v/>
      </c>
      <c r="F124" s="71" t="str">
        <f>IF(OR('Base Summary 2015-16'!F123="",'Base Summary 2015-16'!F123="[Select]"),"",'Base Summary 2015-16'!F123)</f>
        <v/>
      </c>
      <c r="G124" s="15"/>
      <c r="H124" s="268"/>
      <c r="I124" s="268"/>
      <c r="J124" s="268"/>
      <c r="K124" s="268"/>
      <c r="L124" s="268"/>
      <c r="M124" s="268"/>
      <c r="N124" s="268"/>
      <c r="O124" s="268"/>
      <c r="P124" s="268"/>
      <c r="Q124" s="269"/>
      <c r="R124" s="270"/>
      <c r="S124" s="77">
        <f t="shared" si="0"/>
        <v>0</v>
      </c>
      <c r="T124" s="17"/>
    </row>
    <row r="125" spans="1:20" ht="12" customHeight="1" x14ac:dyDescent="0.2">
      <c r="A125" s="6"/>
      <c r="B125" s="6"/>
      <c r="C125" s="13"/>
      <c r="D125" s="19">
        <f t="shared" si="2"/>
        <v>114</v>
      </c>
      <c r="E125" s="70" t="str">
        <f>IF(OR('Base Summary 2015-16'!E124="",'Base Summary 2015-16'!E124="[Enter service]"),"",'Base Summary 2015-16'!E124)</f>
        <v/>
      </c>
      <c r="F125" s="71" t="str">
        <f>IF(OR('Base Summary 2015-16'!F124="",'Base Summary 2015-16'!F124="[Select]"),"",'Base Summary 2015-16'!F124)</f>
        <v/>
      </c>
      <c r="G125" s="15"/>
      <c r="H125" s="268"/>
      <c r="I125" s="268"/>
      <c r="J125" s="268"/>
      <c r="K125" s="268"/>
      <c r="L125" s="268"/>
      <c r="M125" s="268"/>
      <c r="N125" s="268"/>
      <c r="O125" s="268"/>
      <c r="P125" s="268"/>
      <c r="Q125" s="269"/>
      <c r="R125" s="270"/>
      <c r="S125" s="77">
        <f t="shared" si="0"/>
        <v>0</v>
      </c>
      <c r="T125" s="17"/>
    </row>
    <row r="126" spans="1:20" ht="12" customHeight="1" x14ac:dyDescent="0.2">
      <c r="A126" s="6"/>
      <c r="B126" s="6"/>
      <c r="C126" s="13"/>
      <c r="D126" s="19">
        <f t="shared" si="2"/>
        <v>115</v>
      </c>
      <c r="E126" s="70" t="str">
        <f>IF(OR('Base Summary 2015-16'!E125="",'Base Summary 2015-16'!E125="[Enter service]"),"",'Base Summary 2015-16'!E125)</f>
        <v/>
      </c>
      <c r="F126" s="71" t="str">
        <f>IF(OR('Base Summary 2015-16'!F125="",'Base Summary 2015-16'!F125="[Select]"),"",'Base Summary 2015-16'!F125)</f>
        <v/>
      </c>
      <c r="G126" s="15"/>
      <c r="H126" s="268"/>
      <c r="I126" s="268"/>
      <c r="J126" s="268"/>
      <c r="K126" s="268"/>
      <c r="L126" s="268"/>
      <c r="M126" s="268"/>
      <c r="N126" s="268"/>
      <c r="O126" s="268"/>
      <c r="P126" s="268"/>
      <c r="Q126" s="269"/>
      <c r="R126" s="270"/>
      <c r="S126" s="77">
        <f t="shared" si="0"/>
        <v>0</v>
      </c>
      <c r="T126" s="17"/>
    </row>
    <row r="127" spans="1:20" ht="12" customHeight="1" x14ac:dyDescent="0.2">
      <c r="A127" s="6"/>
      <c r="B127" s="6"/>
      <c r="C127" s="13"/>
      <c r="D127" s="19">
        <f t="shared" si="2"/>
        <v>116</v>
      </c>
      <c r="E127" s="70" t="str">
        <f>IF(OR('Base Summary 2015-16'!E126="",'Base Summary 2015-16'!E126="[Enter service]"),"",'Base Summary 2015-16'!E126)</f>
        <v/>
      </c>
      <c r="F127" s="71" t="str">
        <f>IF(OR('Base Summary 2015-16'!F126="",'Base Summary 2015-16'!F126="[Select]"),"",'Base Summary 2015-16'!F126)</f>
        <v/>
      </c>
      <c r="G127" s="15"/>
      <c r="H127" s="268"/>
      <c r="I127" s="268"/>
      <c r="J127" s="268"/>
      <c r="K127" s="268"/>
      <c r="L127" s="268"/>
      <c r="M127" s="268"/>
      <c r="N127" s="268"/>
      <c r="O127" s="268"/>
      <c r="P127" s="268"/>
      <c r="Q127" s="269"/>
      <c r="R127" s="270"/>
      <c r="S127" s="77">
        <f t="shared" si="0"/>
        <v>0</v>
      </c>
      <c r="T127" s="17"/>
    </row>
    <row r="128" spans="1:20" ht="12" customHeight="1" x14ac:dyDescent="0.2">
      <c r="A128" s="6"/>
      <c r="B128" s="6"/>
      <c r="C128" s="13"/>
      <c r="D128" s="19">
        <f t="shared" si="2"/>
        <v>117</v>
      </c>
      <c r="E128" s="70" t="str">
        <f>IF(OR('Base Summary 2015-16'!E127="",'Base Summary 2015-16'!E127="[Enter service]"),"",'Base Summary 2015-16'!E127)</f>
        <v/>
      </c>
      <c r="F128" s="71" t="str">
        <f>IF(OR('Base Summary 2015-16'!F127="",'Base Summary 2015-16'!F127="[Select]"),"",'Base Summary 2015-16'!F127)</f>
        <v/>
      </c>
      <c r="G128" s="15"/>
      <c r="H128" s="268"/>
      <c r="I128" s="268"/>
      <c r="J128" s="268"/>
      <c r="K128" s="268"/>
      <c r="L128" s="268"/>
      <c r="M128" s="268"/>
      <c r="N128" s="268"/>
      <c r="O128" s="268"/>
      <c r="P128" s="268"/>
      <c r="Q128" s="269"/>
      <c r="R128" s="270"/>
      <c r="S128" s="77">
        <f t="shared" si="0"/>
        <v>0</v>
      </c>
      <c r="T128" s="17"/>
    </row>
    <row r="129" spans="1:20" ht="12" customHeight="1" x14ac:dyDescent="0.2">
      <c r="A129" s="6"/>
      <c r="B129" s="6"/>
      <c r="C129" s="13"/>
      <c r="D129" s="19">
        <f t="shared" si="2"/>
        <v>118</v>
      </c>
      <c r="E129" s="70" t="str">
        <f>IF(OR('Base Summary 2015-16'!E128="",'Base Summary 2015-16'!E128="[Enter service]"),"",'Base Summary 2015-16'!E128)</f>
        <v/>
      </c>
      <c r="F129" s="71" t="str">
        <f>IF(OR('Base Summary 2015-16'!F128="",'Base Summary 2015-16'!F128="[Select]"),"",'Base Summary 2015-16'!F128)</f>
        <v/>
      </c>
      <c r="G129" s="15"/>
      <c r="H129" s="268"/>
      <c r="I129" s="268"/>
      <c r="J129" s="268"/>
      <c r="K129" s="268"/>
      <c r="L129" s="268"/>
      <c r="M129" s="268"/>
      <c r="N129" s="268"/>
      <c r="O129" s="268"/>
      <c r="P129" s="268"/>
      <c r="Q129" s="269"/>
      <c r="R129" s="270"/>
      <c r="S129" s="77">
        <f t="shared" ref="S129:S152" si="3">SUM(H129:R129)</f>
        <v>0</v>
      </c>
      <c r="T129" s="17"/>
    </row>
    <row r="130" spans="1:20" ht="12" customHeight="1" x14ac:dyDescent="0.2">
      <c r="A130" s="6"/>
      <c r="B130" s="6"/>
      <c r="C130" s="13"/>
      <c r="D130" s="19">
        <f t="shared" si="2"/>
        <v>119</v>
      </c>
      <c r="E130" s="70" t="str">
        <f>IF(OR('Base Summary 2015-16'!E129="",'Base Summary 2015-16'!E129="[Enter service]"),"",'Base Summary 2015-16'!E129)</f>
        <v/>
      </c>
      <c r="F130" s="71" t="str">
        <f>IF(OR('Base Summary 2015-16'!F129="",'Base Summary 2015-16'!F129="[Select]"),"",'Base Summary 2015-16'!F129)</f>
        <v/>
      </c>
      <c r="G130" s="15"/>
      <c r="H130" s="268"/>
      <c r="I130" s="268"/>
      <c r="J130" s="268"/>
      <c r="K130" s="268"/>
      <c r="L130" s="268"/>
      <c r="M130" s="268"/>
      <c r="N130" s="268"/>
      <c r="O130" s="268"/>
      <c r="P130" s="268"/>
      <c r="Q130" s="269"/>
      <c r="R130" s="270"/>
      <c r="S130" s="77">
        <f t="shared" si="3"/>
        <v>0</v>
      </c>
      <c r="T130" s="17"/>
    </row>
    <row r="131" spans="1:20" ht="12" customHeight="1" x14ac:dyDescent="0.2">
      <c r="A131" s="6"/>
      <c r="B131" s="6"/>
      <c r="C131" s="13"/>
      <c r="D131" s="19">
        <f t="shared" si="2"/>
        <v>120</v>
      </c>
      <c r="E131" s="70" t="str">
        <f>IF(OR('Base Summary 2015-16'!E130="",'Base Summary 2015-16'!E130="[Enter service]"),"",'Base Summary 2015-16'!E130)</f>
        <v/>
      </c>
      <c r="F131" s="71" t="str">
        <f>IF(OR('Base Summary 2015-16'!F130="",'Base Summary 2015-16'!F130="[Select]"),"",'Base Summary 2015-16'!F130)</f>
        <v/>
      </c>
      <c r="G131" s="15"/>
      <c r="H131" s="268"/>
      <c r="I131" s="268"/>
      <c r="J131" s="268"/>
      <c r="K131" s="268"/>
      <c r="L131" s="268"/>
      <c r="M131" s="268"/>
      <c r="N131" s="268"/>
      <c r="O131" s="268"/>
      <c r="P131" s="268"/>
      <c r="Q131" s="269"/>
      <c r="R131" s="270"/>
      <c r="S131" s="77">
        <f t="shared" si="3"/>
        <v>0</v>
      </c>
      <c r="T131" s="17"/>
    </row>
    <row r="132" spans="1:20" ht="12" customHeight="1" x14ac:dyDescent="0.2">
      <c r="A132" s="6"/>
      <c r="B132" s="6"/>
      <c r="C132" s="13"/>
      <c r="D132" s="19">
        <f t="shared" si="2"/>
        <v>121</v>
      </c>
      <c r="E132" s="70" t="str">
        <f>IF(OR('Base Summary 2015-16'!E131="",'Base Summary 2015-16'!E131="[Enter service]"),"",'Base Summary 2015-16'!E131)</f>
        <v/>
      </c>
      <c r="F132" s="71" t="str">
        <f>IF(OR('Base Summary 2015-16'!F131="",'Base Summary 2015-16'!F131="[Select]"),"",'Base Summary 2015-16'!F131)</f>
        <v/>
      </c>
      <c r="G132" s="15"/>
      <c r="H132" s="268"/>
      <c r="I132" s="268"/>
      <c r="J132" s="268"/>
      <c r="K132" s="268"/>
      <c r="L132" s="268"/>
      <c r="M132" s="268"/>
      <c r="N132" s="268"/>
      <c r="O132" s="268"/>
      <c r="P132" s="268"/>
      <c r="Q132" s="269"/>
      <c r="R132" s="270"/>
      <c r="S132" s="77">
        <f t="shared" si="3"/>
        <v>0</v>
      </c>
      <c r="T132" s="17"/>
    </row>
    <row r="133" spans="1:20" ht="12" customHeight="1" x14ac:dyDescent="0.2">
      <c r="A133" s="6"/>
      <c r="B133" s="6"/>
      <c r="C133" s="13"/>
      <c r="D133" s="19">
        <f t="shared" si="2"/>
        <v>122</v>
      </c>
      <c r="E133" s="70" t="str">
        <f>IF(OR('Base Summary 2015-16'!E132="",'Base Summary 2015-16'!E132="[Enter service]"),"",'Base Summary 2015-16'!E132)</f>
        <v/>
      </c>
      <c r="F133" s="71" t="str">
        <f>IF(OR('Base Summary 2015-16'!F132="",'Base Summary 2015-16'!F132="[Select]"),"",'Base Summary 2015-16'!F132)</f>
        <v/>
      </c>
      <c r="G133" s="15"/>
      <c r="H133" s="268"/>
      <c r="I133" s="268"/>
      <c r="J133" s="268"/>
      <c r="K133" s="268"/>
      <c r="L133" s="268"/>
      <c r="M133" s="268"/>
      <c r="N133" s="268"/>
      <c r="O133" s="268"/>
      <c r="P133" s="268"/>
      <c r="Q133" s="269"/>
      <c r="R133" s="270"/>
      <c r="S133" s="77">
        <f t="shared" si="3"/>
        <v>0</v>
      </c>
      <c r="T133" s="17"/>
    </row>
    <row r="134" spans="1:20" ht="12" customHeight="1" x14ac:dyDescent="0.2">
      <c r="A134" s="6"/>
      <c r="B134" s="6"/>
      <c r="C134" s="13"/>
      <c r="D134" s="19">
        <f t="shared" si="2"/>
        <v>123</v>
      </c>
      <c r="E134" s="70" t="str">
        <f>IF(OR('Base Summary 2015-16'!E133="",'Base Summary 2015-16'!E133="[Enter service]"),"",'Base Summary 2015-16'!E133)</f>
        <v/>
      </c>
      <c r="F134" s="71" t="str">
        <f>IF(OR('Base Summary 2015-16'!F133="",'Base Summary 2015-16'!F133="[Select]"),"",'Base Summary 2015-16'!F133)</f>
        <v/>
      </c>
      <c r="G134" s="15"/>
      <c r="H134" s="268"/>
      <c r="I134" s="268"/>
      <c r="J134" s="268"/>
      <c r="K134" s="268"/>
      <c r="L134" s="268"/>
      <c r="M134" s="268"/>
      <c r="N134" s="268"/>
      <c r="O134" s="268"/>
      <c r="P134" s="268"/>
      <c r="Q134" s="269"/>
      <c r="R134" s="270"/>
      <c r="S134" s="77">
        <f t="shared" si="3"/>
        <v>0</v>
      </c>
      <c r="T134" s="17"/>
    </row>
    <row r="135" spans="1:20" ht="12" customHeight="1" x14ac:dyDescent="0.2">
      <c r="A135" s="6"/>
      <c r="B135" s="6"/>
      <c r="C135" s="13"/>
      <c r="D135" s="19">
        <f t="shared" si="2"/>
        <v>124</v>
      </c>
      <c r="E135" s="70" t="str">
        <f>IF(OR('Base Summary 2015-16'!E134="",'Base Summary 2015-16'!E134="[Enter service]"),"",'Base Summary 2015-16'!E134)</f>
        <v/>
      </c>
      <c r="F135" s="71" t="str">
        <f>IF(OR('Base Summary 2015-16'!F134="",'Base Summary 2015-16'!F134="[Select]"),"",'Base Summary 2015-16'!F134)</f>
        <v/>
      </c>
      <c r="G135" s="15"/>
      <c r="H135" s="268"/>
      <c r="I135" s="268"/>
      <c r="J135" s="268"/>
      <c r="K135" s="268"/>
      <c r="L135" s="268"/>
      <c r="M135" s="268"/>
      <c r="N135" s="268"/>
      <c r="O135" s="268"/>
      <c r="P135" s="268"/>
      <c r="Q135" s="269"/>
      <c r="R135" s="270"/>
      <c r="S135" s="77">
        <f t="shared" si="3"/>
        <v>0</v>
      </c>
      <c r="T135" s="17"/>
    </row>
    <row r="136" spans="1:20" ht="12" customHeight="1" x14ac:dyDescent="0.2">
      <c r="A136" s="6"/>
      <c r="B136" s="6"/>
      <c r="C136" s="13"/>
      <c r="D136" s="19">
        <f t="shared" si="2"/>
        <v>125</v>
      </c>
      <c r="E136" s="70" t="str">
        <f>IF(OR('Base Summary 2015-16'!E135="",'Base Summary 2015-16'!E135="[Enter service]"),"",'Base Summary 2015-16'!E135)</f>
        <v/>
      </c>
      <c r="F136" s="71" t="str">
        <f>IF(OR('Base Summary 2015-16'!F135="",'Base Summary 2015-16'!F135="[Select]"),"",'Base Summary 2015-16'!F135)</f>
        <v/>
      </c>
      <c r="G136" s="15"/>
      <c r="H136" s="268"/>
      <c r="I136" s="268"/>
      <c r="J136" s="268"/>
      <c r="K136" s="268"/>
      <c r="L136" s="268"/>
      <c r="M136" s="268"/>
      <c r="N136" s="268"/>
      <c r="O136" s="268"/>
      <c r="P136" s="268"/>
      <c r="Q136" s="269"/>
      <c r="R136" s="270"/>
      <c r="S136" s="77">
        <f t="shared" si="3"/>
        <v>0</v>
      </c>
      <c r="T136" s="17"/>
    </row>
    <row r="137" spans="1:20" ht="12" customHeight="1" x14ac:dyDescent="0.2">
      <c r="A137" s="6"/>
      <c r="B137" s="6"/>
      <c r="C137" s="13"/>
      <c r="D137" s="19">
        <f t="shared" si="2"/>
        <v>126</v>
      </c>
      <c r="E137" s="70" t="str">
        <f>IF(OR('Base Summary 2015-16'!E136="",'Base Summary 2015-16'!E136="[Enter service]"),"",'Base Summary 2015-16'!E136)</f>
        <v/>
      </c>
      <c r="F137" s="71" t="str">
        <f>IF(OR('Base Summary 2015-16'!F136="",'Base Summary 2015-16'!F136="[Select]"),"",'Base Summary 2015-16'!F136)</f>
        <v/>
      </c>
      <c r="G137" s="15"/>
      <c r="H137" s="268"/>
      <c r="I137" s="268"/>
      <c r="J137" s="268"/>
      <c r="K137" s="268"/>
      <c r="L137" s="268"/>
      <c r="M137" s="268"/>
      <c r="N137" s="268"/>
      <c r="O137" s="268"/>
      <c r="P137" s="268"/>
      <c r="Q137" s="269"/>
      <c r="R137" s="270"/>
      <c r="S137" s="77">
        <f t="shared" si="3"/>
        <v>0</v>
      </c>
      <c r="T137" s="17"/>
    </row>
    <row r="138" spans="1:20" ht="12" customHeight="1" x14ac:dyDescent="0.2">
      <c r="A138" s="6"/>
      <c r="B138" s="6"/>
      <c r="C138" s="13"/>
      <c r="D138" s="19">
        <f t="shared" si="2"/>
        <v>127</v>
      </c>
      <c r="E138" s="70" t="str">
        <f>IF(OR('Base Summary 2015-16'!E137="",'Base Summary 2015-16'!E137="[Enter service]"),"",'Base Summary 2015-16'!E137)</f>
        <v/>
      </c>
      <c r="F138" s="71" t="str">
        <f>IF(OR('Base Summary 2015-16'!F137="",'Base Summary 2015-16'!F137="[Select]"),"",'Base Summary 2015-16'!F137)</f>
        <v/>
      </c>
      <c r="G138" s="15"/>
      <c r="H138" s="268"/>
      <c r="I138" s="268"/>
      <c r="J138" s="268"/>
      <c r="K138" s="268"/>
      <c r="L138" s="268"/>
      <c r="M138" s="268"/>
      <c r="N138" s="268"/>
      <c r="O138" s="268"/>
      <c r="P138" s="268"/>
      <c r="Q138" s="269"/>
      <c r="R138" s="270"/>
      <c r="S138" s="77">
        <f t="shared" si="3"/>
        <v>0</v>
      </c>
      <c r="T138" s="17"/>
    </row>
    <row r="139" spans="1:20" ht="12" customHeight="1" x14ac:dyDescent="0.2">
      <c r="A139" s="6"/>
      <c r="B139" s="6"/>
      <c r="C139" s="13"/>
      <c r="D139" s="19">
        <f t="shared" si="2"/>
        <v>128</v>
      </c>
      <c r="E139" s="70" t="str">
        <f>IF(OR('Base Summary 2015-16'!E138="",'Base Summary 2015-16'!E138="[Enter service]"),"",'Base Summary 2015-16'!E138)</f>
        <v/>
      </c>
      <c r="F139" s="71" t="str">
        <f>IF(OR('Base Summary 2015-16'!F138="",'Base Summary 2015-16'!F138="[Select]"),"",'Base Summary 2015-16'!F138)</f>
        <v/>
      </c>
      <c r="G139" s="15"/>
      <c r="H139" s="268"/>
      <c r="I139" s="268"/>
      <c r="J139" s="268"/>
      <c r="K139" s="268"/>
      <c r="L139" s="268"/>
      <c r="M139" s="268"/>
      <c r="N139" s="268"/>
      <c r="O139" s="268"/>
      <c r="P139" s="268"/>
      <c r="Q139" s="269"/>
      <c r="R139" s="270"/>
      <c r="S139" s="77">
        <f t="shared" si="3"/>
        <v>0</v>
      </c>
      <c r="T139" s="17"/>
    </row>
    <row r="140" spans="1:20" ht="12" customHeight="1" x14ac:dyDescent="0.2">
      <c r="A140" s="6"/>
      <c r="B140" s="6"/>
      <c r="C140" s="13"/>
      <c r="D140" s="19">
        <f t="shared" si="2"/>
        <v>129</v>
      </c>
      <c r="E140" s="70" t="str">
        <f>IF(OR('Base Summary 2015-16'!E139="",'Base Summary 2015-16'!E139="[Enter service]"),"",'Base Summary 2015-16'!E139)</f>
        <v/>
      </c>
      <c r="F140" s="71" t="str">
        <f>IF(OR('Base Summary 2015-16'!F139="",'Base Summary 2015-16'!F139="[Select]"),"",'Base Summary 2015-16'!F139)</f>
        <v/>
      </c>
      <c r="G140" s="15"/>
      <c r="H140" s="268"/>
      <c r="I140" s="268"/>
      <c r="J140" s="268"/>
      <c r="K140" s="268"/>
      <c r="L140" s="268"/>
      <c r="M140" s="268"/>
      <c r="N140" s="268"/>
      <c r="O140" s="268"/>
      <c r="P140" s="268"/>
      <c r="Q140" s="269"/>
      <c r="R140" s="270"/>
      <c r="S140" s="77">
        <f t="shared" si="3"/>
        <v>0</v>
      </c>
      <c r="T140" s="17"/>
    </row>
    <row r="141" spans="1:20" ht="12" customHeight="1" x14ac:dyDescent="0.2">
      <c r="A141" s="6"/>
      <c r="B141" s="6"/>
      <c r="C141" s="13"/>
      <c r="D141" s="19">
        <f t="shared" si="2"/>
        <v>130</v>
      </c>
      <c r="E141" s="70" t="str">
        <f>IF(OR('Base Summary 2015-16'!E140="",'Base Summary 2015-16'!E140="[Enter service]"),"",'Base Summary 2015-16'!E140)</f>
        <v/>
      </c>
      <c r="F141" s="71" t="str">
        <f>IF(OR('Base Summary 2015-16'!F140="",'Base Summary 2015-16'!F140="[Select]"),"",'Base Summary 2015-16'!F140)</f>
        <v/>
      </c>
      <c r="G141" s="15"/>
      <c r="H141" s="268"/>
      <c r="I141" s="268"/>
      <c r="J141" s="268"/>
      <c r="K141" s="268"/>
      <c r="L141" s="268"/>
      <c r="M141" s="268"/>
      <c r="N141" s="268"/>
      <c r="O141" s="268"/>
      <c r="P141" s="268"/>
      <c r="Q141" s="269"/>
      <c r="R141" s="270"/>
      <c r="S141" s="77">
        <f t="shared" si="3"/>
        <v>0</v>
      </c>
      <c r="T141" s="17"/>
    </row>
    <row r="142" spans="1:20" ht="12" customHeight="1" x14ac:dyDescent="0.2">
      <c r="A142" s="6"/>
      <c r="B142" s="6"/>
      <c r="C142" s="13"/>
      <c r="D142" s="19">
        <f t="shared" ref="D142:D151" si="4">D141+1</f>
        <v>131</v>
      </c>
      <c r="E142" s="70" t="str">
        <f>IF(OR('Base Summary 2015-16'!E141="",'Base Summary 2015-16'!E141="[Enter service]"),"",'Base Summary 2015-16'!E141)</f>
        <v/>
      </c>
      <c r="F142" s="71" t="str">
        <f>IF(OR('Base Summary 2015-16'!F141="",'Base Summary 2015-16'!F141="[Select]"),"",'Base Summary 2015-16'!F141)</f>
        <v/>
      </c>
      <c r="G142" s="15"/>
      <c r="H142" s="268"/>
      <c r="I142" s="268"/>
      <c r="J142" s="268"/>
      <c r="K142" s="268"/>
      <c r="L142" s="268"/>
      <c r="M142" s="268"/>
      <c r="N142" s="268"/>
      <c r="O142" s="268"/>
      <c r="P142" s="268"/>
      <c r="Q142" s="269"/>
      <c r="R142" s="270"/>
      <c r="S142" s="77">
        <f t="shared" si="3"/>
        <v>0</v>
      </c>
      <c r="T142" s="17"/>
    </row>
    <row r="143" spans="1:20" ht="12" customHeight="1" x14ac:dyDescent="0.2">
      <c r="A143" s="6"/>
      <c r="B143" s="6"/>
      <c r="C143" s="13"/>
      <c r="D143" s="19">
        <f t="shared" si="4"/>
        <v>132</v>
      </c>
      <c r="E143" s="70" t="str">
        <f>IF(OR('Base Summary 2015-16'!E142="",'Base Summary 2015-16'!E142="[Enter service]"),"",'Base Summary 2015-16'!E142)</f>
        <v/>
      </c>
      <c r="F143" s="71" t="str">
        <f>IF(OR('Base Summary 2015-16'!F142="",'Base Summary 2015-16'!F142="[Select]"),"",'Base Summary 2015-16'!F142)</f>
        <v/>
      </c>
      <c r="G143" s="15"/>
      <c r="H143" s="268"/>
      <c r="I143" s="268"/>
      <c r="J143" s="268"/>
      <c r="K143" s="268"/>
      <c r="L143" s="268"/>
      <c r="M143" s="268"/>
      <c r="N143" s="268"/>
      <c r="O143" s="268"/>
      <c r="P143" s="268"/>
      <c r="Q143" s="269"/>
      <c r="R143" s="270"/>
      <c r="S143" s="77">
        <f t="shared" si="3"/>
        <v>0</v>
      </c>
      <c r="T143" s="17"/>
    </row>
    <row r="144" spans="1:20" ht="12" customHeight="1" x14ac:dyDescent="0.2">
      <c r="A144" s="6"/>
      <c r="B144" s="6"/>
      <c r="C144" s="13"/>
      <c r="D144" s="19">
        <f t="shared" si="4"/>
        <v>133</v>
      </c>
      <c r="E144" s="70" t="str">
        <f>IF(OR('Base Summary 2015-16'!E143="",'Base Summary 2015-16'!E143="[Enter service]"),"",'Base Summary 2015-16'!E143)</f>
        <v/>
      </c>
      <c r="F144" s="71" t="str">
        <f>IF(OR('Base Summary 2015-16'!F143="",'Base Summary 2015-16'!F143="[Select]"),"",'Base Summary 2015-16'!F143)</f>
        <v/>
      </c>
      <c r="G144" s="15"/>
      <c r="H144" s="268"/>
      <c r="I144" s="268"/>
      <c r="J144" s="268"/>
      <c r="K144" s="268"/>
      <c r="L144" s="268"/>
      <c r="M144" s="268"/>
      <c r="N144" s="268"/>
      <c r="O144" s="268"/>
      <c r="P144" s="268"/>
      <c r="Q144" s="269"/>
      <c r="R144" s="270"/>
      <c r="S144" s="77">
        <f t="shared" si="3"/>
        <v>0</v>
      </c>
      <c r="T144" s="17"/>
    </row>
    <row r="145" spans="1:20" ht="12" customHeight="1" x14ac:dyDescent="0.2">
      <c r="A145" s="6"/>
      <c r="B145" s="6"/>
      <c r="C145" s="13"/>
      <c r="D145" s="19">
        <f t="shared" si="4"/>
        <v>134</v>
      </c>
      <c r="E145" s="70" t="str">
        <f>IF(OR('Base Summary 2015-16'!E144="",'Base Summary 2015-16'!E144="[Enter service]"),"",'Base Summary 2015-16'!E144)</f>
        <v/>
      </c>
      <c r="F145" s="71" t="str">
        <f>IF(OR('Base Summary 2015-16'!F144="",'Base Summary 2015-16'!F144="[Select]"),"",'Base Summary 2015-16'!F144)</f>
        <v/>
      </c>
      <c r="G145" s="15"/>
      <c r="H145" s="268"/>
      <c r="I145" s="268"/>
      <c r="J145" s="268"/>
      <c r="K145" s="268"/>
      <c r="L145" s="268"/>
      <c r="M145" s="268"/>
      <c r="N145" s="268"/>
      <c r="O145" s="268"/>
      <c r="P145" s="268"/>
      <c r="Q145" s="269"/>
      <c r="R145" s="270"/>
      <c r="S145" s="77">
        <f t="shared" si="3"/>
        <v>0</v>
      </c>
      <c r="T145" s="17"/>
    </row>
    <row r="146" spans="1:20" ht="12" customHeight="1" x14ac:dyDescent="0.2">
      <c r="A146" s="6"/>
      <c r="B146" s="6"/>
      <c r="C146" s="13"/>
      <c r="D146" s="19">
        <f t="shared" si="4"/>
        <v>135</v>
      </c>
      <c r="E146" s="70" t="str">
        <f>IF(OR('Base Summary 2015-16'!E145="",'Base Summary 2015-16'!E145="[Enter service]"),"",'Base Summary 2015-16'!E145)</f>
        <v/>
      </c>
      <c r="F146" s="71" t="str">
        <f>IF(OR('Base Summary 2015-16'!F145="",'Base Summary 2015-16'!F145="[Select]"),"",'Base Summary 2015-16'!F145)</f>
        <v/>
      </c>
      <c r="G146" s="15"/>
      <c r="H146" s="268"/>
      <c r="I146" s="268"/>
      <c r="J146" s="268"/>
      <c r="K146" s="268"/>
      <c r="L146" s="268"/>
      <c r="M146" s="268"/>
      <c r="N146" s="268"/>
      <c r="O146" s="268"/>
      <c r="P146" s="268"/>
      <c r="Q146" s="269"/>
      <c r="R146" s="270"/>
      <c r="S146" s="77">
        <f t="shared" si="3"/>
        <v>0</v>
      </c>
      <c r="T146" s="17"/>
    </row>
    <row r="147" spans="1:20" ht="12" customHeight="1" x14ac:dyDescent="0.2">
      <c r="A147" s="6"/>
      <c r="B147" s="6"/>
      <c r="C147" s="13"/>
      <c r="D147" s="19">
        <f t="shared" si="4"/>
        <v>136</v>
      </c>
      <c r="E147" s="70" t="e">
        <f>IF(OR('Base Summary 2015-16'!#REF!="",'Base Summary 2015-16'!#REF!="[Enter service]"),"",'Base Summary 2015-16'!#REF!)</f>
        <v>#REF!</v>
      </c>
      <c r="F147" s="71" t="e">
        <f>IF(OR('Base Summary 2015-16'!#REF!="",'Base Summary 2015-16'!#REF!="[Select]"),"",'Base Summary 2015-16'!#REF!)</f>
        <v>#REF!</v>
      </c>
      <c r="G147" s="15"/>
      <c r="H147" s="268"/>
      <c r="I147" s="268"/>
      <c r="J147" s="268"/>
      <c r="K147" s="268"/>
      <c r="L147" s="268"/>
      <c r="M147" s="268"/>
      <c r="N147" s="268"/>
      <c r="O147" s="268"/>
      <c r="P147" s="268"/>
      <c r="Q147" s="269"/>
      <c r="R147" s="270"/>
      <c r="S147" s="77">
        <f t="shared" si="3"/>
        <v>0</v>
      </c>
      <c r="T147" s="17"/>
    </row>
    <row r="148" spans="1:20" ht="12" customHeight="1" x14ac:dyDescent="0.2">
      <c r="A148" s="6"/>
      <c r="B148" s="6"/>
      <c r="C148" s="13"/>
      <c r="D148" s="19">
        <f t="shared" si="4"/>
        <v>137</v>
      </c>
      <c r="E148" s="70" t="e">
        <f>IF(OR('Base Summary 2015-16'!#REF!="",'Base Summary 2015-16'!#REF!="[Enter service]"),"",'Base Summary 2015-16'!#REF!)</f>
        <v>#REF!</v>
      </c>
      <c r="F148" s="71" t="e">
        <f>IF(OR('Base Summary 2015-16'!#REF!="",'Base Summary 2015-16'!#REF!="[Select]"),"",'Base Summary 2015-16'!#REF!)</f>
        <v>#REF!</v>
      </c>
      <c r="G148" s="15"/>
      <c r="H148" s="268"/>
      <c r="I148" s="268"/>
      <c r="J148" s="268"/>
      <c r="K148" s="268"/>
      <c r="L148" s="268"/>
      <c r="M148" s="268"/>
      <c r="N148" s="268"/>
      <c r="O148" s="268"/>
      <c r="P148" s="268"/>
      <c r="Q148" s="269"/>
      <c r="R148" s="270"/>
      <c r="S148" s="77">
        <f t="shared" si="3"/>
        <v>0</v>
      </c>
      <c r="T148" s="17"/>
    </row>
    <row r="149" spans="1:20" ht="12" customHeight="1" x14ac:dyDescent="0.2">
      <c r="A149" s="6"/>
      <c r="B149" s="6"/>
      <c r="C149" s="13"/>
      <c r="D149" s="19">
        <f t="shared" si="4"/>
        <v>138</v>
      </c>
      <c r="E149" s="70" t="e">
        <f>IF(OR('Base Summary 2015-16'!#REF!="",'Base Summary 2015-16'!#REF!="[Enter service]"),"",'Base Summary 2015-16'!#REF!)</f>
        <v>#REF!</v>
      </c>
      <c r="F149" s="71" t="e">
        <f>IF(OR('Base Summary 2015-16'!#REF!="",'Base Summary 2015-16'!#REF!="[Select]"),"",'Base Summary 2015-16'!#REF!)</f>
        <v>#REF!</v>
      </c>
      <c r="G149" s="15"/>
      <c r="H149" s="268"/>
      <c r="I149" s="268"/>
      <c r="J149" s="268"/>
      <c r="K149" s="268"/>
      <c r="L149" s="268"/>
      <c r="M149" s="268"/>
      <c r="N149" s="268"/>
      <c r="O149" s="268"/>
      <c r="P149" s="268"/>
      <c r="Q149" s="269"/>
      <c r="R149" s="270"/>
      <c r="S149" s="77">
        <f t="shared" si="3"/>
        <v>0</v>
      </c>
      <c r="T149" s="17"/>
    </row>
    <row r="150" spans="1:20" ht="12" customHeight="1" x14ac:dyDescent="0.2">
      <c r="A150" s="6"/>
      <c r="B150" s="6"/>
      <c r="C150" s="13"/>
      <c r="D150" s="19">
        <f t="shared" si="4"/>
        <v>139</v>
      </c>
      <c r="E150" s="70" t="e">
        <f>IF(OR('Base Summary 2015-16'!#REF!="",'Base Summary 2015-16'!#REF!="[Enter service]"),"",'Base Summary 2015-16'!#REF!)</f>
        <v>#REF!</v>
      </c>
      <c r="F150" s="71" t="e">
        <f>IF(OR('Base Summary 2015-16'!#REF!="",'Base Summary 2015-16'!#REF!="[Select]"),"",'Base Summary 2015-16'!#REF!)</f>
        <v>#REF!</v>
      </c>
      <c r="G150" s="15"/>
      <c r="H150" s="268"/>
      <c r="I150" s="268"/>
      <c r="J150" s="268"/>
      <c r="K150" s="268"/>
      <c r="L150" s="268"/>
      <c r="M150" s="268"/>
      <c r="N150" s="268"/>
      <c r="O150" s="268"/>
      <c r="P150" s="268"/>
      <c r="Q150" s="269"/>
      <c r="R150" s="270"/>
      <c r="S150" s="77">
        <f t="shared" si="3"/>
        <v>0</v>
      </c>
      <c r="T150" s="17"/>
    </row>
    <row r="151" spans="1:20" ht="12" customHeight="1" x14ac:dyDescent="0.2">
      <c r="A151" s="6"/>
      <c r="B151" s="6"/>
      <c r="C151" s="13"/>
      <c r="D151" s="19">
        <f t="shared" si="4"/>
        <v>140</v>
      </c>
      <c r="E151" s="70" t="e">
        <f>IF(OR('Base Summary 2015-16'!#REF!="",'Base Summary 2015-16'!#REF!="[Enter service]"),"",'Base Summary 2015-16'!#REF!)</f>
        <v>#REF!</v>
      </c>
      <c r="F151" s="71" t="e">
        <f>IF(OR('Base Summary 2015-16'!#REF!="",'Base Summary 2015-16'!#REF!="[Select]"),"",'Base Summary 2015-16'!#REF!)</f>
        <v>#REF!</v>
      </c>
      <c r="G151" s="15"/>
      <c r="H151" s="268"/>
      <c r="I151" s="268"/>
      <c r="J151" s="268"/>
      <c r="K151" s="268"/>
      <c r="L151" s="268"/>
      <c r="M151" s="268"/>
      <c r="N151" s="268"/>
      <c r="O151" s="268"/>
      <c r="P151" s="268"/>
      <c r="Q151" s="269"/>
      <c r="R151" s="270"/>
      <c r="S151" s="77">
        <f t="shared" si="3"/>
        <v>0</v>
      </c>
      <c r="T151" s="17"/>
    </row>
    <row r="152" spans="1:20" ht="12" customHeight="1" thickBot="1" x14ac:dyDescent="0.25">
      <c r="A152" s="6"/>
      <c r="B152" s="6"/>
      <c r="C152" s="13"/>
      <c r="D152" s="14"/>
      <c r="E152" s="78" t="s">
        <v>92</v>
      </c>
      <c r="F152" s="79"/>
      <c r="G152" s="15"/>
      <c r="H152" s="271"/>
      <c r="I152" s="271"/>
      <c r="J152" s="271"/>
      <c r="K152" s="271"/>
      <c r="L152" s="271"/>
      <c r="M152" s="271"/>
      <c r="N152" s="271"/>
      <c r="O152" s="271"/>
      <c r="P152" s="271"/>
      <c r="Q152" s="272"/>
      <c r="R152" s="273"/>
      <c r="S152" s="77">
        <f t="shared" si="3"/>
        <v>0</v>
      </c>
      <c r="T152" s="17"/>
    </row>
    <row r="153" spans="1:20" s="28" customFormat="1" ht="12" customHeight="1" thickTop="1" x14ac:dyDescent="0.2">
      <c r="A153" s="23"/>
      <c r="B153" s="23"/>
      <c r="C153" s="24"/>
      <c r="D153" s="14"/>
      <c r="E153" s="50" t="s">
        <v>91</v>
      </c>
      <c r="F153" s="51"/>
      <c r="G153" s="15"/>
      <c r="H153" s="274">
        <f t="shared" ref="H153:Q153" si="5">+SUM(H12:H152)</f>
        <v>0</v>
      </c>
      <c r="I153" s="274">
        <f t="shared" si="5"/>
        <v>0</v>
      </c>
      <c r="J153" s="274">
        <f t="shared" si="5"/>
        <v>0</v>
      </c>
      <c r="K153" s="274">
        <f t="shared" si="5"/>
        <v>0</v>
      </c>
      <c r="L153" s="274">
        <f t="shared" si="5"/>
        <v>0</v>
      </c>
      <c r="M153" s="274">
        <f t="shared" si="5"/>
        <v>0</v>
      </c>
      <c r="N153" s="274">
        <f t="shared" si="5"/>
        <v>0</v>
      </c>
      <c r="O153" s="274">
        <f t="shared" si="5"/>
        <v>0</v>
      </c>
      <c r="P153" s="274">
        <f t="shared" si="5"/>
        <v>0</v>
      </c>
      <c r="Q153" s="274">
        <f t="shared" si="5"/>
        <v>0</v>
      </c>
      <c r="R153" s="275">
        <f>'Base Summary 2015-16'!J147</f>
        <v>12132788</v>
      </c>
      <c r="S153" s="276">
        <f>SUM(H153:R153)</f>
        <v>12132788</v>
      </c>
      <c r="T153" s="27"/>
    </row>
    <row r="154" spans="1:20" ht="12.6" customHeight="1" thickBot="1" x14ac:dyDescent="0.25">
      <c r="A154" s="6"/>
      <c r="B154" s="6"/>
      <c r="C154" s="32"/>
      <c r="D154" s="33"/>
      <c r="E154" s="34"/>
      <c r="F154" s="35"/>
      <c r="G154" s="35"/>
      <c r="H154" s="35"/>
      <c r="I154" s="129"/>
      <c r="J154" s="129"/>
      <c r="K154" s="129"/>
      <c r="L154" s="129"/>
      <c r="M154" s="33"/>
      <c r="N154" s="36"/>
      <c r="O154" s="36"/>
      <c r="P154" s="36"/>
      <c r="Q154" s="36"/>
      <c r="R154" s="36"/>
      <c r="S154" s="36"/>
      <c r="T154" s="37"/>
    </row>
    <row r="155" spans="1:20" x14ac:dyDescent="0.2">
      <c r="A155" s="6"/>
      <c r="B155" s="6"/>
      <c r="C155" s="6"/>
      <c r="D155" s="6"/>
      <c r="E155" s="6"/>
      <c r="F155" s="7"/>
      <c r="G155" s="7"/>
      <c r="H155" s="7"/>
      <c r="I155" s="7"/>
      <c r="J155" s="7"/>
      <c r="K155" s="7"/>
      <c r="L155" s="7"/>
      <c r="M155" s="6"/>
      <c r="N155" s="38"/>
      <c r="O155" s="38"/>
      <c r="P155" s="38"/>
      <c r="Q155" s="38"/>
      <c r="R155" s="38"/>
      <c r="S155" s="38"/>
    </row>
    <row r="156" spans="1:20" x14ac:dyDescent="0.2">
      <c r="F156" s="3"/>
      <c r="G156" s="3"/>
      <c r="H156" s="3"/>
      <c r="I156" s="3"/>
      <c r="J156" s="3"/>
      <c r="K156" s="3"/>
      <c r="L156" s="3"/>
      <c r="S156" s="6"/>
    </row>
    <row r="157" spans="1:20" x14ac:dyDescent="0.2">
      <c r="F157" s="3"/>
      <c r="G157" s="3"/>
      <c r="H157" s="3"/>
      <c r="I157" s="3"/>
      <c r="J157" s="3"/>
      <c r="K157" s="3"/>
      <c r="L157" s="3"/>
      <c r="S157" s="6"/>
    </row>
    <row r="158" spans="1:20" x14ac:dyDescent="0.2">
      <c r="F158" s="3"/>
      <c r="G158" s="3"/>
      <c r="H158" s="3"/>
      <c r="I158" s="3"/>
      <c r="J158" s="3"/>
      <c r="K158" s="3"/>
      <c r="L158" s="3"/>
    </row>
    <row r="159" spans="1:20" x14ac:dyDescent="0.2">
      <c r="F159" s="3"/>
      <c r="G159" s="3"/>
      <c r="H159" s="3"/>
      <c r="I159" s="3"/>
      <c r="J159" s="3"/>
      <c r="K159" s="3"/>
      <c r="L159" s="3"/>
    </row>
    <row r="160" spans="1:20" x14ac:dyDescent="0.2">
      <c r="F160" s="3"/>
      <c r="G160" s="3"/>
      <c r="H160" s="3"/>
      <c r="I160" s="3"/>
      <c r="J160" s="3"/>
      <c r="K160" s="3"/>
      <c r="L160" s="3"/>
    </row>
    <row r="161" spans="6:12" x14ac:dyDescent="0.2">
      <c r="F161" s="3"/>
      <c r="G161" s="3"/>
      <c r="H161" s="3"/>
      <c r="I161" s="3"/>
      <c r="J161" s="3"/>
      <c r="K161" s="3"/>
      <c r="L161" s="3"/>
    </row>
    <row r="162" spans="6:12" x14ac:dyDescent="0.2">
      <c r="F162" s="3"/>
      <c r="G162" s="3"/>
      <c r="H162" s="3"/>
      <c r="I162" s="3"/>
      <c r="J162" s="3"/>
      <c r="K162" s="3"/>
      <c r="L162" s="3"/>
    </row>
    <row r="163" spans="6:12" x14ac:dyDescent="0.2">
      <c r="F163" s="3"/>
      <c r="G163" s="3"/>
      <c r="H163" s="3"/>
      <c r="I163" s="3"/>
      <c r="J163" s="3"/>
      <c r="K163" s="3"/>
      <c r="L163" s="3"/>
    </row>
    <row r="164" spans="6:12" x14ac:dyDescent="0.2">
      <c r="F164" s="3"/>
      <c r="G164" s="3"/>
      <c r="H164" s="3"/>
      <c r="I164" s="3"/>
      <c r="J164" s="3"/>
      <c r="K164" s="3"/>
      <c r="L164" s="3"/>
    </row>
    <row r="165" spans="6:12" x14ac:dyDescent="0.2">
      <c r="F165" s="3"/>
      <c r="G165" s="3"/>
      <c r="H165" s="3"/>
      <c r="I165" s="3"/>
      <c r="J165" s="3"/>
      <c r="K165" s="3"/>
      <c r="L165" s="3"/>
    </row>
    <row r="166" spans="6:12" x14ac:dyDescent="0.2">
      <c r="F166" s="3"/>
      <c r="G166" s="3"/>
      <c r="H166" s="3"/>
      <c r="I166" s="3"/>
      <c r="J166" s="3"/>
      <c r="K166" s="3"/>
      <c r="L166" s="3"/>
    </row>
    <row r="167" spans="6:12" x14ac:dyDescent="0.2">
      <c r="F167" s="3"/>
      <c r="G167" s="3"/>
      <c r="H167" s="3"/>
      <c r="I167" s="3"/>
      <c r="J167" s="3"/>
      <c r="K167" s="3"/>
      <c r="L167" s="3"/>
    </row>
    <row r="168" spans="6:12" x14ac:dyDescent="0.2">
      <c r="F168" s="3"/>
      <c r="G168" s="3"/>
      <c r="H168" s="3"/>
      <c r="I168" s="3"/>
      <c r="J168" s="3"/>
      <c r="K168" s="3"/>
      <c r="L168" s="3"/>
    </row>
    <row r="169" spans="6:12" x14ac:dyDescent="0.2">
      <c r="F169" s="3"/>
      <c r="G169" s="3"/>
      <c r="H169" s="3"/>
      <c r="I169" s="3"/>
      <c r="J169" s="3"/>
      <c r="K169" s="3"/>
      <c r="L169" s="3"/>
    </row>
    <row r="170" spans="6:12" x14ac:dyDescent="0.2">
      <c r="F170" s="3"/>
      <c r="G170" s="3"/>
      <c r="H170" s="3"/>
      <c r="I170" s="3"/>
      <c r="J170" s="3"/>
      <c r="K170" s="3"/>
      <c r="L170" s="3"/>
    </row>
    <row r="171" spans="6:12" x14ac:dyDescent="0.2">
      <c r="F171" s="3"/>
      <c r="G171" s="3"/>
      <c r="H171" s="3"/>
      <c r="I171" s="3"/>
      <c r="J171" s="3"/>
      <c r="K171" s="3"/>
      <c r="L171" s="3"/>
    </row>
    <row r="172" spans="6:12" x14ac:dyDescent="0.2">
      <c r="F172" s="3"/>
      <c r="G172" s="3"/>
      <c r="H172" s="3"/>
      <c r="I172" s="3"/>
      <c r="J172" s="3"/>
      <c r="K172" s="3"/>
      <c r="L172" s="3"/>
    </row>
    <row r="173" spans="6:12" x14ac:dyDescent="0.2">
      <c r="F173" s="3"/>
      <c r="G173" s="3"/>
      <c r="H173" s="3"/>
      <c r="I173" s="3"/>
      <c r="J173" s="3"/>
      <c r="K173" s="3"/>
      <c r="L173" s="3"/>
    </row>
    <row r="174" spans="6:12" x14ac:dyDescent="0.2">
      <c r="F174" s="3"/>
      <c r="G174" s="3"/>
      <c r="H174" s="3"/>
      <c r="I174" s="3"/>
      <c r="J174" s="3"/>
      <c r="K174" s="3"/>
      <c r="L174" s="3"/>
    </row>
    <row r="175" spans="6:12" x14ac:dyDescent="0.2">
      <c r="F175" s="3"/>
      <c r="G175" s="3"/>
      <c r="H175" s="3"/>
      <c r="I175" s="3"/>
      <c r="J175" s="3"/>
      <c r="K175" s="3"/>
      <c r="L175" s="3"/>
    </row>
    <row r="176" spans="6:12" x14ac:dyDescent="0.2">
      <c r="F176" s="3"/>
      <c r="G176" s="3"/>
      <c r="H176" s="3"/>
      <c r="I176" s="3"/>
      <c r="J176" s="3"/>
      <c r="K176" s="3"/>
      <c r="L176" s="3"/>
    </row>
    <row r="177" spans="6:12" x14ac:dyDescent="0.2">
      <c r="F177" s="3"/>
      <c r="G177" s="3"/>
      <c r="H177" s="3"/>
      <c r="I177" s="3"/>
      <c r="J177" s="3"/>
      <c r="K177" s="3"/>
      <c r="L177" s="3"/>
    </row>
    <row r="178" spans="6:12" x14ac:dyDescent="0.2">
      <c r="F178" s="3"/>
      <c r="G178" s="3"/>
      <c r="H178" s="3"/>
      <c r="I178" s="3"/>
      <c r="J178" s="3"/>
      <c r="K178" s="3"/>
      <c r="L178" s="3"/>
    </row>
    <row r="179" spans="6:12" x14ac:dyDescent="0.2">
      <c r="F179" s="3"/>
      <c r="G179" s="3"/>
      <c r="H179" s="3"/>
      <c r="I179" s="3"/>
      <c r="J179" s="3"/>
      <c r="K179" s="3"/>
      <c r="L179" s="3"/>
    </row>
    <row r="180" spans="6:12" x14ac:dyDescent="0.2">
      <c r="F180" s="3"/>
      <c r="G180" s="3"/>
      <c r="H180" s="3"/>
      <c r="I180" s="3"/>
      <c r="J180" s="3"/>
      <c r="K180" s="3"/>
      <c r="L180" s="3"/>
    </row>
    <row r="181" spans="6:12" x14ac:dyDescent="0.2">
      <c r="F181" s="3"/>
      <c r="G181" s="3"/>
      <c r="H181" s="3"/>
      <c r="I181" s="3"/>
      <c r="J181" s="3"/>
      <c r="K181" s="3"/>
      <c r="L181" s="3"/>
    </row>
    <row r="182" spans="6:12" x14ac:dyDescent="0.2">
      <c r="F182" s="3"/>
      <c r="G182" s="3"/>
      <c r="H182" s="3"/>
      <c r="I182" s="3"/>
      <c r="J182" s="3"/>
      <c r="K182" s="3"/>
      <c r="L182" s="3"/>
    </row>
    <row r="183" spans="6:12" x14ac:dyDescent="0.2">
      <c r="F183" s="3"/>
      <c r="G183" s="3"/>
      <c r="H183" s="3"/>
      <c r="I183" s="3"/>
      <c r="J183" s="3"/>
      <c r="K183" s="3"/>
      <c r="L183" s="3"/>
    </row>
    <row r="184" spans="6:12" x14ac:dyDescent="0.2">
      <c r="F184" s="3"/>
      <c r="G184" s="3"/>
      <c r="H184" s="3"/>
      <c r="I184" s="3"/>
      <c r="J184" s="3"/>
      <c r="K184" s="3"/>
      <c r="L184" s="3"/>
    </row>
    <row r="248" ht="13.5" customHeight="1" x14ac:dyDescent="0.2"/>
  </sheetData>
  <mergeCells count="10">
    <mergeCell ref="B4:E4"/>
    <mergeCell ref="H6:S6"/>
    <mergeCell ref="F8:F9"/>
    <mergeCell ref="H8:H9"/>
    <mergeCell ref="I8:I9"/>
    <mergeCell ref="J8:N8"/>
    <mergeCell ref="O8:P8"/>
    <mergeCell ref="Q8:Q9"/>
    <mergeCell ref="R8:R9"/>
    <mergeCell ref="S8:S9"/>
  </mergeCells>
  <conditionalFormatting sqref="G178:G179 F177:F178">
    <cfRule type="cellIs" dxfId="47" priority="1" operator="equal">
      <formula>"OK"</formula>
    </cfRule>
    <cfRule type="cellIs" dxfId="46" priority="2" operator="equal">
      <formula>"ISSUE"</formula>
    </cfRule>
  </conditionalFormatting>
  <pageMargins left="0.25" right="0.25" top="0.75" bottom="0.75" header="0.3" footer="0.3"/>
  <pageSetup paperSize="8" scale="56" orientation="landscape" r:id="rId1"/>
  <headerFooter alignWithMargins="0">
    <oddFooter>&amp;L&amp;"Arial,Bold"&amp;7&amp;F&amp;APrinted: &amp;T on &amp;D&amp;C&amp;"Arial,Bold"&amp;8Sheet 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1"/>
  <sheetViews>
    <sheetView zoomScale="80" zoomScaleNormal="80" zoomScalePageLayoutView="80" workbookViewId="0">
      <pane xSplit="5" ySplit="10" topLeftCell="F56" activePane="bottomRight" state="frozen"/>
      <selection activeCell="F47" sqref="F47:H51"/>
      <selection pane="topRight" activeCell="F47" sqref="F47:H51"/>
      <selection pane="bottomLeft" activeCell="F47" sqref="F47:H51"/>
      <selection pane="bottomRight" activeCell="F47" sqref="F47:H51"/>
    </sheetView>
  </sheetViews>
  <sheetFormatPr defaultColWidth="10.85546875" defaultRowHeight="12.6" x14ac:dyDescent="0.2"/>
  <cols>
    <col min="1" max="1" width="2.85546875" style="6" customWidth="1"/>
    <col min="2" max="2" width="3.85546875" style="6" customWidth="1"/>
    <col min="3" max="3" width="2.85546875" style="6" customWidth="1"/>
    <col min="4" max="4" width="5.28515625" style="6" bestFit="1" customWidth="1"/>
    <col min="5" max="5" width="71.28515625" style="6" bestFit="1" customWidth="1"/>
    <col min="6" max="6" width="27" style="7" customWidth="1"/>
    <col min="7" max="7" width="4" style="7" customWidth="1"/>
    <col min="8" max="8" width="19.140625" style="6" bestFit="1" customWidth="1"/>
    <col min="9" max="9" width="22.85546875" style="6" bestFit="1" customWidth="1"/>
    <col min="10" max="10" width="25" style="6" customWidth="1"/>
    <col min="11" max="11" width="26.85546875" style="6" customWidth="1"/>
    <col min="12" max="12" width="21.140625" style="6" customWidth="1"/>
    <col min="13" max="13" width="3.85546875" style="6" customWidth="1"/>
    <col min="14" max="15" width="10.85546875" style="6"/>
    <col min="16" max="16" width="10.85546875" style="1"/>
    <col min="17" max="16384" width="10.85546875" style="6"/>
  </cols>
  <sheetData>
    <row r="1" spans="1:13" ht="7.35" customHeight="1" x14ac:dyDescent="0.2"/>
    <row r="2" spans="1:13" ht="17.399999999999999" x14ac:dyDescent="0.3">
      <c r="A2" s="5">
        <v>80</v>
      </c>
      <c r="B2" s="2" t="s">
        <v>216</v>
      </c>
      <c r="C2" s="49"/>
      <c r="F2" s="14"/>
    </row>
    <row r="3" spans="1:13" ht="16.350000000000001" customHeight="1" x14ac:dyDescent="0.3">
      <c r="B3" s="43" t="str">
        <f>'Revenue - Base - OPTIONAL'!B3</f>
        <v>Buloke (S)</v>
      </c>
      <c r="C3" s="49"/>
      <c r="F3" s="6"/>
      <c r="G3" s="6"/>
      <c r="K3" s="8"/>
    </row>
    <row r="4" spans="1:13" ht="13.2" thickBot="1" x14ac:dyDescent="0.25">
      <c r="B4" s="617"/>
      <c r="C4" s="617"/>
      <c r="D4" s="617"/>
      <c r="E4" s="617"/>
    </row>
    <row r="5" spans="1:13" ht="10.5" customHeight="1" x14ac:dyDescent="0.2">
      <c r="C5" s="9"/>
      <c r="D5" s="10"/>
      <c r="E5" s="10"/>
      <c r="F5" s="11"/>
      <c r="G5" s="128"/>
      <c r="H5" s="10"/>
      <c r="I5" s="10"/>
      <c r="J5" s="10"/>
      <c r="K5" s="10"/>
      <c r="L5" s="10"/>
      <c r="M5" s="47"/>
    </row>
    <row r="6" spans="1:13" ht="13.5" customHeight="1" x14ac:dyDescent="0.2">
      <c r="C6" s="13"/>
      <c r="D6" s="45"/>
      <c r="E6" s="46"/>
      <c r="H6" s="623" t="s">
        <v>71</v>
      </c>
      <c r="I6" s="624"/>
      <c r="J6" s="624"/>
      <c r="K6" s="624"/>
      <c r="L6" s="625"/>
      <c r="M6" s="31"/>
    </row>
    <row r="7" spans="1:13" ht="6.75" customHeight="1" x14ac:dyDescent="0.2">
      <c r="C7" s="13"/>
      <c r="D7" s="14"/>
      <c r="E7" s="29"/>
      <c r="F7" s="26"/>
      <c r="G7" s="26"/>
      <c r="H7" s="25"/>
      <c r="I7" s="30"/>
      <c r="J7" s="30"/>
      <c r="K7" s="30"/>
      <c r="L7" s="30"/>
      <c r="M7" s="31"/>
    </row>
    <row r="8" spans="1:13" ht="25.2" x14ac:dyDescent="0.2">
      <c r="C8" s="13"/>
      <c r="D8" s="14"/>
      <c r="E8" s="65" t="s">
        <v>100</v>
      </c>
      <c r="F8" s="327" t="s">
        <v>124</v>
      </c>
      <c r="G8" s="26"/>
      <c r="H8" s="327" t="s">
        <v>80</v>
      </c>
      <c r="I8" s="327" t="s">
        <v>81</v>
      </c>
      <c r="J8" s="327" t="s">
        <v>82</v>
      </c>
      <c r="K8" s="65" t="s">
        <v>83</v>
      </c>
      <c r="L8" s="113" t="s">
        <v>84</v>
      </c>
      <c r="M8" s="31"/>
    </row>
    <row r="9" spans="1:13" x14ac:dyDescent="0.2">
      <c r="C9" s="13"/>
      <c r="D9" s="14"/>
      <c r="E9" s="56"/>
      <c r="F9" s="160"/>
      <c r="G9" s="26"/>
      <c r="H9" s="160" t="s">
        <v>180</v>
      </c>
      <c r="I9" s="160" t="s">
        <v>180</v>
      </c>
      <c r="J9" s="160" t="s">
        <v>180</v>
      </c>
      <c r="K9" s="160" t="s">
        <v>180</v>
      </c>
      <c r="L9" s="160" t="s">
        <v>180</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Base - OPTIONAL'!D12</f>
        <v>1</v>
      </c>
      <c r="E11" s="70" t="str">
        <f>IF(OR('Base Summary 2015-16'!E11="",'Base Summary 2015-16'!E11="[Enter service]"),"",'Base Summary 2015-16'!E11)</f>
        <v>Governance</v>
      </c>
      <c r="F11" s="71" t="str">
        <f>IF(OR('Base Summary 2015-16'!F11="",'Base Summary 2015-16'!F11="[Select]"),"",'Base Summary 2015-16'!F11)</f>
        <v>Internal</v>
      </c>
      <c r="G11" s="26"/>
      <c r="H11" s="72"/>
      <c r="I11" s="72"/>
      <c r="J11" s="72"/>
      <c r="K11" s="72"/>
      <c r="L11" s="73">
        <f t="shared" ref="L11:L114" si="0">SUM(H11:K11)</f>
        <v>0</v>
      </c>
      <c r="M11" s="31"/>
    </row>
    <row r="12" spans="1:13" ht="12" customHeight="1" x14ac:dyDescent="0.2">
      <c r="C12" s="13"/>
      <c r="D12" s="19">
        <f>'Revenue - Base - OPTIONAL'!D13</f>
        <v>2</v>
      </c>
      <c r="E12" s="70" t="str">
        <f>IF(OR('Base Summary 2015-16'!E12="",'Base Summary 2015-16'!E12="[Enter service]"),"",'Base Summary 2015-16'!E12)</f>
        <v>CEO</v>
      </c>
      <c r="F12" s="71" t="str">
        <f>IF(OR('Base Summary 2015-16'!F12="",'Base Summary 2015-16'!F12="[Select]"),"",'Base Summary 2015-16'!F12)</f>
        <v>Internal</v>
      </c>
      <c r="G12" s="26"/>
      <c r="H12" s="76"/>
      <c r="I12" s="76"/>
      <c r="J12" s="76"/>
      <c r="K12" s="76"/>
      <c r="L12" s="77">
        <f t="shared" si="0"/>
        <v>0</v>
      </c>
      <c r="M12" s="31"/>
    </row>
    <row r="13" spans="1:13" ht="12" customHeight="1" x14ac:dyDescent="0.2">
      <c r="C13" s="13"/>
      <c r="D13" s="19">
        <f>'Revenue - Base - OPTIONAL'!D14</f>
        <v>3</v>
      </c>
      <c r="E13" s="70" t="str">
        <f>IF(OR('Base Summary 2015-16'!E13="",'Base Summary 2015-16'!E13="[Enter service]"),"",'Base Summary 2015-16'!E13)</f>
        <v>Rural Living Campaign</v>
      </c>
      <c r="F13" s="71" t="str">
        <f>IF(OR('Base Summary 2015-16'!F13="",'Base Summary 2015-16'!F13="[Select]"),"",'Base Summary 2015-16'!F13)</f>
        <v>External</v>
      </c>
      <c r="G13" s="26"/>
      <c r="H13" s="76"/>
      <c r="I13" s="76"/>
      <c r="J13" s="76"/>
      <c r="K13" s="76"/>
      <c r="L13" s="77">
        <f t="shared" si="0"/>
        <v>0</v>
      </c>
      <c r="M13" s="31"/>
    </row>
    <row r="14" spans="1:13" ht="12" customHeight="1" x14ac:dyDescent="0.2">
      <c r="C14" s="13"/>
      <c r="D14" s="19">
        <f>'Revenue - Base - OPTIONAL'!D15</f>
        <v>4</v>
      </c>
      <c r="E14" s="70" t="str">
        <f>IF(OR('Base Summary 2015-16'!E14="",'Base Summary 2015-16'!E14="[Enter service]"),"",'Base Summary 2015-16'!E14)</f>
        <v>Planning</v>
      </c>
      <c r="F14" s="71" t="str">
        <f>IF(OR('Base Summary 2015-16'!F14="",'Base Summary 2015-16'!F14="[Select]"),"",'Base Summary 2015-16'!F14)</f>
        <v>External</v>
      </c>
      <c r="G14" s="26"/>
      <c r="H14" s="76"/>
      <c r="I14" s="76"/>
      <c r="J14" s="76"/>
      <c r="K14" s="76"/>
      <c r="L14" s="77">
        <f t="shared" si="0"/>
        <v>0</v>
      </c>
      <c r="M14" s="31"/>
    </row>
    <row r="15" spans="1:13" ht="12" customHeight="1" x14ac:dyDescent="0.2">
      <c r="C15" s="13"/>
      <c r="D15" s="19">
        <f>'Revenue - Base - OPTIONAL'!D16</f>
        <v>5</v>
      </c>
      <c r="E15" s="70" t="str">
        <f>IF(OR('Base Summary 2015-16'!E15="",'Base Summary 2015-16'!E15="[Enter service]"),"",'Base Summary 2015-16'!E15)</f>
        <v>Procurement</v>
      </c>
      <c r="F15" s="71" t="str">
        <f>IF(OR('Base Summary 2015-16'!F15="",'Base Summary 2015-16'!F15="[Select]"),"",'Base Summary 2015-16'!F15)</f>
        <v>Internal</v>
      </c>
      <c r="G15" s="26"/>
      <c r="H15" s="76"/>
      <c r="I15" s="76"/>
      <c r="J15" s="76"/>
      <c r="K15" s="76"/>
      <c r="L15" s="77">
        <f t="shared" si="0"/>
        <v>0</v>
      </c>
      <c r="M15" s="31"/>
    </row>
    <row r="16" spans="1:13" ht="12" customHeight="1" x14ac:dyDescent="0.2">
      <c r="C16" s="13"/>
      <c r="D16" s="19">
        <f>'Revenue - Base - OPTIONAL'!D17</f>
        <v>6</v>
      </c>
      <c r="E16" s="70" t="str">
        <f>IF(OR('Base Summary 2015-16'!E16="",'Base Summary 2015-16'!E16="[Enter service]"),"",'Base Summary 2015-16'!E16)</f>
        <v>Community Development</v>
      </c>
      <c r="F16" s="71" t="str">
        <f>IF(OR('Base Summary 2015-16'!F16="",'Base Summary 2015-16'!F16="[Select]"),"",'Base Summary 2015-16'!F16)</f>
        <v>External</v>
      </c>
      <c r="G16" s="26"/>
      <c r="H16" s="76"/>
      <c r="I16" s="76"/>
      <c r="J16" s="76"/>
      <c r="K16" s="76"/>
      <c r="L16" s="77">
        <f t="shared" si="0"/>
        <v>0</v>
      </c>
      <c r="M16" s="31"/>
    </row>
    <row r="17" spans="3:13" ht="12" customHeight="1" x14ac:dyDescent="0.2">
      <c r="C17" s="13"/>
      <c r="D17" s="19">
        <f>'Revenue - Base - OPTIONAL'!D18</f>
        <v>7</v>
      </c>
      <c r="E17" s="70" t="str">
        <f>IF(OR('Base Summary 2015-16'!E17="",'Base Summary 2015-16'!E17="[Enter service]"),"",'Base Summary 2015-16'!E17)</f>
        <v>LC Drought Response Program</v>
      </c>
      <c r="F17" s="71" t="str">
        <f>IF(OR('Base Summary 2015-16'!F17="",'Base Summary 2015-16'!F17="[Select]"),"",'Base Summary 2015-16'!F17)</f>
        <v>External</v>
      </c>
      <c r="G17" s="26"/>
      <c r="H17" s="76"/>
      <c r="I17" s="76"/>
      <c r="J17" s="76"/>
      <c r="K17" s="76"/>
      <c r="L17" s="77">
        <f t="shared" si="0"/>
        <v>0</v>
      </c>
      <c r="M17" s="31"/>
    </row>
    <row r="18" spans="3:13" ht="12" customHeight="1" x14ac:dyDescent="0.2">
      <c r="C18" s="13"/>
      <c r="D18" s="19">
        <f>'Revenue - Base - OPTIONAL'!D19</f>
        <v>8</v>
      </c>
      <c r="E18" s="70" t="str">
        <f>IF(OR('Base Summary 2015-16'!E18="",'Base Summary 2015-16'!E18="[Enter service]"),"",'Base Summary 2015-16'!E18)</f>
        <v>Stronger Regional Communities Plan (SRCP)</v>
      </c>
      <c r="F18" s="71" t="str">
        <f>IF(OR('Base Summary 2015-16'!F18="",'Base Summary 2015-16'!F18="[Select]"),"",'Base Summary 2015-16'!F18)</f>
        <v>External</v>
      </c>
      <c r="G18" s="26"/>
      <c r="H18" s="76"/>
      <c r="I18" s="76"/>
      <c r="J18" s="76"/>
      <c r="K18" s="76"/>
      <c r="L18" s="77">
        <f t="shared" si="0"/>
        <v>0</v>
      </c>
      <c r="M18" s="31"/>
    </row>
    <row r="19" spans="3:13" ht="12" customHeight="1" x14ac:dyDescent="0.2">
      <c r="C19" s="13"/>
      <c r="D19" s="19">
        <f>'Revenue - Base - OPTIONAL'!D20</f>
        <v>9</v>
      </c>
      <c r="E19" s="70" t="str">
        <f>IF(OR('Base Summary 2015-16'!E19="",'Base Summary 2015-16'!E19="[Enter service]"),"",'Base Summary 2015-16'!E19)</f>
        <v>Economic Development</v>
      </c>
      <c r="F19" s="71" t="str">
        <f>IF(OR('Base Summary 2015-16'!F19="",'Base Summary 2015-16'!F19="[Select]"),"",'Base Summary 2015-16'!F19)</f>
        <v>External</v>
      </c>
      <c r="G19" s="26"/>
      <c r="H19" s="76"/>
      <c r="I19" s="76"/>
      <c r="J19" s="76"/>
      <c r="K19" s="76"/>
      <c r="L19" s="77">
        <f t="shared" si="0"/>
        <v>0</v>
      </c>
      <c r="M19" s="31"/>
    </row>
    <row r="20" spans="3:13" ht="12" customHeight="1" x14ac:dyDescent="0.2">
      <c r="C20" s="13"/>
      <c r="D20" s="19">
        <f>'Revenue - Base - OPTIONAL'!D21</f>
        <v>10</v>
      </c>
      <c r="E20" s="70" t="str">
        <f>IF(OR('Base Summary 2015-16'!E20="",'Base Summary 2015-16'!E20="[Enter service]"),"",'Base Summary 2015-16'!E20)</f>
        <v>Industrial Estates</v>
      </c>
      <c r="F20" s="71" t="str">
        <f>IF(OR('Base Summary 2015-16'!F20="",'Base Summary 2015-16'!F20="[Select]"),"",'Base Summary 2015-16'!F20)</f>
        <v>External</v>
      </c>
      <c r="G20" s="26"/>
      <c r="H20" s="76"/>
      <c r="I20" s="76"/>
      <c r="J20" s="76"/>
      <c r="K20" s="76"/>
      <c r="L20" s="77">
        <f t="shared" si="0"/>
        <v>0</v>
      </c>
      <c r="M20" s="31"/>
    </row>
    <row r="21" spans="3:13" ht="12" customHeight="1" x14ac:dyDescent="0.2">
      <c r="C21" s="13"/>
      <c r="D21" s="19">
        <f>'Revenue - Base - OPTIONAL'!D22</f>
        <v>11</v>
      </c>
      <c r="E21" s="70" t="str">
        <f>IF(OR('Base Summary 2015-16'!E21="",'Base Summary 2015-16'!E21="[Enter service]"),"",'Base Summary 2015-16'!E21)</f>
        <v>Rural Economic Development Opportunities</v>
      </c>
      <c r="F21" s="71" t="str">
        <f>IF(OR('Base Summary 2015-16'!F21="",'Base Summary 2015-16'!F21="[Select]"),"",'Base Summary 2015-16'!F21)</f>
        <v>External</v>
      </c>
      <c r="G21" s="26"/>
      <c r="H21" s="76"/>
      <c r="I21" s="76"/>
      <c r="J21" s="76"/>
      <c r="K21" s="76"/>
      <c r="L21" s="77">
        <f t="shared" si="0"/>
        <v>0</v>
      </c>
      <c r="M21" s="31"/>
    </row>
    <row r="22" spans="3:13" ht="12" customHeight="1" x14ac:dyDescent="0.2">
      <c r="C22" s="13"/>
      <c r="D22" s="19">
        <f>'Revenue - Base - OPTIONAL'!D23</f>
        <v>12</v>
      </c>
      <c r="E22" s="70" t="e">
        <f>IF(OR('Base Summary 2015-16'!#REF!="",'Base Summary 2015-16'!#REF!="[Enter service]"),"",'Base Summary 2015-16'!#REF!)</f>
        <v>#REF!</v>
      </c>
      <c r="F22" s="71" t="e">
        <f>IF(OR('Base Summary 2015-16'!#REF!="",'Base Summary 2015-16'!#REF!="[Select]"),"",'Base Summary 2015-16'!#REF!)</f>
        <v>#REF!</v>
      </c>
      <c r="G22" s="26"/>
      <c r="H22" s="76"/>
      <c r="I22" s="76"/>
      <c r="J22" s="76"/>
      <c r="K22" s="76"/>
      <c r="L22" s="77">
        <f t="shared" si="0"/>
        <v>0</v>
      </c>
      <c r="M22" s="31"/>
    </row>
    <row r="23" spans="3:13" ht="12" customHeight="1" x14ac:dyDescent="0.2">
      <c r="C23" s="13"/>
      <c r="D23" s="19">
        <f>'Revenue - Base - OPTIONAL'!D24</f>
        <v>13</v>
      </c>
      <c r="E23" s="70" t="str">
        <f>IF(OR('Base Summary 2015-16'!E22="",'Base Summary 2015-16'!E22="[Enter service]"),"",'Base Summary 2015-16'!E22)</f>
        <v>Finance</v>
      </c>
      <c r="F23" s="71" t="str">
        <f>IF(OR('Base Summary 2015-16'!F22="",'Base Summary 2015-16'!F22="[Select]"),"",'Base Summary 2015-16'!F22)</f>
        <v>Internal</v>
      </c>
      <c r="G23" s="26"/>
      <c r="H23" s="76"/>
      <c r="I23" s="76"/>
      <c r="J23" s="76"/>
      <c r="K23" s="76"/>
      <c r="L23" s="77">
        <f t="shared" si="0"/>
        <v>0</v>
      </c>
      <c r="M23" s="31"/>
    </row>
    <row r="24" spans="3:13" ht="12" customHeight="1" x14ac:dyDescent="0.2">
      <c r="C24" s="13"/>
      <c r="D24" s="19">
        <f>'Revenue - Base - OPTIONAL'!D25</f>
        <v>14</v>
      </c>
      <c r="E24" s="70" t="str">
        <f>IF(OR('Base Summary 2015-16'!E23="",'Base Summary 2015-16'!E23="[Enter service]"),"",'Base Summary 2015-16'!E23)</f>
        <v>Revenue Collection</v>
      </c>
      <c r="F24" s="71" t="str">
        <f>IF(OR('Base Summary 2015-16'!F23="",'Base Summary 2015-16'!F23="[Select]"),"",'Base Summary 2015-16'!F23)</f>
        <v>Mixed</v>
      </c>
      <c r="G24" s="26"/>
      <c r="H24" s="76"/>
      <c r="I24" s="76"/>
      <c r="J24" s="76"/>
      <c r="K24" s="76"/>
      <c r="L24" s="77">
        <f t="shared" si="0"/>
        <v>0</v>
      </c>
      <c r="M24" s="31"/>
    </row>
    <row r="25" spans="3:13" ht="12" customHeight="1" x14ac:dyDescent="0.2">
      <c r="C25" s="13"/>
      <c r="D25" s="19">
        <f>'Revenue - Base - OPTIONAL'!D26</f>
        <v>15</v>
      </c>
      <c r="E25" s="70" t="str">
        <f>IF(OR('Base Summary 2015-16'!E25="",'Base Summary 2015-16'!E25="[Enter service]"),"",'Base Summary 2015-16'!E25)</f>
        <v>Corporate Services</v>
      </c>
      <c r="F25" s="71" t="str">
        <f>IF(OR('Base Summary 2015-16'!F25="",'Base Summary 2015-16'!F25="[Select]"),"",'Base Summary 2015-16'!F25)</f>
        <v>Internal</v>
      </c>
      <c r="G25" s="26"/>
      <c r="H25" s="76"/>
      <c r="I25" s="76"/>
      <c r="J25" s="76"/>
      <c r="K25" s="76"/>
      <c r="L25" s="77">
        <f t="shared" si="0"/>
        <v>0</v>
      </c>
      <c r="M25" s="31"/>
    </row>
    <row r="26" spans="3:13" ht="12" customHeight="1" x14ac:dyDescent="0.2">
      <c r="C26" s="13"/>
      <c r="D26" s="19">
        <f>'Revenue - Base - OPTIONAL'!D27</f>
        <v>16</v>
      </c>
      <c r="E26" s="70" t="str">
        <f>IF(OR('Base Summary 2015-16'!E26="",'Base Summary 2015-16'!E26="[Enter service]"),"",'Base Summary 2015-16'!E26)</f>
        <v>Media and Communication</v>
      </c>
      <c r="F26" s="71" t="str">
        <f>IF(OR('Base Summary 2015-16'!F26="",'Base Summary 2015-16'!F26="[Select]"),"",'Base Summary 2015-16'!F26)</f>
        <v>Mixed</v>
      </c>
      <c r="G26" s="26"/>
      <c r="H26" s="76"/>
      <c r="I26" s="76"/>
      <c r="J26" s="76"/>
      <c r="K26" s="76"/>
      <c r="L26" s="77">
        <f t="shared" si="0"/>
        <v>0</v>
      </c>
      <c r="M26" s="31"/>
    </row>
    <row r="27" spans="3:13" ht="12" customHeight="1" x14ac:dyDescent="0.2">
      <c r="C27" s="13"/>
      <c r="D27" s="19">
        <f>'Revenue - Base - OPTIONAL'!D28</f>
        <v>17</v>
      </c>
      <c r="E27" s="70" t="str">
        <f>IF(OR('Base Summary 2015-16'!E27="",'Base Summary 2015-16'!E27="[Enter service]"),"",'Base Summary 2015-16'!E27)</f>
        <v>Risk Management</v>
      </c>
      <c r="F27" s="71" t="str">
        <f>IF(OR('Base Summary 2015-16'!F27="",'Base Summary 2015-16'!F27="[Select]"),"",'Base Summary 2015-16'!F27)</f>
        <v>Mixed</v>
      </c>
      <c r="G27" s="26"/>
      <c r="H27" s="76"/>
      <c r="I27" s="76"/>
      <c r="J27" s="76"/>
      <c r="K27" s="76"/>
      <c r="L27" s="77">
        <f t="shared" si="0"/>
        <v>0</v>
      </c>
      <c r="M27" s="31"/>
    </row>
    <row r="28" spans="3:13" ht="12" customHeight="1" x14ac:dyDescent="0.2">
      <c r="C28" s="13"/>
      <c r="D28" s="19">
        <f>'Revenue - Base - OPTIONAL'!D29</f>
        <v>18</v>
      </c>
      <c r="E28" s="70" t="str">
        <f>IF(OR('Base Summary 2015-16'!E28="",'Base Summary 2015-16'!E28="[Enter service]"),"",'Base Summary 2015-16'!E28)</f>
        <v>Records Management</v>
      </c>
      <c r="F28" s="71" t="str">
        <f>IF(OR('Base Summary 2015-16'!F28="",'Base Summary 2015-16'!F28="[Select]"),"",'Base Summary 2015-16'!F28)</f>
        <v>Internal</v>
      </c>
      <c r="G28" s="26"/>
      <c r="H28" s="76"/>
      <c r="I28" s="76"/>
      <c r="J28" s="76"/>
      <c r="K28" s="76"/>
      <c r="L28" s="77">
        <f t="shared" si="0"/>
        <v>0</v>
      </c>
      <c r="M28" s="31"/>
    </row>
    <row r="29" spans="3:13" ht="12" customHeight="1" x14ac:dyDescent="0.2">
      <c r="C29" s="13"/>
      <c r="D29" s="19">
        <f>'Revenue - Base - OPTIONAL'!D30</f>
        <v>19</v>
      </c>
      <c r="E29" s="70" t="str">
        <f>IF(OR('Base Summary 2015-16'!E29="",'Base Summary 2015-16'!E29="[Enter service]"),"",'Base Summary 2015-16'!E29)</f>
        <v>Human Resources</v>
      </c>
      <c r="F29" s="71" t="str">
        <f>IF(OR('Base Summary 2015-16'!F29="",'Base Summary 2015-16'!F29="[Select]"),"",'Base Summary 2015-16'!F29)</f>
        <v>Internal</v>
      </c>
      <c r="G29" s="26"/>
      <c r="H29" s="76"/>
      <c r="I29" s="76"/>
      <c r="J29" s="76"/>
      <c r="K29" s="76"/>
      <c r="L29" s="77">
        <f t="shared" si="0"/>
        <v>0</v>
      </c>
      <c r="M29" s="31"/>
    </row>
    <row r="30" spans="3:13" ht="12" customHeight="1" x14ac:dyDescent="0.2">
      <c r="C30" s="13"/>
      <c r="D30" s="19">
        <f>'Revenue - Base - OPTIONAL'!D31</f>
        <v>20</v>
      </c>
      <c r="E30" s="70" t="str">
        <f>IF(OR('Base Summary 2015-16'!E30="",'Base Summary 2015-16'!E30="[Enter service]"),"",'Base Summary 2015-16'!E30)</f>
        <v>Information Technology</v>
      </c>
      <c r="F30" s="71" t="str">
        <f>IF(OR('Base Summary 2015-16'!F30="",'Base Summary 2015-16'!F30="[Select]"),"",'Base Summary 2015-16'!F30)</f>
        <v>Internal</v>
      </c>
      <c r="G30" s="26"/>
      <c r="H30" s="76"/>
      <c r="I30" s="76"/>
      <c r="J30" s="76"/>
      <c r="K30" s="76"/>
      <c r="L30" s="77">
        <f t="shared" si="0"/>
        <v>0</v>
      </c>
      <c r="M30" s="31"/>
    </row>
    <row r="31" spans="3:13" ht="12" customHeight="1" x14ac:dyDescent="0.2">
      <c r="C31" s="13"/>
      <c r="D31" s="19">
        <f>'Revenue - Base - OPTIONAL'!D32</f>
        <v>21</v>
      </c>
      <c r="E31" s="70" t="str">
        <f>IF(OR('Base Summary 2015-16'!E31="",'Base Summary 2015-16'!E31="[Enter service]"),"",'Base Summary 2015-16'!E31)</f>
        <v>Customer Service</v>
      </c>
      <c r="F31" s="71" t="str">
        <f>IF(OR('Base Summary 2015-16'!F31="",'Base Summary 2015-16'!F31="[Select]"),"",'Base Summary 2015-16'!F31)</f>
        <v>Mixed</v>
      </c>
      <c r="G31" s="26"/>
      <c r="H31" s="76"/>
      <c r="I31" s="76"/>
      <c r="J31" s="76"/>
      <c r="K31" s="76"/>
      <c r="L31" s="77">
        <f t="shared" si="0"/>
        <v>0</v>
      </c>
      <c r="M31" s="31"/>
    </row>
    <row r="32" spans="3:13" ht="12" customHeight="1" x14ac:dyDescent="0.2">
      <c r="C32" s="13"/>
      <c r="D32" s="19">
        <f>'Revenue - Base - OPTIONAL'!D33</f>
        <v>22</v>
      </c>
      <c r="E32" s="70" t="str">
        <f>IF(OR('Base Summary 2015-16'!E32="",'Base Summary 2015-16'!E32="[Enter service]"),"",'Base Summary 2015-16'!E32)</f>
        <v>School Crossings</v>
      </c>
      <c r="F32" s="71" t="str">
        <f>IF(OR('Base Summary 2015-16'!F32="",'Base Summary 2015-16'!F32="[Select]"),"",'Base Summary 2015-16'!F32)</f>
        <v>External</v>
      </c>
      <c r="G32" s="26"/>
      <c r="H32" s="76"/>
      <c r="I32" s="76"/>
      <c r="J32" s="76"/>
      <c r="K32" s="76"/>
      <c r="L32" s="77">
        <f t="shared" si="0"/>
        <v>0</v>
      </c>
      <c r="M32" s="31"/>
    </row>
    <row r="33" spans="3:13" ht="12" customHeight="1" x14ac:dyDescent="0.2">
      <c r="C33" s="13"/>
      <c r="D33" s="19">
        <f>'Revenue - Base - OPTIONAL'!D34</f>
        <v>23</v>
      </c>
      <c r="E33" s="70" t="str">
        <f>IF(OR('Base Summary 2015-16'!E33="",'Base Summary 2015-16'!E33="[Enter service]"),"",'Base Summary 2015-16'!E33)</f>
        <v>Compliance</v>
      </c>
      <c r="F33" s="71" t="str">
        <f>IF(OR('Base Summary 2015-16'!F33="",'Base Summary 2015-16'!F33="[Select]"),"",'Base Summary 2015-16'!F33)</f>
        <v>External</v>
      </c>
      <c r="G33" s="26"/>
      <c r="H33" s="76"/>
      <c r="I33" s="76"/>
      <c r="J33" s="76"/>
      <c r="K33" s="76"/>
      <c r="L33" s="77">
        <f t="shared" si="0"/>
        <v>0</v>
      </c>
      <c r="M33" s="31"/>
    </row>
    <row r="34" spans="3:13" ht="12" customHeight="1" x14ac:dyDescent="0.2">
      <c r="C34" s="13"/>
      <c r="D34" s="19">
        <f>'Revenue - Base - OPTIONAL'!D35</f>
        <v>24</v>
      </c>
      <c r="E34" s="70" t="str">
        <f>IF(OR('Base Summary 2015-16'!E34="",'Base Summary 2015-16'!E34="[Enter service]"),"",'Base Summary 2015-16'!E34)</f>
        <v>Community Services Administration</v>
      </c>
      <c r="F34" s="71" t="str">
        <f>IF(OR('Base Summary 2015-16'!F34="",'Base Summary 2015-16'!F34="[Select]"),"",'Base Summary 2015-16'!F34)</f>
        <v>Internal</v>
      </c>
      <c r="G34" s="26"/>
      <c r="H34" s="76"/>
      <c r="I34" s="76"/>
      <c r="J34" s="76"/>
      <c r="K34" s="76"/>
      <c r="L34" s="77">
        <f t="shared" si="0"/>
        <v>0</v>
      </c>
      <c r="M34" s="31"/>
    </row>
    <row r="35" spans="3:13" ht="12" customHeight="1" x14ac:dyDescent="0.2">
      <c r="C35" s="13"/>
      <c r="D35" s="19">
        <f>'Revenue - Base - OPTIONAL'!D36</f>
        <v>25</v>
      </c>
      <c r="E35" s="70" t="str">
        <f>IF(OR('Base Summary 2015-16'!E35="",'Base Summary 2015-16'!E35="[Enter service]"),"",'Base Summary 2015-16'!E35)</f>
        <v>Maternal &amp; Child Health</v>
      </c>
      <c r="F35" s="71" t="str">
        <f>IF(OR('Base Summary 2015-16'!F35="",'Base Summary 2015-16'!F35="[Select]"),"",'Base Summary 2015-16'!F35)</f>
        <v>External</v>
      </c>
      <c r="G35" s="26"/>
      <c r="H35" s="76"/>
      <c r="I35" s="76"/>
      <c r="J35" s="76"/>
      <c r="K35" s="76"/>
      <c r="L35" s="77">
        <f t="shared" si="0"/>
        <v>0</v>
      </c>
      <c r="M35" s="31"/>
    </row>
    <row r="36" spans="3:13" ht="12" customHeight="1" x14ac:dyDescent="0.2">
      <c r="C36" s="13"/>
      <c r="D36" s="19">
        <f>'Revenue - Base - OPTIONAL'!D37</f>
        <v>26</v>
      </c>
      <c r="E36" s="70" t="str">
        <f>IF(OR('Base Summary 2015-16'!E36="",'Base Summary 2015-16'!E36="[Enter service]"),"",'Base Summary 2015-16'!E36)</f>
        <v>Pre School Subsidised</v>
      </c>
      <c r="F36" s="71" t="str">
        <f>IF(OR('Base Summary 2015-16'!F36="",'Base Summary 2015-16'!F36="[Select]"),"",'Base Summary 2015-16'!F36)</f>
        <v>External</v>
      </c>
      <c r="G36" s="26"/>
      <c r="H36" s="76"/>
      <c r="I36" s="76"/>
      <c r="J36" s="76"/>
      <c r="K36" s="76"/>
      <c r="L36" s="77">
        <f t="shared" si="0"/>
        <v>0</v>
      </c>
      <c r="M36" s="31"/>
    </row>
    <row r="37" spans="3:13" ht="12" customHeight="1" x14ac:dyDescent="0.2">
      <c r="C37" s="13"/>
      <c r="D37" s="19">
        <f>'Revenue - Base - OPTIONAL'!D38</f>
        <v>27</v>
      </c>
      <c r="E37" s="70" t="str">
        <f>IF(OR('Base Summary 2015-16'!E37="",'Base Summary 2015-16'!E37="[Enter service]"),"",'Base Summary 2015-16'!E37)</f>
        <v>Senior Citizens Centre</v>
      </c>
      <c r="F37" s="71" t="str">
        <f>IF(OR('Base Summary 2015-16'!F37="",'Base Summary 2015-16'!F37="[Select]"),"",'Base Summary 2015-16'!F37)</f>
        <v>External</v>
      </c>
      <c r="G37" s="26"/>
      <c r="H37" s="76"/>
      <c r="I37" s="76"/>
      <c r="J37" s="76"/>
      <c r="K37" s="76"/>
      <c r="L37" s="77">
        <f t="shared" si="0"/>
        <v>0</v>
      </c>
      <c r="M37" s="31"/>
    </row>
    <row r="38" spans="3:13" ht="12" customHeight="1" x14ac:dyDescent="0.2">
      <c r="C38" s="13"/>
      <c r="D38" s="19">
        <f>'Revenue - Base - OPTIONAL'!D39</f>
        <v>28</v>
      </c>
      <c r="E38" s="70" t="str">
        <f>IF(OR('Base Summary 2015-16'!E38="",'Base Summary 2015-16'!E38="[Enter service]"),"",'Base Summary 2015-16'!E38)</f>
        <v>Aged Accommodation</v>
      </c>
      <c r="F38" s="71" t="str">
        <f>IF(OR('Base Summary 2015-16'!F38="",'Base Summary 2015-16'!F38="[Select]"),"",'Base Summary 2015-16'!F38)</f>
        <v>External</v>
      </c>
      <c r="G38" s="26"/>
      <c r="H38" s="76"/>
      <c r="I38" s="76"/>
      <c r="J38" s="76"/>
      <c r="K38" s="76"/>
      <c r="L38" s="77">
        <f t="shared" si="0"/>
        <v>0</v>
      </c>
      <c r="M38" s="31"/>
    </row>
    <row r="39" spans="3:13" ht="12" customHeight="1" x14ac:dyDescent="0.2">
      <c r="C39" s="13"/>
      <c r="D39" s="19">
        <f>'Revenue - Base - OPTIONAL'!D40</f>
        <v>29</v>
      </c>
      <c r="E39" s="70" t="str">
        <f>IF(OR('Base Summary 2015-16'!E39="",'Base Summary 2015-16'!E39="[Enter service]"),"",'Base Summary 2015-16'!E39)</f>
        <v>Assessment &amp; Care Management</v>
      </c>
      <c r="F39" s="71" t="str">
        <f>IF(OR('Base Summary 2015-16'!F39="",'Base Summary 2015-16'!F39="[Select]"),"",'Base Summary 2015-16'!F39)</f>
        <v>External</v>
      </c>
      <c r="G39" s="26"/>
      <c r="H39" s="76"/>
      <c r="I39" s="76"/>
      <c r="J39" s="76"/>
      <c r="K39" s="76"/>
      <c r="L39" s="77">
        <f t="shared" si="0"/>
        <v>0</v>
      </c>
      <c r="M39" s="31"/>
    </row>
    <row r="40" spans="3:13" ht="12" customHeight="1" x14ac:dyDescent="0.2">
      <c r="C40" s="13"/>
      <c r="D40" s="19">
        <f>'Revenue - Base - OPTIONAL'!D41</f>
        <v>30</v>
      </c>
      <c r="E40" s="70" t="str">
        <f>IF(OR('Base Summary 2015-16'!E40="",'Base Summary 2015-16'!E40="[Enter service]"),"",'Base Summary 2015-16'!E40)</f>
        <v>Hospital to Home</v>
      </c>
      <c r="F40" s="71" t="str">
        <f>IF(OR('Base Summary 2015-16'!F40="",'Base Summary 2015-16'!F40="[Select]"),"",'Base Summary 2015-16'!F40)</f>
        <v>External</v>
      </c>
      <c r="G40" s="26"/>
      <c r="H40" s="76"/>
      <c r="I40" s="76"/>
      <c r="J40" s="76"/>
      <c r="K40" s="76"/>
      <c r="L40" s="77">
        <f t="shared" si="0"/>
        <v>0</v>
      </c>
      <c r="M40" s="31"/>
    </row>
    <row r="41" spans="3:13" ht="12" customHeight="1" x14ac:dyDescent="0.2">
      <c r="C41" s="13"/>
      <c r="D41" s="19">
        <f>'Revenue - Base - OPTIONAL'!D42</f>
        <v>31</v>
      </c>
      <c r="E41" s="70" t="str">
        <f>IF(OR('Base Summary 2015-16'!E41="",'Base Summary 2015-16'!E41="[Enter service]"),"",'Base Summary 2015-16'!E41)</f>
        <v>Home Help General</v>
      </c>
      <c r="F41" s="71" t="str">
        <f>IF(OR('Base Summary 2015-16'!F41="",'Base Summary 2015-16'!F41="[Select]"),"",'Base Summary 2015-16'!F41)</f>
        <v>External</v>
      </c>
      <c r="G41" s="26"/>
      <c r="H41" s="76"/>
      <c r="I41" s="76"/>
      <c r="J41" s="76"/>
      <c r="K41" s="76"/>
      <c r="L41" s="77">
        <f t="shared" si="0"/>
        <v>0</v>
      </c>
      <c r="M41" s="31"/>
    </row>
    <row r="42" spans="3:13" ht="12" customHeight="1" x14ac:dyDescent="0.2">
      <c r="C42" s="13"/>
      <c r="D42" s="19">
        <f>'Revenue - Base - OPTIONAL'!D43</f>
        <v>32</v>
      </c>
      <c r="E42" s="70" t="str">
        <f>IF(OR('Base Summary 2015-16'!E42="",'Base Summary 2015-16'!E42="[Enter service]"),"",'Base Summary 2015-16'!E42)</f>
        <v>Home Help Personal</v>
      </c>
      <c r="F42" s="71" t="str">
        <f>IF(OR('Base Summary 2015-16'!F42="",'Base Summary 2015-16'!F42="[Select]"),"",'Base Summary 2015-16'!F42)</f>
        <v>External</v>
      </c>
      <c r="G42" s="26"/>
      <c r="H42" s="76"/>
      <c r="I42" s="76"/>
      <c r="J42" s="76"/>
      <c r="K42" s="76"/>
      <c r="L42" s="77">
        <f t="shared" si="0"/>
        <v>0</v>
      </c>
      <c r="M42" s="31"/>
    </row>
    <row r="43" spans="3:13" ht="12" customHeight="1" x14ac:dyDescent="0.2">
      <c r="C43" s="13"/>
      <c r="D43" s="19">
        <f>'Revenue - Base - OPTIONAL'!D44</f>
        <v>33</v>
      </c>
      <c r="E43" s="70" t="str">
        <f>IF(OR('Base Summary 2015-16'!E43="",'Base Summary 2015-16'!E43="[Enter service]"),"",'Base Summary 2015-16'!E43)</f>
        <v>Home Help Respite</v>
      </c>
      <c r="F43" s="71" t="str">
        <f>IF(OR('Base Summary 2015-16'!F43="",'Base Summary 2015-16'!F43="[Select]"),"",'Base Summary 2015-16'!F43)</f>
        <v>External</v>
      </c>
      <c r="G43" s="26"/>
      <c r="H43" s="76"/>
      <c r="I43" s="76"/>
      <c r="J43" s="76"/>
      <c r="K43" s="76"/>
      <c r="L43" s="77">
        <f t="shared" si="0"/>
        <v>0</v>
      </c>
      <c r="M43" s="31"/>
    </row>
    <row r="44" spans="3:13" ht="12" customHeight="1" x14ac:dyDescent="0.2">
      <c r="C44" s="13"/>
      <c r="D44" s="19">
        <f>'Revenue - Base - OPTIONAL'!D45</f>
        <v>34</v>
      </c>
      <c r="E44" s="70" t="str">
        <f>IF(OR('Base Summary 2015-16'!E44="",'Base Summary 2015-16'!E44="[Enter service]"),"",'Base Summary 2015-16'!E44)</f>
        <v>Home Maintenance</v>
      </c>
      <c r="F44" s="71" t="str">
        <f>IF(OR('Base Summary 2015-16'!F44="",'Base Summary 2015-16'!F44="[Select]"),"",'Base Summary 2015-16'!F44)</f>
        <v>External</v>
      </c>
      <c r="G44" s="26"/>
      <c r="H44" s="76"/>
      <c r="I44" s="76"/>
      <c r="J44" s="76"/>
      <c r="K44" s="76"/>
      <c r="L44" s="77">
        <f t="shared" si="0"/>
        <v>0</v>
      </c>
      <c r="M44" s="31"/>
    </row>
    <row r="45" spans="3:13" ht="12" customHeight="1" x14ac:dyDescent="0.2">
      <c r="C45" s="13"/>
      <c r="D45" s="19">
        <f>'Revenue - Base - OPTIONAL'!D46</f>
        <v>35</v>
      </c>
      <c r="E45" s="70" t="str">
        <f>IF(OR('Base Summary 2015-16'!E45="",'Base Summary 2015-16'!E45="[Enter service]"),"",'Base Summary 2015-16'!E45)</f>
        <v>Meals on Wheels</v>
      </c>
      <c r="F45" s="71" t="str">
        <f>IF(OR('Base Summary 2015-16'!F45="",'Base Summary 2015-16'!F45="[Select]"),"",'Base Summary 2015-16'!F45)</f>
        <v>External</v>
      </c>
      <c r="G45" s="26"/>
      <c r="H45" s="76"/>
      <c r="I45" s="76"/>
      <c r="J45" s="76"/>
      <c r="K45" s="76"/>
      <c r="L45" s="77">
        <f t="shared" si="0"/>
        <v>0</v>
      </c>
      <c r="M45" s="31"/>
    </row>
    <row r="46" spans="3:13" ht="12" customHeight="1" x14ac:dyDescent="0.2">
      <c r="C46" s="13"/>
      <c r="D46" s="19">
        <f>'Revenue - Base - OPTIONAL'!D47</f>
        <v>36</v>
      </c>
      <c r="E46" s="70" t="str">
        <f>IF(OR('Base Summary 2015-16'!E46="",'Base Summary 2015-16'!E46="[Enter service]"),"",'Base Summary 2015-16'!E46)</f>
        <v>Volunteer Co Ordination</v>
      </c>
      <c r="F46" s="71" t="str">
        <f>IF(OR('Base Summary 2015-16'!F46="",'Base Summary 2015-16'!F46="[Select]"),"",'Base Summary 2015-16'!F46)</f>
        <v>External</v>
      </c>
      <c r="G46" s="26"/>
      <c r="H46" s="76"/>
      <c r="I46" s="76"/>
      <c r="J46" s="76"/>
      <c r="K46" s="76"/>
      <c r="L46" s="77">
        <f t="shared" si="0"/>
        <v>0</v>
      </c>
      <c r="M46" s="31"/>
    </row>
    <row r="47" spans="3:13" ht="12" customHeight="1" x14ac:dyDescent="0.2">
      <c r="C47" s="13"/>
      <c r="D47" s="19">
        <f>'Revenue - Base - OPTIONAL'!D48</f>
        <v>37</v>
      </c>
      <c r="E47" s="70" t="str">
        <f>IF(OR('Base Summary 2015-16'!E47="",'Base Summary 2015-16'!E47="[Enter service]"),"",'Base Summary 2015-16'!E47)</f>
        <v>HACC - BROKERED PROGRAMS</v>
      </c>
      <c r="F47" s="71" t="str">
        <f>IF(OR('Base Summary 2015-16'!F47="",'Base Summary 2015-16'!F47="[Select]"),"",'Base Summary 2015-16'!F47)</f>
        <v>External</v>
      </c>
      <c r="G47" s="26"/>
      <c r="H47" s="76"/>
      <c r="I47" s="76"/>
      <c r="J47" s="76"/>
      <c r="K47" s="76"/>
      <c r="L47" s="77">
        <f t="shared" si="0"/>
        <v>0</v>
      </c>
      <c r="M47" s="31"/>
    </row>
    <row r="48" spans="3:13" ht="12" customHeight="1" x14ac:dyDescent="0.2">
      <c r="C48" s="13"/>
      <c r="D48" s="19">
        <f>'Revenue - Base - OPTIONAL'!D49</f>
        <v>38</v>
      </c>
      <c r="E48" s="70" t="e">
        <f>IF(OR('Base Summary 2015-16'!#REF!="",'Base Summary 2015-16'!#REF!="[Enter service]"),"",'Base Summary 2015-16'!#REF!)</f>
        <v>#REF!</v>
      </c>
      <c r="F48" s="71" t="e">
        <f>IF(OR('Base Summary 2015-16'!#REF!="",'Base Summary 2015-16'!#REF!="[Select]"),"",'Base Summary 2015-16'!#REF!)</f>
        <v>#REF!</v>
      </c>
      <c r="G48" s="26"/>
      <c r="H48" s="76"/>
      <c r="I48" s="76"/>
      <c r="J48" s="76"/>
      <c r="K48" s="76"/>
      <c r="L48" s="77">
        <f t="shared" si="0"/>
        <v>0</v>
      </c>
      <c r="M48" s="31"/>
    </row>
    <row r="49" spans="3:13" ht="12" customHeight="1" x14ac:dyDescent="0.2">
      <c r="C49" s="13"/>
      <c r="D49" s="19">
        <f>'Revenue - Base - OPTIONAL'!D50</f>
        <v>39</v>
      </c>
      <c r="E49" s="70" t="e">
        <f>IF(OR('Base Summary 2015-16'!#REF!="",'Base Summary 2015-16'!#REF!="[Enter service]"),"",'Base Summary 2015-16'!#REF!)</f>
        <v>#REF!</v>
      </c>
      <c r="F49" s="71" t="e">
        <f>IF(OR('Base Summary 2015-16'!#REF!="",'Base Summary 2015-16'!#REF!="[Select]"),"",'Base Summary 2015-16'!#REF!)</f>
        <v>#REF!</v>
      </c>
      <c r="G49" s="26"/>
      <c r="H49" s="76"/>
      <c r="I49" s="76"/>
      <c r="J49" s="76"/>
      <c r="K49" s="76"/>
      <c r="L49" s="77">
        <f t="shared" si="0"/>
        <v>0</v>
      </c>
      <c r="M49" s="31"/>
    </row>
    <row r="50" spans="3:13" ht="12" customHeight="1" x14ac:dyDescent="0.2">
      <c r="C50" s="13"/>
      <c r="D50" s="19">
        <f>'Revenue - Base - OPTIONAL'!D51</f>
        <v>40</v>
      </c>
      <c r="E50" s="70" t="e">
        <f>IF(OR('Base Summary 2015-16'!#REF!="",'Base Summary 2015-16'!#REF!="[Enter service]"),"",'Base Summary 2015-16'!#REF!)</f>
        <v>#REF!</v>
      </c>
      <c r="F50" s="71" t="e">
        <f>IF(OR('Base Summary 2015-16'!#REF!="",'Base Summary 2015-16'!#REF!="[Select]"),"",'Base Summary 2015-16'!#REF!)</f>
        <v>#REF!</v>
      </c>
      <c r="G50" s="26"/>
      <c r="H50" s="76"/>
      <c r="I50" s="76"/>
      <c r="J50" s="76"/>
      <c r="K50" s="76"/>
      <c r="L50" s="77">
        <f t="shared" si="0"/>
        <v>0</v>
      </c>
      <c r="M50" s="31"/>
    </row>
    <row r="51" spans="3:13" ht="12" customHeight="1" x14ac:dyDescent="0.2">
      <c r="C51" s="13"/>
      <c r="D51" s="19">
        <f>'Revenue - Base - OPTIONAL'!D52</f>
        <v>41</v>
      </c>
      <c r="E51" s="70" t="e">
        <f>IF(OR('Base Summary 2015-16'!#REF!="",'Base Summary 2015-16'!#REF!="[Enter service]"),"",'Base Summary 2015-16'!#REF!)</f>
        <v>#REF!</v>
      </c>
      <c r="F51" s="71" t="e">
        <f>IF(OR('Base Summary 2015-16'!#REF!="",'Base Summary 2015-16'!#REF!="[Select]"),"",'Base Summary 2015-16'!#REF!)</f>
        <v>#REF!</v>
      </c>
      <c r="G51" s="26"/>
      <c r="H51" s="76"/>
      <c r="I51" s="76"/>
      <c r="J51" s="76"/>
      <c r="K51" s="76"/>
      <c r="L51" s="77">
        <f t="shared" si="0"/>
        <v>0</v>
      </c>
      <c r="M51" s="31"/>
    </row>
    <row r="52" spans="3:13" ht="12" customHeight="1" x14ac:dyDescent="0.2">
      <c r="C52" s="13"/>
      <c r="D52" s="19">
        <f>'Revenue - Base - OPTIONAL'!D53</f>
        <v>42</v>
      </c>
      <c r="E52" s="70" t="e">
        <f>IF(OR('Base Summary 2015-16'!#REF!="",'Base Summary 2015-16'!#REF!="[Enter service]"),"",'Base Summary 2015-16'!#REF!)</f>
        <v>#REF!</v>
      </c>
      <c r="F52" s="71" t="e">
        <f>IF(OR('Base Summary 2015-16'!#REF!="",'Base Summary 2015-16'!#REF!="[Select]"),"",'Base Summary 2015-16'!#REF!)</f>
        <v>#REF!</v>
      </c>
      <c r="G52" s="26"/>
      <c r="H52" s="76"/>
      <c r="I52" s="76"/>
      <c r="J52" s="76"/>
      <c r="K52" s="76"/>
      <c r="L52" s="77">
        <f t="shared" si="0"/>
        <v>0</v>
      </c>
      <c r="M52" s="31"/>
    </row>
    <row r="53" spans="3:13" ht="12" customHeight="1" x14ac:dyDescent="0.2">
      <c r="C53" s="13"/>
      <c r="D53" s="19">
        <f>'Revenue - Base - OPTIONAL'!D54</f>
        <v>43</v>
      </c>
      <c r="E53" s="70" t="e">
        <f>IF(OR('Base Summary 2015-16'!#REF!="",'Base Summary 2015-16'!#REF!="[Enter service]"),"",'Base Summary 2015-16'!#REF!)</f>
        <v>#REF!</v>
      </c>
      <c r="F53" s="71" t="e">
        <f>IF(OR('Base Summary 2015-16'!#REF!="",'Base Summary 2015-16'!#REF!="[Select]"),"",'Base Summary 2015-16'!#REF!)</f>
        <v>#REF!</v>
      </c>
      <c r="G53" s="26"/>
      <c r="H53" s="76"/>
      <c r="I53" s="76"/>
      <c r="J53" s="76"/>
      <c r="K53" s="76"/>
      <c r="L53" s="77">
        <f t="shared" si="0"/>
        <v>0</v>
      </c>
      <c r="M53" s="31"/>
    </row>
    <row r="54" spans="3:13" ht="12" customHeight="1" x14ac:dyDescent="0.2">
      <c r="C54" s="13"/>
      <c r="D54" s="19">
        <f>'Revenue - Base - OPTIONAL'!D55</f>
        <v>44</v>
      </c>
      <c r="E54" s="70" t="e">
        <f>IF(OR('Base Summary 2015-16'!#REF!="",'Base Summary 2015-16'!#REF!="[Enter service]"),"",'Base Summary 2015-16'!#REF!)</f>
        <v>#REF!</v>
      </c>
      <c r="F54" s="71" t="e">
        <f>IF(OR('Base Summary 2015-16'!#REF!="",'Base Summary 2015-16'!#REF!="[Select]"),"",'Base Summary 2015-16'!#REF!)</f>
        <v>#REF!</v>
      </c>
      <c r="G54" s="26"/>
      <c r="H54" s="76"/>
      <c r="I54" s="76"/>
      <c r="J54" s="76"/>
      <c r="K54" s="76"/>
      <c r="L54" s="77">
        <f t="shared" si="0"/>
        <v>0</v>
      </c>
      <c r="M54" s="31"/>
    </row>
    <row r="55" spans="3:13" ht="12" customHeight="1" x14ac:dyDescent="0.2">
      <c r="C55" s="13"/>
      <c r="D55" s="19">
        <f>'Revenue - Base - OPTIONAL'!D56</f>
        <v>45</v>
      </c>
      <c r="E55" s="70" t="e">
        <f>IF(OR('Base Summary 2015-16'!#REF!="",'Base Summary 2015-16'!#REF!="[Enter service]"),"",'Base Summary 2015-16'!#REF!)</f>
        <v>#REF!</v>
      </c>
      <c r="F55" s="71" t="e">
        <f>IF(OR('Base Summary 2015-16'!#REF!="",'Base Summary 2015-16'!#REF!="[Select]"),"",'Base Summary 2015-16'!#REF!)</f>
        <v>#REF!</v>
      </c>
      <c r="G55" s="26"/>
      <c r="H55" s="76"/>
      <c r="I55" s="76"/>
      <c r="J55" s="76"/>
      <c r="K55" s="76"/>
      <c r="L55" s="77">
        <f t="shared" si="0"/>
        <v>0</v>
      </c>
      <c r="M55" s="31"/>
    </row>
    <row r="56" spans="3:13" ht="12" customHeight="1" x14ac:dyDescent="0.2">
      <c r="C56" s="13"/>
      <c r="D56" s="19">
        <f>'Revenue - Base - OPTIONAL'!D57</f>
        <v>46</v>
      </c>
      <c r="E56" s="70" t="e">
        <f>IF(OR('Base Summary 2015-16'!#REF!="",'Base Summary 2015-16'!#REF!="[Enter service]"),"",'Base Summary 2015-16'!#REF!)</f>
        <v>#REF!</v>
      </c>
      <c r="F56" s="71" t="e">
        <f>IF(OR('Base Summary 2015-16'!#REF!="",'Base Summary 2015-16'!#REF!="[Select]"),"",'Base Summary 2015-16'!#REF!)</f>
        <v>#REF!</v>
      </c>
      <c r="G56" s="26"/>
      <c r="H56" s="76"/>
      <c r="I56" s="76"/>
      <c r="J56" s="76"/>
      <c r="K56" s="76"/>
      <c r="L56" s="77">
        <f t="shared" si="0"/>
        <v>0</v>
      </c>
      <c r="M56" s="31"/>
    </row>
    <row r="57" spans="3:13" ht="12" customHeight="1" x14ac:dyDescent="0.2">
      <c r="C57" s="13"/>
      <c r="D57" s="19">
        <f>'Revenue - Base - OPTIONAL'!D58</f>
        <v>47</v>
      </c>
      <c r="E57" s="70" t="str">
        <f>IF(OR('Base Summary 2015-16'!E48="",'Base Summary 2015-16'!E48="[Enter service]"),"",'Base Summary 2015-16'!E48)</f>
        <v>Youth Development</v>
      </c>
      <c r="F57" s="71" t="str">
        <f>IF(OR('Base Summary 2015-16'!F48="",'Base Summary 2015-16'!F48="[Select]"),"",'Base Summary 2015-16'!F48)</f>
        <v>External</v>
      </c>
      <c r="G57" s="26"/>
      <c r="H57" s="76"/>
      <c r="I57" s="76"/>
      <c r="J57" s="76"/>
      <c r="K57" s="76"/>
      <c r="L57" s="77">
        <f t="shared" si="0"/>
        <v>0</v>
      </c>
      <c r="M57" s="31"/>
    </row>
    <row r="58" spans="3:13" ht="12" customHeight="1" x14ac:dyDescent="0.2">
      <c r="C58" s="13"/>
      <c r="D58" s="19">
        <f>'Revenue - Base - OPTIONAL'!D59</f>
        <v>48</v>
      </c>
      <c r="E58" s="70" t="str">
        <f>IF(OR('Base Summary 2015-16'!E49="",'Base Summary 2015-16'!E49="[Enter service]"),"",'Base Summary 2015-16'!E49)</f>
        <v>Youth Development Freeza</v>
      </c>
      <c r="F58" s="71" t="str">
        <f>IF(OR('Base Summary 2015-16'!F49="",'Base Summary 2015-16'!F49="[Select]"),"",'Base Summary 2015-16'!F49)</f>
        <v>External</v>
      </c>
      <c r="G58" s="26"/>
      <c r="H58" s="76"/>
      <c r="I58" s="76"/>
      <c r="J58" s="76"/>
      <c r="K58" s="76"/>
      <c r="L58" s="77">
        <f t="shared" si="0"/>
        <v>0</v>
      </c>
      <c r="M58" s="31"/>
    </row>
    <row r="59" spans="3:13" ht="12" customHeight="1" x14ac:dyDescent="0.2">
      <c r="C59" s="13"/>
      <c r="D59" s="19">
        <f>'Revenue - Base - OPTIONAL'!D60</f>
        <v>49</v>
      </c>
      <c r="E59" s="70" t="e">
        <f>IF(OR('Base Summary 2015-16'!#REF!="",'Base Summary 2015-16'!#REF!="[Enter service]"),"",'Base Summary 2015-16'!#REF!)</f>
        <v>#REF!</v>
      </c>
      <c r="F59" s="71" t="e">
        <f>IF(OR('Base Summary 2015-16'!#REF!="",'Base Summary 2015-16'!#REF!="[Select]"),"",'Base Summary 2015-16'!#REF!)</f>
        <v>#REF!</v>
      </c>
      <c r="G59" s="26"/>
      <c r="H59" s="76"/>
      <c r="I59" s="76"/>
      <c r="J59" s="76"/>
      <c r="K59" s="76"/>
      <c r="L59" s="77">
        <f t="shared" si="0"/>
        <v>0</v>
      </c>
      <c r="M59" s="31"/>
    </row>
    <row r="60" spans="3:13" ht="12" customHeight="1" x14ac:dyDescent="0.2">
      <c r="C60" s="13"/>
      <c r="D60" s="19">
        <f>'Revenue - Base - OPTIONAL'!D61</f>
        <v>50</v>
      </c>
      <c r="E60" s="70" t="e">
        <f>IF(OR('Base Summary 2015-16'!#REF!="",'Base Summary 2015-16'!#REF!="[Enter service]"),"",'Base Summary 2015-16'!#REF!)</f>
        <v>#REF!</v>
      </c>
      <c r="F60" s="71" t="e">
        <f>IF(OR('Base Summary 2015-16'!#REF!="",'Base Summary 2015-16'!#REF!="[Select]"),"",'Base Summary 2015-16'!#REF!)</f>
        <v>#REF!</v>
      </c>
      <c r="G60" s="26"/>
      <c r="H60" s="76"/>
      <c r="I60" s="76"/>
      <c r="J60" s="76"/>
      <c r="K60" s="76"/>
      <c r="L60" s="77">
        <f t="shared" si="0"/>
        <v>0</v>
      </c>
      <c r="M60" s="31"/>
    </row>
    <row r="61" spans="3:13" ht="12" customHeight="1" x14ac:dyDescent="0.2">
      <c r="C61" s="13"/>
      <c r="D61" s="19">
        <f>'Revenue - Base - OPTIONAL'!D62</f>
        <v>51</v>
      </c>
      <c r="E61" s="70" t="e">
        <f>IF(OR('Base Summary 2015-16'!#REF!="",'Base Summary 2015-16'!#REF!="[Enter service]"),"",'Base Summary 2015-16'!#REF!)</f>
        <v>#REF!</v>
      </c>
      <c r="F61" s="71" t="e">
        <f>IF(OR('Base Summary 2015-16'!#REF!="",'Base Summary 2015-16'!#REF!="[Select]"),"",'Base Summary 2015-16'!#REF!)</f>
        <v>#REF!</v>
      </c>
      <c r="G61" s="26"/>
      <c r="H61" s="76"/>
      <c r="I61" s="76"/>
      <c r="J61" s="76"/>
      <c r="K61" s="76"/>
      <c r="L61" s="77">
        <f t="shared" si="0"/>
        <v>0</v>
      </c>
      <c r="M61" s="31"/>
    </row>
    <row r="62" spans="3:13" ht="12" customHeight="1" x14ac:dyDescent="0.2">
      <c r="C62" s="13"/>
      <c r="D62" s="19">
        <f>'Revenue - Base - OPTIONAL'!D63</f>
        <v>52</v>
      </c>
      <c r="E62" s="70" t="str">
        <f>IF(OR('Base Summary 2015-16'!E51="",'Base Summary 2015-16'!E51="[Enter service]"),"",'Base Summary 2015-16'!E51)</f>
        <v>L To P Learner Driver Mentor Program</v>
      </c>
      <c r="F62" s="71" t="str">
        <f>IF(OR('Base Summary 2015-16'!F51="",'Base Summary 2015-16'!F51="[Select]"),"",'Base Summary 2015-16'!F51)</f>
        <v>External</v>
      </c>
      <c r="G62" s="26"/>
      <c r="H62" s="76"/>
      <c r="I62" s="76"/>
      <c r="J62" s="76"/>
      <c r="K62" s="76"/>
      <c r="L62" s="77">
        <f t="shared" si="0"/>
        <v>0</v>
      </c>
      <c r="M62" s="31"/>
    </row>
    <row r="63" spans="3:13" ht="12" customHeight="1" x14ac:dyDescent="0.2">
      <c r="C63" s="13"/>
      <c r="D63" s="19">
        <f>'Revenue - Base - OPTIONAL'!D64</f>
        <v>53</v>
      </c>
      <c r="E63" s="70" t="str">
        <f>IF(OR('Base Summary 2015-16'!E53="",'Base Summary 2015-16'!E53="[Enter service]"),"",'Base Summary 2015-16'!E53)</f>
        <v>Walk To School Program</v>
      </c>
      <c r="F63" s="71" t="str">
        <f>IF(OR('Base Summary 2015-16'!F53="",'Base Summary 2015-16'!F53="[Select]"),"",'Base Summary 2015-16'!F53)</f>
        <v>External</v>
      </c>
      <c r="G63" s="26"/>
      <c r="H63" s="76"/>
      <c r="I63" s="76"/>
      <c r="J63" s="76"/>
      <c r="K63" s="76"/>
      <c r="L63" s="77">
        <f t="shared" si="0"/>
        <v>0</v>
      </c>
      <c r="M63" s="31"/>
    </row>
    <row r="64" spans="3:13" ht="12" customHeight="1" x14ac:dyDescent="0.2">
      <c r="C64" s="13"/>
      <c r="D64" s="19">
        <f>'Revenue - Base - OPTIONAL'!D65</f>
        <v>54</v>
      </c>
      <c r="E64" s="70" t="str">
        <f>IF(OR('Base Summary 2015-16'!E54="",'Base Summary 2015-16'!E54="[Enter service]"),"",'Base Summary 2015-16'!E54)</f>
        <v>Assets &amp; Infrastructure   Admin and Design</v>
      </c>
      <c r="F64" s="71" t="str">
        <f>IF(OR('Base Summary 2015-16'!F54="",'Base Summary 2015-16'!F54="[Select]"),"",'Base Summary 2015-16'!F54)</f>
        <v>Mixed</v>
      </c>
      <c r="G64" s="26"/>
      <c r="H64" s="76"/>
      <c r="I64" s="76"/>
      <c r="J64" s="76"/>
      <c r="K64" s="76"/>
      <c r="L64" s="77">
        <f t="shared" si="0"/>
        <v>0</v>
      </c>
      <c r="M64" s="31"/>
    </row>
    <row r="65" spans="3:13" ht="12" customHeight="1" x14ac:dyDescent="0.2">
      <c r="C65" s="13"/>
      <c r="D65" s="19">
        <f>'Revenue - Base - OPTIONAL'!D66</f>
        <v>55</v>
      </c>
      <c r="E65" s="70" t="str">
        <f>IF(OR('Base Summary 2015-16'!E55="",'Base Summary 2015-16'!E55="[Enter service]"),"",'Base Summary 2015-16'!E55)</f>
        <v>Environmental Planning</v>
      </c>
      <c r="F65" s="71" t="str">
        <f>IF(OR('Base Summary 2015-16'!F55="",'Base Summary 2015-16'!F55="[Select]"),"",'Base Summary 2015-16'!F55)</f>
        <v>Mixed</v>
      </c>
      <c r="G65" s="26"/>
      <c r="H65" s="76"/>
      <c r="I65" s="76"/>
      <c r="J65" s="76"/>
      <c r="K65" s="76"/>
      <c r="L65" s="77">
        <f t="shared" si="0"/>
        <v>0</v>
      </c>
      <c r="M65" s="31"/>
    </row>
    <row r="66" spans="3:13" ht="12" customHeight="1" x14ac:dyDescent="0.2">
      <c r="C66" s="13"/>
      <c r="D66" s="19">
        <f>'Revenue - Base - OPTIONAL'!D67</f>
        <v>56</v>
      </c>
      <c r="E66" s="70" t="str">
        <f>IF(OR('Base Summary 2015-16'!E56="",'Base Summary 2015-16'!E56="[Enter service]"),"",'Base Summary 2015-16'!E56)</f>
        <v>Street Light Sustainability Upgrade</v>
      </c>
      <c r="F66" s="71" t="str">
        <f>IF(OR('Base Summary 2015-16'!F56="",'Base Summary 2015-16'!F56="[Select]"),"",'Base Summary 2015-16'!F56)</f>
        <v>External</v>
      </c>
      <c r="G66" s="26"/>
      <c r="H66" s="76"/>
      <c r="I66" s="76"/>
      <c r="J66" s="76"/>
      <c r="K66" s="76"/>
      <c r="L66" s="77">
        <f t="shared" si="0"/>
        <v>0</v>
      </c>
      <c r="M66" s="31"/>
    </row>
    <row r="67" spans="3:13" ht="12" customHeight="1" x14ac:dyDescent="0.2">
      <c r="C67" s="13"/>
      <c r="D67" s="19">
        <f>'Revenue - Base - OPTIONAL'!D68</f>
        <v>57</v>
      </c>
      <c r="E67" s="70" t="str">
        <f>IF(OR('Base Summary 2015-16'!E57="",'Base Summary 2015-16'!E57="[Enter service]"),"",'Base Summary 2015-16'!E57)</f>
        <v>Recreation Services</v>
      </c>
      <c r="F67" s="71" t="str">
        <f>IF(OR('Base Summary 2015-16'!F57="",'Base Summary 2015-16'!F57="[Select]"),"",'Base Summary 2015-16'!F57)</f>
        <v>External</v>
      </c>
      <c r="G67" s="26"/>
      <c r="H67" s="76"/>
      <c r="I67" s="76"/>
      <c r="J67" s="76"/>
      <c r="K67" s="76"/>
      <c r="L67" s="77">
        <f t="shared" si="0"/>
        <v>0</v>
      </c>
      <c r="M67" s="31"/>
    </row>
    <row r="68" spans="3:13" ht="12" customHeight="1" x14ac:dyDescent="0.2">
      <c r="C68" s="13"/>
      <c r="D68" s="19">
        <f>'Revenue - Base - OPTIONAL'!D69</f>
        <v>58</v>
      </c>
      <c r="E68" s="70" t="str">
        <f>IF(OR('Base Summary 2015-16'!E58="",'Base Summary 2015-16'!E58="[Enter service]"),"",'Base Summary 2015-16'!E58)</f>
        <v>Public Health and Wellbeing</v>
      </c>
      <c r="F68" s="71" t="str">
        <f>IF(OR('Base Summary 2015-16'!F58="",'Base Summary 2015-16'!F58="[Select]"),"",'Base Summary 2015-16'!F58)</f>
        <v>External</v>
      </c>
      <c r="G68" s="26"/>
      <c r="H68" s="76"/>
      <c r="I68" s="76"/>
      <c r="J68" s="76"/>
      <c r="K68" s="76"/>
      <c r="L68" s="77">
        <f t="shared" si="0"/>
        <v>0</v>
      </c>
      <c r="M68" s="31"/>
    </row>
    <row r="69" spans="3:13" ht="12" customHeight="1" x14ac:dyDescent="0.2">
      <c r="C69" s="13"/>
      <c r="D69" s="19">
        <f>'Revenue - Base - OPTIONAL'!D70</f>
        <v>59</v>
      </c>
      <c r="E69" s="70" t="str">
        <f>IF(OR('Base Summary 2015-16'!E59="",'Base Summary 2015-16'!E59="[Enter service]"),"",'Base Summary 2015-16'!E59)</f>
        <v>Immunization Services</v>
      </c>
      <c r="F69" s="71" t="str">
        <f>IF(OR('Base Summary 2015-16'!F59="",'Base Summary 2015-16'!F59="[Select]"),"",'Base Summary 2015-16'!F59)</f>
        <v>External</v>
      </c>
      <c r="G69" s="26"/>
      <c r="H69" s="76"/>
      <c r="I69" s="76"/>
      <c r="J69" s="76"/>
      <c r="K69" s="76"/>
      <c r="L69" s="77">
        <f t="shared" si="0"/>
        <v>0</v>
      </c>
      <c r="M69" s="31"/>
    </row>
    <row r="70" spans="3:13" ht="12" customHeight="1" x14ac:dyDescent="0.2">
      <c r="C70" s="13"/>
      <c r="D70" s="19">
        <f>'Revenue - Base - OPTIONAL'!D71</f>
        <v>60</v>
      </c>
      <c r="E70" s="70" t="str">
        <f>IF(OR('Base Summary 2015-16'!E60="",'Base Summary 2015-16'!E60="[Enter service]"),"",'Base Summary 2015-16'!E60)</f>
        <v>STAFF HEALTH &amp; WELLBEING</v>
      </c>
      <c r="F70" s="71" t="str">
        <f>IF(OR('Base Summary 2015-16'!F60="",'Base Summary 2015-16'!F60="[Select]"),"",'Base Summary 2015-16'!F60)</f>
        <v>Internal</v>
      </c>
      <c r="G70" s="26"/>
      <c r="H70" s="76"/>
      <c r="I70" s="76"/>
      <c r="J70" s="76"/>
      <c r="K70" s="76"/>
      <c r="L70" s="77">
        <f t="shared" si="0"/>
        <v>0</v>
      </c>
      <c r="M70" s="31"/>
    </row>
    <row r="71" spans="3:13" ht="12" customHeight="1" x14ac:dyDescent="0.2">
      <c r="C71" s="13"/>
      <c r="D71" s="19">
        <f>'Revenue - Base - OPTIONAL'!D72</f>
        <v>61</v>
      </c>
      <c r="E71" s="70" t="str">
        <f>IF(OR('Base Summary 2015-16'!E61="",'Base Summary 2015-16'!E61="[Enter service]"),"",'Base Summary 2015-16'!E61)</f>
        <v>Building Regulations and Inspections</v>
      </c>
      <c r="F71" s="71" t="str">
        <f>IF(OR('Base Summary 2015-16'!F61="",'Base Summary 2015-16'!F61="[Select]"),"",'Base Summary 2015-16'!F61)</f>
        <v>External</v>
      </c>
      <c r="G71" s="26"/>
      <c r="H71" s="76"/>
      <c r="I71" s="76"/>
      <c r="J71" s="76"/>
      <c r="K71" s="76"/>
      <c r="L71" s="77">
        <f t="shared" si="0"/>
        <v>0</v>
      </c>
      <c r="M71" s="31"/>
    </row>
    <row r="72" spans="3:13" ht="12" customHeight="1" x14ac:dyDescent="0.2">
      <c r="C72" s="13"/>
      <c r="D72" s="19">
        <f>'Revenue - Base - OPTIONAL'!D73</f>
        <v>62</v>
      </c>
      <c r="E72" s="70" t="str">
        <f>IF(OR('Base Summary 2015-16'!E62="",'Base Summary 2015-16'!E62="[Enter service]"),"",'Base Summary 2015-16'!E62)</f>
        <v>Plant Management</v>
      </c>
      <c r="F72" s="71" t="str">
        <f>IF(OR('Base Summary 2015-16'!F62="",'Base Summary 2015-16'!F62="[Select]"),"",'Base Summary 2015-16'!F62)</f>
        <v>Internal</v>
      </c>
      <c r="G72" s="26"/>
      <c r="H72" s="76"/>
      <c r="I72" s="76"/>
      <c r="J72" s="76"/>
      <c r="K72" s="76"/>
      <c r="L72" s="77">
        <f t="shared" si="0"/>
        <v>0</v>
      </c>
      <c r="M72" s="31"/>
    </row>
    <row r="73" spans="3:13" ht="12" customHeight="1" x14ac:dyDescent="0.2">
      <c r="C73" s="13"/>
      <c r="D73" s="19">
        <f>'Revenue - Base - OPTIONAL'!D74</f>
        <v>63</v>
      </c>
      <c r="E73" s="70" t="str">
        <f>IF(OR('Base Summary 2015-16'!E63="",'Base Summary 2015-16'!E63="[Enter service]"),"",'Base Summary 2015-16'!E63)</f>
        <v>Property Maintenance</v>
      </c>
      <c r="F73" s="71" t="str">
        <f>IF(OR('Base Summary 2015-16'!F63="",'Base Summary 2015-16'!F63="[Select]"),"",'Base Summary 2015-16'!F63)</f>
        <v>Mixed</v>
      </c>
      <c r="G73" s="26"/>
      <c r="H73" s="76"/>
      <c r="I73" s="76"/>
      <c r="J73" s="76"/>
      <c r="K73" s="76"/>
      <c r="L73" s="77">
        <f t="shared" si="0"/>
        <v>0</v>
      </c>
      <c r="M73" s="31"/>
    </row>
    <row r="74" spans="3:13" ht="12" customHeight="1" x14ac:dyDescent="0.2">
      <c r="C74" s="13"/>
      <c r="D74" s="19">
        <f>'Revenue - Base - OPTIONAL'!D75</f>
        <v>64</v>
      </c>
      <c r="E74" s="70" t="str">
        <f>IF(OR('Base Summary 2015-16'!E64="",'Base Summary 2015-16'!E64="[Enter service]"),"",'Base Summary 2015-16'!E64)</f>
        <v>Sale of Council Properties</v>
      </c>
      <c r="F74" s="71" t="str">
        <f>IF(OR('Base Summary 2015-16'!F64="",'Base Summary 2015-16'!F64="[Select]"),"",'Base Summary 2015-16'!F64)</f>
        <v>Internal</v>
      </c>
      <c r="G74" s="26"/>
      <c r="H74" s="76"/>
      <c r="I74" s="76"/>
      <c r="J74" s="76"/>
      <c r="K74" s="76"/>
      <c r="L74" s="77">
        <f t="shared" si="0"/>
        <v>0</v>
      </c>
      <c r="M74" s="31"/>
    </row>
    <row r="75" spans="3:13" ht="12" customHeight="1" x14ac:dyDescent="0.2">
      <c r="C75" s="13"/>
      <c r="D75" s="19">
        <f>'Revenue - Base - OPTIONAL'!D76</f>
        <v>65</v>
      </c>
      <c r="E75" s="70" t="str">
        <f>IF(OR('Base Summary 2015-16'!E65="",'Base Summary 2015-16'!E65="[Enter service]"),"",'Base Summary 2015-16'!E65)</f>
        <v>Council Residences</v>
      </c>
      <c r="F75" s="71" t="str">
        <f>IF(OR('Base Summary 2015-16'!F65="",'Base Summary 2015-16'!F65="[Select]"),"",'Base Summary 2015-16'!F65)</f>
        <v>Internal</v>
      </c>
      <c r="G75" s="26"/>
      <c r="H75" s="76"/>
      <c r="I75" s="76"/>
      <c r="J75" s="76"/>
      <c r="K75" s="76"/>
      <c r="L75" s="77">
        <f t="shared" si="0"/>
        <v>0</v>
      </c>
      <c r="M75" s="31"/>
    </row>
    <row r="76" spans="3:13" ht="12" customHeight="1" x14ac:dyDescent="0.2">
      <c r="C76" s="13"/>
      <c r="D76" s="19">
        <f>'Revenue - Base - OPTIONAL'!D77</f>
        <v>66</v>
      </c>
      <c r="E76" s="70" t="str">
        <f>IF(OR('Base Summary 2015-16'!E66="",'Base Summary 2015-16'!E66="[Enter service]"),"",'Base Summary 2015-16'!E66)</f>
        <v>Council Offices</v>
      </c>
      <c r="F76" s="71" t="str">
        <f>IF(OR('Base Summary 2015-16'!F66="",'Base Summary 2015-16'!F66="[Select]"),"",'Base Summary 2015-16'!F66)</f>
        <v>Internal</v>
      </c>
      <c r="G76" s="26"/>
      <c r="H76" s="76"/>
      <c r="I76" s="76"/>
      <c r="J76" s="76"/>
      <c r="K76" s="76"/>
      <c r="L76" s="77">
        <f t="shared" si="0"/>
        <v>0</v>
      </c>
      <c r="M76" s="31"/>
    </row>
    <row r="77" spans="3:13" ht="12" customHeight="1" x14ac:dyDescent="0.2">
      <c r="C77" s="13"/>
      <c r="D77" s="19">
        <f>'Revenue - Base - OPTIONAL'!D78</f>
        <v>67</v>
      </c>
      <c r="E77" s="70" t="str">
        <f>IF(OR('Base Summary 2015-16'!E67="",'Base Summary 2015-16'!E67="[Enter service]"),"",'Base Summary 2015-16'!E67)</f>
        <v>Swimming Pools</v>
      </c>
      <c r="F77" s="71" t="str">
        <f>IF(OR('Base Summary 2015-16'!F67="",'Base Summary 2015-16'!F67="[Select]"),"",'Base Summary 2015-16'!F67)</f>
        <v>External</v>
      </c>
      <c r="G77" s="26"/>
      <c r="H77" s="76"/>
      <c r="I77" s="76"/>
      <c r="J77" s="76"/>
      <c r="K77" s="76"/>
      <c r="L77" s="77">
        <f t="shared" si="0"/>
        <v>0</v>
      </c>
      <c r="M77" s="31"/>
    </row>
    <row r="78" spans="3:13" ht="12" customHeight="1" x14ac:dyDescent="0.2">
      <c r="C78" s="13"/>
      <c r="D78" s="19">
        <f>'Revenue - Base - OPTIONAL'!D79</f>
        <v>68</v>
      </c>
      <c r="E78" s="70" t="str">
        <f>IF(OR('Base Summary 2015-16'!E68="",'Base Summary 2015-16'!E68="[Enter service]"),"",'Base Summary 2015-16'!E68)</f>
        <v>Recreation Reserves</v>
      </c>
      <c r="F78" s="71" t="str">
        <f>IF(OR('Base Summary 2015-16'!F68="",'Base Summary 2015-16'!F68="[Select]"),"",'Base Summary 2015-16'!F68)</f>
        <v>External</v>
      </c>
      <c r="G78" s="26"/>
      <c r="H78" s="76"/>
      <c r="I78" s="76"/>
      <c r="J78" s="76"/>
      <c r="K78" s="76"/>
      <c r="L78" s="77">
        <f t="shared" si="0"/>
        <v>0</v>
      </c>
      <c r="M78" s="31"/>
    </row>
    <row r="79" spans="3:13" ht="12" customHeight="1" x14ac:dyDescent="0.2">
      <c r="C79" s="13"/>
      <c r="D79" s="19">
        <f>'Revenue - Base - OPTIONAL'!D80</f>
        <v>69</v>
      </c>
      <c r="E79" s="70" t="str">
        <f>IF(OR('Base Summary 2015-16'!E69="",'Base Summary 2015-16'!E69="[Enter service]"),"",'Base Summary 2015-16'!E69)</f>
        <v>Caravan Parks</v>
      </c>
      <c r="F79" s="71" t="str">
        <f>IF(OR('Base Summary 2015-16'!F69="",'Base Summary 2015-16'!F69="[Select]"),"",'Base Summary 2015-16'!F69)</f>
        <v>External</v>
      </c>
      <c r="G79" s="26"/>
      <c r="H79" s="76"/>
      <c r="I79" s="76"/>
      <c r="J79" s="76"/>
      <c r="K79" s="76"/>
      <c r="L79" s="77">
        <f t="shared" si="0"/>
        <v>0</v>
      </c>
      <c r="M79" s="31"/>
    </row>
    <row r="80" spans="3:13" ht="12" customHeight="1" x14ac:dyDescent="0.2">
      <c r="C80" s="13"/>
      <c r="D80" s="19">
        <f>'Revenue - Base - OPTIONAL'!D81</f>
        <v>70</v>
      </c>
      <c r="E80" s="70" t="str">
        <f>IF(OR('Base Summary 2015-16'!E70="",'Base Summary 2015-16'!E70="[Enter service]"),"",'Base Summary 2015-16'!E70)</f>
        <v>Halls</v>
      </c>
      <c r="F80" s="71" t="str">
        <f>IF(OR('Base Summary 2015-16'!F70="",'Base Summary 2015-16'!F70="[Select]"),"",'Base Summary 2015-16'!F70)</f>
        <v>External</v>
      </c>
      <c r="G80" s="26"/>
      <c r="H80" s="76"/>
      <c r="I80" s="76"/>
      <c r="J80" s="76"/>
      <c r="K80" s="76"/>
      <c r="L80" s="77">
        <f t="shared" si="0"/>
        <v>0</v>
      </c>
      <c r="M80" s="31"/>
    </row>
    <row r="81" spans="3:13" ht="12" customHeight="1" x14ac:dyDescent="0.2">
      <c r="C81" s="13"/>
      <c r="D81" s="19">
        <f>'Revenue - Base - OPTIONAL'!D82</f>
        <v>71</v>
      </c>
      <c r="E81" s="70" t="str">
        <f>IF(OR('Base Summary 2015-16'!E71="",'Base Summary 2015-16'!E71="[Enter service]"),"",'Base Summary 2015-16'!E71)</f>
        <v>Museums</v>
      </c>
      <c r="F81" s="71" t="str">
        <f>IF(OR('Base Summary 2015-16'!F71="",'Base Summary 2015-16'!F71="[Select]"),"",'Base Summary 2015-16'!F71)</f>
        <v>External</v>
      </c>
      <c r="G81" s="26"/>
      <c r="H81" s="76"/>
      <c r="I81" s="76"/>
      <c r="J81" s="76"/>
      <c r="K81" s="76"/>
      <c r="L81" s="77">
        <f t="shared" si="0"/>
        <v>0</v>
      </c>
      <c r="M81" s="31"/>
    </row>
    <row r="82" spans="3:13" ht="12" customHeight="1" x14ac:dyDescent="0.2">
      <c r="C82" s="13"/>
      <c r="D82" s="19">
        <f>'Revenue - Base - OPTIONAL'!D83</f>
        <v>72</v>
      </c>
      <c r="E82" s="70" t="str">
        <f>IF(OR('Base Summary 2015-16'!E72="",'Base Summary 2015-16'!E72="[Enter service]"),"",'Base Summary 2015-16'!E72)</f>
        <v>Court Houses</v>
      </c>
      <c r="F82" s="71" t="str">
        <f>IF(OR('Base Summary 2015-16'!F72="",'Base Summary 2015-16'!F72="[Select]"),"",'Base Summary 2015-16'!F72)</f>
        <v>External</v>
      </c>
      <c r="G82" s="26"/>
      <c r="H82" s="76"/>
      <c r="I82" s="76"/>
      <c r="J82" s="76"/>
      <c r="K82" s="76"/>
      <c r="L82" s="77">
        <f t="shared" si="0"/>
        <v>0</v>
      </c>
      <c r="M82" s="31"/>
    </row>
    <row r="83" spans="3:13" ht="12" customHeight="1" x14ac:dyDescent="0.2">
      <c r="C83" s="13"/>
      <c r="D83" s="19">
        <f>'Revenue - Base - OPTIONAL'!D84</f>
        <v>73</v>
      </c>
      <c r="E83" s="70" t="str">
        <f>IF(OR('Base Summary 2015-16'!E73="",'Base Summary 2015-16'!E73="[Enter service]"),"",'Base Summary 2015-16'!E73)</f>
        <v>Stadiums &amp; Community Centres</v>
      </c>
      <c r="F83" s="71" t="str">
        <f>IF(OR('Base Summary 2015-16'!F73="",'Base Summary 2015-16'!F73="[Select]"),"",'Base Summary 2015-16'!F73)</f>
        <v>External</v>
      </c>
      <c r="G83" s="26"/>
      <c r="H83" s="76"/>
      <c r="I83" s="76"/>
      <c r="J83" s="76"/>
      <c r="K83" s="76"/>
      <c r="L83" s="77">
        <f t="shared" si="0"/>
        <v>0</v>
      </c>
      <c r="M83" s="31"/>
    </row>
    <row r="84" spans="3:13" ht="12" customHeight="1" x14ac:dyDescent="0.2">
      <c r="C84" s="13"/>
      <c r="D84" s="19">
        <f>'Revenue - Base - OPTIONAL'!D85</f>
        <v>74</v>
      </c>
      <c r="E84" s="70" t="str">
        <f>IF(OR('Base Summary 2015-16'!E74="",'Base Summary 2015-16'!E74="[Enter service]"),"",'Base Summary 2015-16'!E74)</f>
        <v>Depots</v>
      </c>
      <c r="F84" s="71" t="str">
        <f>IF(OR('Base Summary 2015-16'!F74="",'Base Summary 2015-16'!F74="[Select]"),"",'Base Summary 2015-16'!F74)</f>
        <v>Internal</v>
      </c>
      <c r="G84" s="26"/>
      <c r="H84" s="76"/>
      <c r="I84" s="76"/>
      <c r="J84" s="76"/>
      <c r="K84" s="76"/>
      <c r="L84" s="77">
        <f t="shared" si="0"/>
        <v>0</v>
      </c>
      <c r="M84" s="31"/>
    </row>
    <row r="85" spans="3:13" ht="12" customHeight="1" x14ac:dyDescent="0.2">
      <c r="C85" s="13"/>
      <c r="D85" s="19">
        <f>'Revenue - Base - OPTIONAL'!D86</f>
        <v>75</v>
      </c>
      <c r="E85" s="70" t="str">
        <f>IF(OR('Base Summary 2015-16'!E75="",'Base Summary 2015-16'!E75="[Enter service]"),"",'Base Summary 2015-16'!E75)</f>
        <v>Lakes</v>
      </c>
      <c r="F85" s="71" t="str">
        <f>IF(OR('Base Summary 2015-16'!F75="",'Base Summary 2015-16'!F75="[Select]"),"",'Base Summary 2015-16'!F75)</f>
        <v>External</v>
      </c>
      <c r="G85" s="26"/>
      <c r="H85" s="76"/>
      <c r="I85" s="76"/>
      <c r="J85" s="76"/>
      <c r="K85" s="76"/>
      <c r="L85" s="77">
        <f t="shared" si="0"/>
        <v>0</v>
      </c>
      <c r="M85" s="31"/>
    </row>
    <row r="86" spans="3:13" ht="12" customHeight="1" x14ac:dyDescent="0.2">
      <c r="C86" s="13"/>
      <c r="D86" s="19">
        <f>'Revenue - Base - OPTIONAL'!D87</f>
        <v>76</v>
      </c>
      <c r="E86" s="70" t="str">
        <f>IF(OR('Base Summary 2015-16'!E76="",'Base Summary 2015-16'!E76="[Enter service]"),"",'Base Summary 2015-16'!E76)</f>
        <v>Other Council Assets</v>
      </c>
      <c r="F86" s="71" t="str">
        <f>IF(OR('Base Summary 2015-16'!F76="",'Base Summary 2015-16'!F76="[Select]"),"",'Base Summary 2015-16'!F76)</f>
        <v>Mixed</v>
      </c>
      <c r="G86" s="26"/>
      <c r="H86" s="76"/>
      <c r="I86" s="76"/>
      <c r="J86" s="76"/>
      <c r="K86" s="76"/>
      <c r="L86" s="77">
        <f t="shared" si="0"/>
        <v>0</v>
      </c>
      <c r="M86" s="31"/>
    </row>
    <row r="87" spans="3:13" ht="12" customHeight="1" x14ac:dyDescent="0.2">
      <c r="C87" s="13"/>
      <c r="D87" s="19">
        <f>'Revenue - Base - OPTIONAL'!D88</f>
        <v>77</v>
      </c>
      <c r="E87" s="70" t="str">
        <f>IF(OR('Base Summary 2015-16'!E77="",'Base Summary 2015-16'!E77="[Enter service]"),"",'Base Summary 2015-16'!E77)</f>
        <v>Sunraysia Highway Improvement Committee</v>
      </c>
      <c r="F87" s="71" t="str">
        <f>IF(OR('Base Summary 2015-16'!F77="",'Base Summary 2015-16'!F77="[Select]"),"",'Base Summary 2015-16'!F77)</f>
        <v>External</v>
      </c>
      <c r="G87" s="26"/>
      <c r="H87" s="76"/>
      <c r="I87" s="76"/>
      <c r="J87" s="76"/>
      <c r="K87" s="76"/>
      <c r="L87" s="77">
        <f t="shared" si="0"/>
        <v>0</v>
      </c>
      <c r="M87" s="31"/>
    </row>
    <row r="88" spans="3:13" ht="12" customHeight="1" x14ac:dyDescent="0.2">
      <c r="C88" s="13"/>
      <c r="D88" s="19">
        <f>'Revenue - Base - OPTIONAL'!D89</f>
        <v>78</v>
      </c>
      <c r="E88" s="70" t="str">
        <f>IF(OR('Base Summary 2015-16'!E78="",'Base Summary 2015-16'!E78="[Enter service]"),"",'Base Summary 2015-16'!E78)</f>
        <v>Roadside Weed and Rabbit Control</v>
      </c>
      <c r="F88" s="71" t="str">
        <f>IF(OR('Base Summary 2015-16'!F78="",'Base Summary 2015-16'!F78="[Select]"),"",'Base Summary 2015-16'!F78)</f>
        <v>External</v>
      </c>
      <c r="G88" s="26"/>
      <c r="H88" s="76"/>
      <c r="I88" s="76"/>
      <c r="J88" s="76"/>
      <c r="K88" s="76"/>
      <c r="L88" s="77">
        <f t="shared" si="0"/>
        <v>0</v>
      </c>
      <c r="M88" s="31"/>
    </row>
    <row r="89" spans="3:13" ht="12" customHeight="1" x14ac:dyDescent="0.2">
      <c r="C89" s="13"/>
      <c r="D89" s="19">
        <f>'Revenue - Base - OPTIONAL'!D90</f>
        <v>79</v>
      </c>
      <c r="E89" s="70" t="str">
        <f>IF(OR('Base Summary 2015-16'!E79="",'Base Summary 2015-16'!E79="[Enter service]"),"",'Base Summary 2015-16'!E79)</f>
        <v>Charlton-St Arnaud Rd Floodway Construction</v>
      </c>
      <c r="F89" s="71" t="str">
        <f>IF(OR('Base Summary 2015-16'!F79="",'Base Summary 2015-16'!F79="[Select]"),"",'Base Summary 2015-16'!F79)</f>
        <v>External</v>
      </c>
      <c r="G89" s="26"/>
      <c r="H89" s="76"/>
      <c r="I89" s="76"/>
      <c r="J89" s="76"/>
      <c r="K89" s="76"/>
      <c r="L89" s="77">
        <f t="shared" si="0"/>
        <v>0</v>
      </c>
      <c r="M89" s="31"/>
    </row>
    <row r="90" spans="3:13" ht="12" customHeight="1" x14ac:dyDescent="0.2">
      <c r="C90" s="13"/>
      <c r="D90" s="19">
        <f>'Revenue - Base - OPTIONAL'!D91</f>
        <v>80</v>
      </c>
      <c r="E90" s="70" t="e">
        <f>IF(OR('Base Summary 2015-16'!#REF!="",'Base Summary 2015-16'!#REF!="[Enter service]"),"",'Base Summary 2015-16'!#REF!)</f>
        <v>#REF!</v>
      </c>
      <c r="F90" s="71" t="e">
        <f>IF(OR('Base Summary 2015-16'!#REF!="",'Base Summary 2015-16'!#REF!="[Select]"),"",'Base Summary 2015-16'!#REF!)</f>
        <v>#REF!</v>
      </c>
      <c r="G90" s="26"/>
      <c r="H90" s="76"/>
      <c r="I90" s="76"/>
      <c r="J90" s="76"/>
      <c r="K90" s="76"/>
      <c r="L90" s="77">
        <f t="shared" si="0"/>
        <v>0</v>
      </c>
      <c r="M90" s="31"/>
    </row>
    <row r="91" spans="3:13" ht="12" customHeight="1" x14ac:dyDescent="0.2">
      <c r="C91" s="13"/>
      <c r="D91" s="19">
        <f>'Revenue - Base - OPTIONAL'!D92</f>
        <v>81</v>
      </c>
      <c r="E91" s="70" t="str">
        <f>IF(OR('Base Summary 2015-16'!E80="",'Base Summary 2015-16'!E80="[Enter service]"),"",'Base Summary 2015-16'!E80)</f>
        <v>Municipal Emergency Management</v>
      </c>
      <c r="F91" s="71" t="str">
        <f>IF(OR('Base Summary 2015-16'!F80="",'Base Summary 2015-16'!F80="[Select]"),"",'Base Summary 2015-16'!F80)</f>
        <v>Mixed</v>
      </c>
      <c r="G91" s="26"/>
      <c r="H91" s="76"/>
      <c r="I91" s="76"/>
      <c r="J91" s="76"/>
      <c r="K91" s="76"/>
      <c r="L91" s="77">
        <f t="shared" si="0"/>
        <v>0</v>
      </c>
      <c r="M91" s="31"/>
    </row>
    <row r="92" spans="3:13" ht="12" customHeight="1" x14ac:dyDescent="0.2">
      <c r="C92" s="13"/>
      <c r="D92" s="19">
        <f>'Revenue - Base - OPTIONAL'!D93</f>
        <v>82</v>
      </c>
      <c r="E92" s="70" t="str">
        <f>IF(OR('Base Summary 2015-16'!E81="",'Base Summary 2015-16'!E81="[Enter service]"),"",'Base Summary 2015-16'!E81)</f>
        <v>Incident Emergency Response</v>
      </c>
      <c r="F92" s="71" t="str">
        <f>IF(OR('Base Summary 2015-16'!F81="",'Base Summary 2015-16'!F81="[Select]"),"",'Base Summary 2015-16'!F81)</f>
        <v>External</v>
      </c>
      <c r="G92" s="26"/>
      <c r="H92" s="76"/>
      <c r="I92" s="76"/>
      <c r="J92" s="76"/>
      <c r="K92" s="76"/>
      <c r="L92" s="77">
        <f t="shared" si="0"/>
        <v>0</v>
      </c>
      <c r="M92" s="31"/>
    </row>
    <row r="93" spans="3:13" ht="12" customHeight="1" x14ac:dyDescent="0.2">
      <c r="C93" s="13"/>
      <c r="D93" s="19">
        <f>'Revenue - Base - OPTIONAL'!D94</f>
        <v>83</v>
      </c>
      <c r="E93" s="70" t="str">
        <f>IF(OR('Base Summary 2015-16'!E82="",'Base Summary 2015-16'!E82="[Enter service]"),"",'Base Summary 2015-16'!E82)</f>
        <v>Events Traffic Control &amp; Community Support</v>
      </c>
      <c r="F93" s="71" t="str">
        <f>IF(OR('Base Summary 2015-16'!F82="",'Base Summary 2015-16'!F82="[Select]"),"",'Base Summary 2015-16'!F82)</f>
        <v>External</v>
      </c>
      <c r="G93" s="26"/>
      <c r="H93" s="76"/>
      <c r="I93" s="76"/>
      <c r="J93" s="76"/>
      <c r="K93" s="76"/>
      <c r="L93" s="77">
        <f t="shared" si="0"/>
        <v>0</v>
      </c>
      <c r="M93" s="31"/>
    </row>
    <row r="94" spans="3:13" ht="12" customHeight="1" x14ac:dyDescent="0.2">
      <c r="C94" s="13"/>
      <c r="D94" s="19">
        <f>'Revenue - Base - OPTIONAL'!D95</f>
        <v>84</v>
      </c>
      <c r="E94" s="70" t="str">
        <f>IF(OR('Base Summary 2015-16'!E83="",'Base Summary 2015-16'!E83="[Enter service]"),"",'Base Summary 2015-16'!E83)</f>
        <v>Road Services Administration</v>
      </c>
      <c r="F94" s="71" t="str">
        <f>IF(OR('Base Summary 2015-16'!F83="",'Base Summary 2015-16'!F83="[Select]"),"",'Base Summary 2015-16'!F83)</f>
        <v>Internal</v>
      </c>
      <c r="G94" s="26"/>
      <c r="H94" s="76"/>
      <c r="I94" s="76"/>
      <c r="J94" s="76"/>
      <c r="K94" s="76"/>
      <c r="L94" s="77">
        <f t="shared" si="0"/>
        <v>0</v>
      </c>
      <c r="M94" s="31"/>
    </row>
    <row r="95" spans="3:13" ht="12" customHeight="1" x14ac:dyDescent="0.2">
      <c r="C95" s="13"/>
      <c r="D95" s="19">
        <f>'Revenue - Base - OPTIONAL'!D96</f>
        <v>85</v>
      </c>
      <c r="E95" s="70" t="str">
        <f>IF(OR('Base Summary 2015-16'!E84="",'Base Summary 2015-16'!E84="[Enter service]"),"",'Base Summary 2015-16'!E84)</f>
        <v>Roads Sealed</v>
      </c>
      <c r="F95" s="71" t="str">
        <f>IF(OR('Base Summary 2015-16'!F84="",'Base Summary 2015-16'!F84="[Select]"),"",'Base Summary 2015-16'!F84)</f>
        <v>External</v>
      </c>
      <c r="G95" s="26"/>
      <c r="H95" s="76"/>
      <c r="I95" s="76"/>
      <c r="J95" s="76"/>
      <c r="K95" s="76"/>
      <c r="L95" s="77">
        <f t="shared" si="0"/>
        <v>0</v>
      </c>
      <c r="M95" s="31"/>
    </row>
    <row r="96" spans="3:13" ht="12" customHeight="1" x14ac:dyDescent="0.2">
      <c r="C96" s="13"/>
      <c r="D96" s="19">
        <f>'Revenue - Base - OPTIONAL'!D97</f>
        <v>86</v>
      </c>
      <c r="E96" s="70" t="str">
        <f>IF(OR('Base Summary 2015-16'!E85="",'Base Summary 2015-16'!E85="[Enter service]"),"",'Base Summary 2015-16'!E85)</f>
        <v>Roads Gravel</v>
      </c>
      <c r="F96" s="71" t="str">
        <f>IF(OR('Base Summary 2015-16'!F85="",'Base Summary 2015-16'!F85="[Select]"),"",'Base Summary 2015-16'!F85)</f>
        <v>External</v>
      </c>
      <c r="G96" s="26"/>
      <c r="H96" s="76"/>
      <c r="I96" s="76"/>
      <c r="J96" s="76"/>
      <c r="K96" s="76"/>
      <c r="L96" s="77">
        <f t="shared" si="0"/>
        <v>0</v>
      </c>
      <c r="M96" s="31"/>
    </row>
    <row r="97" spans="3:13" ht="12" customHeight="1" x14ac:dyDescent="0.2">
      <c r="C97" s="13"/>
      <c r="D97" s="19">
        <f>'Revenue - Base - OPTIONAL'!D98</f>
        <v>87</v>
      </c>
      <c r="E97" s="70" t="str">
        <f>IF(OR('Base Summary 2015-16'!E86="",'Base Summary 2015-16'!E86="[Enter service]"),"",'Base Summary 2015-16'!E86)</f>
        <v>Roads Formed</v>
      </c>
      <c r="F97" s="71" t="str">
        <f>IF(OR('Base Summary 2015-16'!F86="",'Base Summary 2015-16'!F86="[Select]"),"",'Base Summary 2015-16'!F86)</f>
        <v>External</v>
      </c>
      <c r="G97" s="26"/>
      <c r="H97" s="76"/>
      <c r="I97" s="76"/>
      <c r="J97" s="76"/>
      <c r="K97" s="76"/>
      <c r="L97" s="77">
        <f t="shared" si="0"/>
        <v>0</v>
      </c>
      <c r="M97" s="31"/>
    </row>
    <row r="98" spans="3:13" ht="12" customHeight="1" x14ac:dyDescent="0.2">
      <c r="C98" s="13"/>
      <c r="D98" s="19">
        <f>'Revenue - Base - OPTIONAL'!D99</f>
        <v>88</v>
      </c>
      <c r="E98" s="70" t="str">
        <f>IF(OR('Base Summary 2015-16'!E87="",'Base Summary 2015-16'!E87="[Enter service]"),"",'Base Summary 2015-16'!E87)</f>
        <v>Gravel Pit Rehabilitiation</v>
      </c>
      <c r="F98" s="71" t="str">
        <f>IF(OR('Base Summary 2015-16'!F87="",'Base Summary 2015-16'!F87="[Select]"),"",'Base Summary 2015-16'!F87)</f>
        <v>Internal</v>
      </c>
      <c r="G98" s="26"/>
      <c r="H98" s="76"/>
      <c r="I98" s="76"/>
      <c r="J98" s="76"/>
      <c r="K98" s="76"/>
      <c r="L98" s="77">
        <f t="shared" si="0"/>
        <v>0</v>
      </c>
      <c r="M98" s="31"/>
    </row>
    <row r="99" spans="3:13" ht="12" customHeight="1" x14ac:dyDescent="0.2">
      <c r="C99" s="13"/>
      <c r="D99" s="19">
        <f>'Revenue - Base - OPTIONAL'!D100</f>
        <v>89</v>
      </c>
      <c r="E99" s="70" t="str">
        <f>IF(OR('Base Summary 2015-16'!E88="",'Base Summary 2015-16'!E88="[Enter service]"),"",'Base Summary 2015-16'!E88)</f>
        <v>Urban Areas and Environment Administration</v>
      </c>
      <c r="F99" s="71" t="str">
        <f>IF(OR('Base Summary 2015-16'!F88="",'Base Summary 2015-16'!F88="[Select]"),"",'Base Summary 2015-16'!F88)</f>
        <v>Mixed</v>
      </c>
      <c r="G99" s="26"/>
      <c r="H99" s="76"/>
      <c r="I99" s="76"/>
      <c r="J99" s="76"/>
      <c r="K99" s="76"/>
      <c r="L99" s="77">
        <f t="shared" si="0"/>
        <v>0</v>
      </c>
      <c r="M99" s="31"/>
    </row>
    <row r="100" spans="3:13" ht="12" customHeight="1" x14ac:dyDescent="0.2">
      <c r="C100" s="13"/>
      <c r="D100" s="19">
        <f>'Revenue - Base - OPTIONAL'!D101</f>
        <v>90</v>
      </c>
      <c r="E100" s="70" t="str">
        <f>IF(OR('Base Summary 2015-16'!E89="",'Base Summary 2015-16'!E89="[Enter service]"),"",'Base Summary 2015-16'!E89)</f>
        <v>Public Toilets</v>
      </c>
      <c r="F100" s="71" t="str">
        <f>IF(OR('Base Summary 2015-16'!F89="",'Base Summary 2015-16'!F89="[Select]"),"",'Base Summary 2015-16'!F89)</f>
        <v>External</v>
      </c>
      <c r="G100" s="26"/>
      <c r="H100" s="76"/>
      <c r="I100" s="76"/>
      <c r="J100" s="76"/>
      <c r="K100" s="76"/>
      <c r="L100" s="77">
        <f t="shared" si="0"/>
        <v>0</v>
      </c>
      <c r="M100" s="31"/>
    </row>
    <row r="101" spans="3:13" ht="12" customHeight="1" x14ac:dyDescent="0.2">
      <c r="C101" s="13"/>
      <c r="D101" s="19">
        <f>'Revenue - Base - OPTIONAL'!D102</f>
        <v>91</v>
      </c>
      <c r="E101" s="70" t="str">
        <f>IF(OR('Base Summary 2015-16'!E90="",'Base Summary 2015-16'!E90="[Enter service]"),"",'Base Summary 2015-16'!E90)</f>
        <v>Parks</v>
      </c>
      <c r="F101" s="71" t="str">
        <f>IF(OR('Base Summary 2015-16'!F90="",'Base Summary 2015-16'!F90="[Select]"),"",'Base Summary 2015-16'!F90)</f>
        <v>External</v>
      </c>
      <c r="G101" s="26"/>
      <c r="H101" s="76"/>
      <c r="I101" s="76"/>
      <c r="J101" s="76"/>
      <c r="K101" s="76"/>
      <c r="L101" s="77">
        <f t="shared" si="0"/>
        <v>0</v>
      </c>
      <c r="M101" s="31"/>
    </row>
    <row r="102" spans="3:13" ht="12" customHeight="1" x14ac:dyDescent="0.2">
      <c r="C102" s="13"/>
      <c r="D102" s="19">
        <f>'Revenue - Base - OPTIONAL'!D103</f>
        <v>92</v>
      </c>
      <c r="E102" s="70" t="str">
        <f>IF(OR('Base Summary 2015-16'!E91="",'Base Summary 2015-16'!E91="[Enter service]"),"",'Base Summary 2015-16'!E91)</f>
        <v>Drains</v>
      </c>
      <c r="F102" s="71" t="str">
        <f>IF(OR('Base Summary 2015-16'!F91="",'Base Summary 2015-16'!F91="[Select]"),"",'Base Summary 2015-16'!F91)</f>
        <v>External</v>
      </c>
      <c r="G102" s="26"/>
      <c r="H102" s="76"/>
      <c r="I102" s="76"/>
      <c r="J102" s="76"/>
      <c r="K102" s="76"/>
      <c r="L102" s="77">
        <f t="shared" si="0"/>
        <v>0</v>
      </c>
      <c r="M102" s="31"/>
    </row>
    <row r="103" spans="3:13" ht="12" customHeight="1" x14ac:dyDescent="0.2">
      <c r="C103" s="13"/>
      <c r="D103" s="19">
        <f>'Revenue - Base - OPTIONAL'!D104</f>
        <v>93</v>
      </c>
      <c r="E103" s="70" t="str">
        <f>IF(OR('Base Summary 2015-16'!E92="",'Base Summary 2015-16'!E92="[Enter service]"),"",'Base Summary 2015-16'!E92)</f>
        <v>Major Culverts Bridges and Weirs</v>
      </c>
      <c r="F103" s="71" t="str">
        <f>IF(OR('Base Summary 2015-16'!F92="",'Base Summary 2015-16'!F92="[Select]"),"",'Base Summary 2015-16'!F92)</f>
        <v>External</v>
      </c>
      <c r="G103" s="26"/>
      <c r="H103" s="76"/>
      <c r="I103" s="76"/>
      <c r="J103" s="76"/>
      <c r="K103" s="76"/>
      <c r="L103" s="77">
        <f t="shared" si="0"/>
        <v>0</v>
      </c>
      <c r="M103" s="31"/>
    </row>
    <row r="104" spans="3:13" ht="12" customHeight="1" x14ac:dyDescent="0.2">
      <c r="C104" s="13"/>
      <c r="D104" s="19">
        <f>'Revenue - Base - OPTIONAL'!D105</f>
        <v>94</v>
      </c>
      <c r="E104" s="70" t="str">
        <f>IF(OR('Base Summary 2015-16'!E93="",'Base Summary 2015-16'!E93="[Enter service]"),"",'Base Summary 2015-16'!E93)</f>
        <v>Pump Stations Water Re Use and Standpipes</v>
      </c>
      <c r="F104" s="71" t="str">
        <f>IF(OR('Base Summary 2015-16'!F93="",'Base Summary 2015-16'!F93="[Select]"),"",'Base Summary 2015-16'!F93)</f>
        <v>External</v>
      </c>
      <c r="G104" s="26"/>
      <c r="H104" s="76"/>
      <c r="I104" s="76"/>
      <c r="J104" s="76"/>
      <c r="K104" s="76"/>
      <c r="L104" s="77">
        <f t="shared" si="0"/>
        <v>0</v>
      </c>
      <c r="M104" s="31"/>
    </row>
    <row r="105" spans="3:13" ht="12" customHeight="1" x14ac:dyDescent="0.2">
      <c r="C105" s="13"/>
      <c r="D105" s="19">
        <f>'Revenue - Base - OPTIONAL'!D106</f>
        <v>95</v>
      </c>
      <c r="E105" s="70" t="str">
        <f>IF(OR('Base Summary 2015-16'!E94="",'Base Summary 2015-16'!E94="[Enter service]"),"",'Base Summary 2015-16'!E94)</f>
        <v>Streetscapes</v>
      </c>
      <c r="F105" s="71" t="str">
        <f>IF(OR('Base Summary 2015-16'!F94="",'Base Summary 2015-16'!F94="[Select]"),"",'Base Summary 2015-16'!F94)</f>
        <v>External</v>
      </c>
      <c r="G105" s="26"/>
      <c r="H105" s="76"/>
      <c r="I105" s="76"/>
      <c r="J105" s="76"/>
      <c r="K105" s="76"/>
      <c r="L105" s="77">
        <f t="shared" si="0"/>
        <v>0</v>
      </c>
      <c r="M105" s="31"/>
    </row>
    <row r="106" spans="3:13" ht="12" customHeight="1" x14ac:dyDescent="0.2">
      <c r="C106" s="13"/>
      <c r="D106" s="19">
        <f>'Revenue - Base - OPTIONAL'!D107</f>
        <v>96</v>
      </c>
      <c r="E106" s="70" t="str">
        <f>IF(OR('Base Summary 2015-16'!E95="",'Base Summary 2015-16'!E95="[Enter service]"),"",'Base Summary 2015-16'!E95)</f>
        <v>Kerb &amp; Channel</v>
      </c>
      <c r="F106" s="71" t="str">
        <f>IF(OR('Base Summary 2015-16'!F95="",'Base Summary 2015-16'!F95="[Select]"),"",'Base Summary 2015-16'!F95)</f>
        <v>External</v>
      </c>
      <c r="G106" s="26"/>
      <c r="H106" s="76"/>
      <c r="I106" s="76"/>
      <c r="J106" s="76"/>
      <c r="K106" s="76"/>
      <c r="L106" s="77">
        <f t="shared" si="0"/>
        <v>0</v>
      </c>
      <c r="M106" s="31"/>
    </row>
    <row r="107" spans="3:13" ht="12" customHeight="1" x14ac:dyDescent="0.2">
      <c r="C107" s="13"/>
      <c r="D107" s="19">
        <f>'Revenue - Base - OPTIONAL'!D108</f>
        <v>97</v>
      </c>
      <c r="E107" s="70" t="str">
        <f>IF(OR('Base Summary 2015-16'!E96="",'Base Summary 2015-16'!E96="[Enter service]"),"",'Base Summary 2015-16'!E96)</f>
        <v>Footpaths</v>
      </c>
      <c r="F107" s="71" t="str">
        <f>IF(OR('Base Summary 2015-16'!F96="",'Base Summary 2015-16'!F96="[Select]"),"",'Base Summary 2015-16'!F96)</f>
        <v>External</v>
      </c>
      <c r="G107" s="26"/>
      <c r="H107" s="76"/>
      <c r="I107" s="76"/>
      <c r="J107" s="76"/>
      <c r="K107" s="76"/>
      <c r="L107" s="77">
        <f t="shared" si="0"/>
        <v>0</v>
      </c>
      <c r="M107" s="31"/>
    </row>
    <row r="108" spans="3:13" ht="12" customHeight="1" x14ac:dyDescent="0.2">
      <c r="C108" s="13"/>
      <c r="D108" s="19">
        <f>'Revenue - Base - OPTIONAL'!D109</f>
        <v>98</v>
      </c>
      <c r="E108" s="70" t="str">
        <f>IF(OR('Base Summary 2015-16'!E97="",'Base Summary 2015-16'!E97="[Enter service]"),"",'Base Summary 2015-16'!E97)</f>
        <v>Waste and Environment Administration</v>
      </c>
      <c r="F108" s="71" t="str">
        <f>IF(OR('Base Summary 2015-16'!F97="",'Base Summary 2015-16'!F97="[Select]"),"",'Base Summary 2015-16'!F97)</f>
        <v>External</v>
      </c>
      <c r="G108" s="26"/>
      <c r="H108" s="76"/>
      <c r="I108" s="76"/>
      <c r="J108" s="76"/>
      <c r="K108" s="76"/>
      <c r="L108" s="77">
        <f t="shared" si="0"/>
        <v>0</v>
      </c>
      <c r="M108" s="31"/>
    </row>
    <row r="109" spans="3:13" ht="12" customHeight="1" x14ac:dyDescent="0.2">
      <c r="C109" s="13"/>
      <c r="D109" s="19">
        <f>'Revenue - Base - OPTIONAL'!D110</f>
        <v>99</v>
      </c>
      <c r="E109" s="70" t="str">
        <f>IF(OR('Base Summary 2015-16'!E98="",'Base Summary 2015-16'!E98="[Enter service]"),"",'Base Summary 2015-16'!E98)</f>
        <v>Garbage &amp; Sanitation</v>
      </c>
      <c r="F109" s="71" t="str">
        <f>IF(OR('Base Summary 2015-16'!F98="",'Base Summary 2015-16'!F98="[Select]"),"",'Base Summary 2015-16'!F98)</f>
        <v>External</v>
      </c>
      <c r="G109" s="26"/>
      <c r="H109" s="76"/>
      <c r="I109" s="76"/>
      <c r="J109" s="76"/>
      <c r="K109" s="76"/>
      <c r="L109" s="77">
        <f t="shared" si="0"/>
        <v>0</v>
      </c>
      <c r="M109" s="31"/>
    </row>
    <row r="110" spans="3:13" ht="12" customHeight="1" x14ac:dyDescent="0.2">
      <c r="C110" s="13"/>
      <c r="D110" s="19">
        <f>'Revenue - Base - OPTIONAL'!D111</f>
        <v>100</v>
      </c>
      <c r="E110" s="70" t="str">
        <f>IF(OR('Base Summary 2015-16'!E99="",'Base Summary 2015-16'!E99="[Enter service]"),"",'Base Summary 2015-16'!E99)</f>
        <v>Recycling</v>
      </c>
      <c r="F110" s="71" t="str">
        <f>IF(OR('Base Summary 2015-16'!F99="",'Base Summary 2015-16'!F99="[Select]"),"",'Base Summary 2015-16'!F99)</f>
        <v>External</v>
      </c>
      <c r="G110" s="26"/>
      <c r="H110" s="76"/>
      <c r="I110" s="76"/>
      <c r="J110" s="76"/>
      <c r="K110" s="76"/>
      <c r="L110" s="77">
        <f t="shared" si="0"/>
        <v>0</v>
      </c>
      <c r="M110" s="31"/>
    </row>
    <row r="111" spans="3:13" ht="12" customHeight="1" x14ac:dyDescent="0.2">
      <c r="C111" s="13"/>
      <c r="D111" s="19">
        <f>'Revenue - Base - OPTIONAL'!D112</f>
        <v>101</v>
      </c>
      <c r="E111" s="70" t="str">
        <f>IF(OR('Base Summary 2015-16'!E100="",'Base Summary 2015-16'!E100="[Enter service]"),"",'Base Summary 2015-16'!E100)</f>
        <v>Landfill and Transfer Stations</v>
      </c>
      <c r="F111" s="71" t="str">
        <f>IF(OR('Base Summary 2015-16'!F100="",'Base Summary 2015-16'!F100="[Select]"),"",'Base Summary 2015-16'!F100)</f>
        <v>External</v>
      </c>
      <c r="G111" s="26"/>
      <c r="H111" s="76"/>
      <c r="I111" s="76"/>
      <c r="J111" s="76"/>
      <c r="K111" s="76"/>
      <c r="L111" s="77">
        <f t="shared" si="0"/>
        <v>0</v>
      </c>
      <c r="M111" s="31"/>
    </row>
    <row r="112" spans="3:13" ht="12" customHeight="1" x14ac:dyDescent="0.2">
      <c r="C112" s="13"/>
      <c r="D112" s="19">
        <f>'Revenue - Base - OPTIONAL'!D113</f>
        <v>102</v>
      </c>
      <c r="E112" s="70" t="str">
        <f>IF(OR('Base Summary 2015-16'!E101="",'Base Summary 2015-16'!E101="[Enter service]"),"",'Base Summary 2015-16'!E101)</f>
        <v>Landfill Sites Rehabilitation</v>
      </c>
      <c r="F112" s="71" t="str">
        <f>IF(OR('Base Summary 2015-16'!F101="",'Base Summary 2015-16'!F101="[Select]"),"",'Base Summary 2015-16'!F101)</f>
        <v>Internal</v>
      </c>
      <c r="G112" s="26"/>
      <c r="H112" s="76"/>
      <c r="I112" s="76"/>
      <c r="J112" s="76"/>
      <c r="K112" s="76"/>
      <c r="L112" s="77">
        <f t="shared" si="0"/>
        <v>0</v>
      </c>
      <c r="M112" s="31"/>
    </row>
    <row r="113" spans="3:13" ht="12" customHeight="1" x14ac:dyDescent="0.2">
      <c r="C113" s="13"/>
      <c r="D113" s="19">
        <f>'Revenue - Base - OPTIONAL'!D114</f>
        <v>103</v>
      </c>
      <c r="E113" s="70" t="str">
        <f>IF(OR('Base Summary 2015-16'!E102="",'Base Summary 2015-16'!E102="[Enter service]"),"",'Base Summary 2015-16'!E102)</f>
        <v>Landfill - New Cells</v>
      </c>
      <c r="F113" s="71" t="str">
        <f>IF(OR('Base Summary 2015-16'!F102="",'Base Summary 2015-16'!F102="[Select]"),"",'Base Summary 2015-16'!F102)</f>
        <v>Internal</v>
      </c>
      <c r="G113" s="26"/>
      <c r="H113" s="76"/>
      <c r="I113" s="76"/>
      <c r="J113" s="76"/>
      <c r="K113" s="76"/>
      <c r="L113" s="77">
        <f t="shared" si="0"/>
        <v>0</v>
      </c>
      <c r="M113" s="31"/>
    </row>
    <row r="114" spans="3:13" ht="12" customHeight="1" x14ac:dyDescent="0.2">
      <c r="C114" s="13"/>
      <c r="D114" s="19">
        <f>'Revenue - Base - OPTIONAL'!D115</f>
        <v>104</v>
      </c>
      <c r="E114" s="70" t="str">
        <f>IF(OR('Base Summary 2015-16'!E103="",'Base Summary 2015-16'!E103="[Enter service]"),"",'Base Summary 2015-16'!E103)</f>
        <v>CM Regional Waste Management Group</v>
      </c>
      <c r="F114" s="71" t="str">
        <f>IF(OR('Base Summary 2015-16'!F103="",'Base Summary 2015-16'!F103="[Select]"),"",'Base Summary 2015-16'!F103)</f>
        <v>External</v>
      </c>
      <c r="G114" s="26"/>
      <c r="H114" s="76"/>
      <c r="I114" s="76"/>
      <c r="J114" s="76"/>
      <c r="K114" s="76"/>
      <c r="L114" s="77">
        <f t="shared" si="0"/>
        <v>0</v>
      </c>
      <c r="M114" s="31"/>
    </row>
    <row r="115" spans="3:13" ht="12" customHeight="1" x14ac:dyDescent="0.2">
      <c r="C115" s="13"/>
      <c r="D115" s="19">
        <f>'Revenue - Base - OPTIONAL'!D116</f>
        <v>105</v>
      </c>
      <c r="E115" s="70" t="str">
        <f>IF(OR('Base Summary 2015-16'!E104="",'Base Summary 2015-16'!E104="[Enter service]"),"",'Base Summary 2015-16'!E104)</f>
        <v>Aerodromes</v>
      </c>
      <c r="F115" s="71" t="str">
        <f>IF(OR('Base Summary 2015-16'!F104="",'Base Summary 2015-16'!F104="[Select]"),"",'Base Summary 2015-16'!F104)</f>
        <v>External</v>
      </c>
      <c r="G115" s="26"/>
      <c r="H115" s="76"/>
      <c r="I115" s="76"/>
      <c r="J115" s="76"/>
      <c r="K115" s="76"/>
      <c r="L115" s="77">
        <f t="shared" ref="L115:L151" si="1">SUM(H115:K115)</f>
        <v>0</v>
      </c>
      <c r="M115" s="31"/>
    </row>
    <row r="116" spans="3:13" ht="12" customHeight="1" x14ac:dyDescent="0.2">
      <c r="C116" s="13"/>
      <c r="D116" s="19">
        <f>'Revenue - Base - OPTIONAL'!D117</f>
        <v>106</v>
      </c>
      <c r="E116" s="70" t="str">
        <f>IF(OR('Base Summary 2015-16'!E116="",'Base Summary 2015-16'!E116="[Enter service]"),"",'Base Summary 2015-16'!E116)</f>
        <v/>
      </c>
      <c r="F116" s="71" t="str">
        <f>IF(OR('Base Summary 2015-16'!F116="",'Base Summary 2015-16'!F116="[Select]"),"",'Base Summary 2015-16'!F116)</f>
        <v/>
      </c>
      <c r="G116" s="26"/>
      <c r="H116" s="76"/>
      <c r="I116" s="76"/>
      <c r="J116" s="76"/>
      <c r="K116" s="76"/>
      <c r="L116" s="77">
        <f t="shared" si="1"/>
        <v>0</v>
      </c>
      <c r="M116" s="31"/>
    </row>
    <row r="117" spans="3:13" ht="12" customHeight="1" x14ac:dyDescent="0.2">
      <c r="C117" s="13"/>
      <c r="D117" s="19">
        <f>'Revenue - Base - OPTIONAL'!D118</f>
        <v>107</v>
      </c>
      <c r="E117" s="70" t="str">
        <f>IF(OR('Base Summary 2015-16'!E117="",'Base Summary 2015-16'!E117="[Enter service]"),"",'Base Summary 2015-16'!E117)</f>
        <v/>
      </c>
      <c r="F117" s="71" t="str">
        <f>IF(OR('Base Summary 2015-16'!F117="",'Base Summary 2015-16'!F117="[Select]"),"",'Base Summary 2015-16'!F117)</f>
        <v/>
      </c>
      <c r="G117" s="26"/>
      <c r="H117" s="76"/>
      <c r="I117" s="76"/>
      <c r="J117" s="76"/>
      <c r="K117" s="76"/>
      <c r="L117" s="77">
        <f t="shared" si="1"/>
        <v>0</v>
      </c>
      <c r="M117" s="31"/>
    </row>
    <row r="118" spans="3:13" ht="12" customHeight="1" x14ac:dyDescent="0.2">
      <c r="C118" s="13"/>
      <c r="D118" s="19">
        <f>'Revenue - Base - OPTIONAL'!D119</f>
        <v>108</v>
      </c>
      <c r="E118" s="70" t="str">
        <f>IF(OR('Base Summary 2015-16'!E118="",'Base Summary 2015-16'!E118="[Enter service]"),"",'Base Summary 2015-16'!E118)</f>
        <v/>
      </c>
      <c r="F118" s="71" t="str">
        <f>IF(OR('Base Summary 2015-16'!F118="",'Base Summary 2015-16'!F118="[Select]"),"",'Base Summary 2015-16'!F118)</f>
        <v/>
      </c>
      <c r="G118" s="26"/>
      <c r="H118" s="76"/>
      <c r="I118" s="76"/>
      <c r="J118" s="76"/>
      <c r="K118" s="76"/>
      <c r="L118" s="77">
        <f t="shared" si="1"/>
        <v>0</v>
      </c>
      <c r="M118" s="31"/>
    </row>
    <row r="119" spans="3:13" ht="12" customHeight="1" x14ac:dyDescent="0.2">
      <c r="C119" s="13"/>
      <c r="D119" s="19">
        <f>'Revenue - Base - OPTIONAL'!D120</f>
        <v>109</v>
      </c>
      <c r="E119" s="70" t="str">
        <f>IF(OR('Base Summary 2015-16'!E119="",'Base Summary 2015-16'!E119="[Enter service]"),"",'Base Summary 2015-16'!E119)</f>
        <v/>
      </c>
      <c r="F119" s="71" t="str">
        <f>IF(OR('Base Summary 2015-16'!F119="",'Base Summary 2015-16'!F119="[Select]"),"",'Base Summary 2015-16'!F119)</f>
        <v/>
      </c>
      <c r="G119" s="26"/>
      <c r="H119" s="76"/>
      <c r="I119" s="76"/>
      <c r="J119" s="76"/>
      <c r="K119" s="76"/>
      <c r="L119" s="77">
        <f t="shared" si="1"/>
        <v>0</v>
      </c>
      <c r="M119" s="31"/>
    </row>
    <row r="120" spans="3:13" ht="12" customHeight="1" x14ac:dyDescent="0.2">
      <c r="C120" s="13"/>
      <c r="D120" s="19">
        <f>'Revenue - Base - OPTIONAL'!D121</f>
        <v>110</v>
      </c>
      <c r="E120" s="70" t="str">
        <f>IF(OR('Base Summary 2015-16'!E120="",'Base Summary 2015-16'!E120="[Enter service]"),"",'Base Summary 2015-16'!E120)</f>
        <v/>
      </c>
      <c r="F120" s="71" t="str">
        <f>IF(OR('Base Summary 2015-16'!F120="",'Base Summary 2015-16'!F120="[Select]"),"",'Base Summary 2015-16'!F120)</f>
        <v/>
      </c>
      <c r="G120" s="26"/>
      <c r="H120" s="76"/>
      <c r="I120" s="76"/>
      <c r="J120" s="76"/>
      <c r="K120" s="76"/>
      <c r="L120" s="77">
        <f t="shared" si="1"/>
        <v>0</v>
      </c>
      <c r="M120" s="31"/>
    </row>
    <row r="121" spans="3:13" ht="12" customHeight="1" x14ac:dyDescent="0.2">
      <c r="C121" s="13"/>
      <c r="D121" s="19">
        <f>'Revenue - Base - OPTIONAL'!D122</f>
        <v>111</v>
      </c>
      <c r="E121" s="70" t="str">
        <f>IF(OR('Base Summary 2015-16'!E121="",'Base Summary 2015-16'!E121="[Enter service]"),"",'Base Summary 2015-16'!E121)</f>
        <v/>
      </c>
      <c r="F121" s="71" t="str">
        <f>IF(OR('Base Summary 2015-16'!F121="",'Base Summary 2015-16'!F121="[Select]"),"",'Base Summary 2015-16'!F121)</f>
        <v/>
      </c>
      <c r="G121" s="26"/>
      <c r="H121" s="76"/>
      <c r="I121" s="76"/>
      <c r="J121" s="76"/>
      <c r="K121" s="76"/>
      <c r="L121" s="77">
        <f t="shared" si="1"/>
        <v>0</v>
      </c>
      <c r="M121" s="31"/>
    </row>
    <row r="122" spans="3:13" ht="12" customHeight="1" x14ac:dyDescent="0.2">
      <c r="C122" s="13"/>
      <c r="D122" s="19">
        <f>'Revenue - Base - OPTIONAL'!D123</f>
        <v>112</v>
      </c>
      <c r="E122" s="70" t="str">
        <f>IF(OR('Base Summary 2015-16'!E122="",'Base Summary 2015-16'!E122="[Enter service]"),"",'Base Summary 2015-16'!E122)</f>
        <v/>
      </c>
      <c r="F122" s="71" t="str">
        <f>IF(OR('Base Summary 2015-16'!F122="",'Base Summary 2015-16'!F122="[Select]"),"",'Base Summary 2015-16'!F122)</f>
        <v/>
      </c>
      <c r="G122" s="26"/>
      <c r="H122" s="76"/>
      <c r="I122" s="76"/>
      <c r="J122" s="76"/>
      <c r="K122" s="76"/>
      <c r="L122" s="77">
        <f t="shared" si="1"/>
        <v>0</v>
      </c>
      <c r="M122" s="31"/>
    </row>
    <row r="123" spans="3:13" ht="12" customHeight="1" x14ac:dyDescent="0.2">
      <c r="C123" s="13"/>
      <c r="D123" s="19">
        <f>'Revenue - Base - OPTIONAL'!D124</f>
        <v>113</v>
      </c>
      <c r="E123" s="70" t="str">
        <f>IF(OR('Base Summary 2015-16'!E123="",'Base Summary 2015-16'!E123="[Enter service]"),"",'Base Summary 2015-16'!E123)</f>
        <v/>
      </c>
      <c r="F123" s="71" t="str">
        <f>IF(OR('Base Summary 2015-16'!F123="",'Base Summary 2015-16'!F123="[Select]"),"",'Base Summary 2015-16'!F123)</f>
        <v/>
      </c>
      <c r="G123" s="26"/>
      <c r="H123" s="76"/>
      <c r="I123" s="76"/>
      <c r="J123" s="76"/>
      <c r="K123" s="76"/>
      <c r="L123" s="77">
        <f t="shared" si="1"/>
        <v>0</v>
      </c>
      <c r="M123" s="31"/>
    </row>
    <row r="124" spans="3:13" ht="12" customHeight="1" x14ac:dyDescent="0.2">
      <c r="C124" s="13"/>
      <c r="D124" s="19">
        <f>'Revenue - Base - OPTIONAL'!D125</f>
        <v>114</v>
      </c>
      <c r="E124" s="70" t="str">
        <f>IF(OR('Base Summary 2015-16'!E124="",'Base Summary 2015-16'!E124="[Enter service]"),"",'Base Summary 2015-16'!E124)</f>
        <v/>
      </c>
      <c r="F124" s="71" t="str">
        <f>IF(OR('Base Summary 2015-16'!F124="",'Base Summary 2015-16'!F124="[Select]"),"",'Base Summary 2015-16'!F124)</f>
        <v/>
      </c>
      <c r="G124" s="26"/>
      <c r="H124" s="76"/>
      <c r="I124" s="76"/>
      <c r="J124" s="76"/>
      <c r="K124" s="76"/>
      <c r="L124" s="77">
        <f t="shared" si="1"/>
        <v>0</v>
      </c>
      <c r="M124" s="31"/>
    </row>
    <row r="125" spans="3:13" ht="12" customHeight="1" x14ac:dyDescent="0.2">
      <c r="C125" s="13"/>
      <c r="D125" s="19">
        <f>'Revenue - Base - OPTIONAL'!D126</f>
        <v>115</v>
      </c>
      <c r="E125" s="70" t="str">
        <f>IF(OR('Base Summary 2015-16'!E125="",'Base Summary 2015-16'!E125="[Enter service]"),"",'Base Summary 2015-16'!E125)</f>
        <v/>
      </c>
      <c r="F125" s="71" t="str">
        <f>IF(OR('Base Summary 2015-16'!F125="",'Base Summary 2015-16'!F125="[Select]"),"",'Base Summary 2015-16'!F125)</f>
        <v/>
      </c>
      <c r="G125" s="26"/>
      <c r="H125" s="76"/>
      <c r="I125" s="76"/>
      <c r="J125" s="76"/>
      <c r="K125" s="76"/>
      <c r="L125" s="77">
        <f t="shared" si="1"/>
        <v>0</v>
      </c>
      <c r="M125" s="31"/>
    </row>
    <row r="126" spans="3:13" ht="12" customHeight="1" x14ac:dyDescent="0.2">
      <c r="C126" s="13"/>
      <c r="D126" s="19">
        <f>'Revenue - Base - OPTIONAL'!D127</f>
        <v>116</v>
      </c>
      <c r="E126" s="70" t="str">
        <f>IF(OR('Base Summary 2015-16'!E126="",'Base Summary 2015-16'!E126="[Enter service]"),"",'Base Summary 2015-16'!E126)</f>
        <v/>
      </c>
      <c r="F126" s="71" t="str">
        <f>IF(OR('Base Summary 2015-16'!F126="",'Base Summary 2015-16'!F126="[Select]"),"",'Base Summary 2015-16'!F126)</f>
        <v/>
      </c>
      <c r="G126" s="26"/>
      <c r="H126" s="76"/>
      <c r="I126" s="76"/>
      <c r="J126" s="76"/>
      <c r="K126" s="76"/>
      <c r="L126" s="77">
        <f t="shared" si="1"/>
        <v>0</v>
      </c>
      <c r="M126" s="31"/>
    </row>
    <row r="127" spans="3:13" ht="12" customHeight="1" x14ac:dyDescent="0.2">
      <c r="C127" s="13"/>
      <c r="D127" s="19">
        <f>'Revenue - Base - OPTIONAL'!D128</f>
        <v>117</v>
      </c>
      <c r="E127" s="70" t="str">
        <f>IF(OR('Base Summary 2015-16'!E127="",'Base Summary 2015-16'!E127="[Enter service]"),"",'Base Summary 2015-16'!E127)</f>
        <v/>
      </c>
      <c r="F127" s="71" t="str">
        <f>IF(OR('Base Summary 2015-16'!F127="",'Base Summary 2015-16'!F127="[Select]"),"",'Base Summary 2015-16'!F127)</f>
        <v/>
      </c>
      <c r="G127" s="26"/>
      <c r="H127" s="76"/>
      <c r="I127" s="76"/>
      <c r="J127" s="76"/>
      <c r="K127" s="76"/>
      <c r="L127" s="77">
        <f t="shared" si="1"/>
        <v>0</v>
      </c>
      <c r="M127" s="31"/>
    </row>
    <row r="128" spans="3:13" ht="12" customHeight="1" x14ac:dyDescent="0.2">
      <c r="C128" s="13"/>
      <c r="D128" s="19">
        <f>'Revenue - Base - OPTIONAL'!D129</f>
        <v>118</v>
      </c>
      <c r="E128" s="70" t="str">
        <f>IF(OR('Base Summary 2015-16'!E128="",'Base Summary 2015-16'!E128="[Enter service]"),"",'Base Summary 2015-16'!E128)</f>
        <v/>
      </c>
      <c r="F128" s="71" t="str">
        <f>IF(OR('Base Summary 2015-16'!F128="",'Base Summary 2015-16'!F128="[Select]"),"",'Base Summary 2015-16'!F128)</f>
        <v/>
      </c>
      <c r="G128" s="26"/>
      <c r="H128" s="76"/>
      <c r="I128" s="76"/>
      <c r="J128" s="76"/>
      <c r="K128" s="76"/>
      <c r="L128" s="77">
        <f t="shared" si="1"/>
        <v>0</v>
      </c>
      <c r="M128" s="31"/>
    </row>
    <row r="129" spans="3:13" ht="12" customHeight="1" x14ac:dyDescent="0.2">
      <c r="C129" s="13"/>
      <c r="D129" s="19">
        <f>'Revenue - Base - OPTIONAL'!D130</f>
        <v>119</v>
      </c>
      <c r="E129" s="70" t="str">
        <f>IF(OR('Base Summary 2015-16'!E129="",'Base Summary 2015-16'!E129="[Enter service]"),"",'Base Summary 2015-16'!E129)</f>
        <v/>
      </c>
      <c r="F129" s="71" t="str">
        <f>IF(OR('Base Summary 2015-16'!F129="",'Base Summary 2015-16'!F129="[Select]"),"",'Base Summary 2015-16'!F129)</f>
        <v/>
      </c>
      <c r="G129" s="26"/>
      <c r="H129" s="76"/>
      <c r="I129" s="76"/>
      <c r="J129" s="76"/>
      <c r="K129" s="76"/>
      <c r="L129" s="77">
        <f t="shared" si="1"/>
        <v>0</v>
      </c>
      <c r="M129" s="31"/>
    </row>
    <row r="130" spans="3:13" ht="12" customHeight="1" x14ac:dyDescent="0.2">
      <c r="C130" s="13"/>
      <c r="D130" s="19">
        <f>'Revenue - Base - OPTIONAL'!D131</f>
        <v>120</v>
      </c>
      <c r="E130" s="70" t="str">
        <f>IF(OR('Base Summary 2015-16'!E130="",'Base Summary 2015-16'!E130="[Enter service]"),"",'Base Summary 2015-16'!E130)</f>
        <v/>
      </c>
      <c r="F130" s="71" t="str">
        <f>IF(OR('Base Summary 2015-16'!F130="",'Base Summary 2015-16'!F130="[Select]"),"",'Base Summary 2015-16'!F130)</f>
        <v/>
      </c>
      <c r="G130" s="26"/>
      <c r="H130" s="76"/>
      <c r="I130" s="76"/>
      <c r="J130" s="76"/>
      <c r="K130" s="76"/>
      <c r="L130" s="77">
        <f t="shared" si="1"/>
        <v>0</v>
      </c>
      <c r="M130" s="31"/>
    </row>
    <row r="131" spans="3:13" ht="12" customHeight="1" x14ac:dyDescent="0.2">
      <c r="C131" s="13"/>
      <c r="D131" s="19">
        <f>'Revenue - Base - OPTIONAL'!D132</f>
        <v>121</v>
      </c>
      <c r="E131" s="70" t="str">
        <f>IF(OR('Base Summary 2015-16'!E131="",'Base Summary 2015-16'!E131="[Enter service]"),"",'Base Summary 2015-16'!E131)</f>
        <v/>
      </c>
      <c r="F131" s="71" t="str">
        <f>IF(OR('Base Summary 2015-16'!F131="",'Base Summary 2015-16'!F131="[Select]"),"",'Base Summary 2015-16'!F131)</f>
        <v/>
      </c>
      <c r="G131" s="26"/>
      <c r="H131" s="76"/>
      <c r="I131" s="76"/>
      <c r="J131" s="76"/>
      <c r="K131" s="76"/>
      <c r="L131" s="77">
        <f t="shared" si="1"/>
        <v>0</v>
      </c>
      <c r="M131" s="31"/>
    </row>
    <row r="132" spans="3:13" ht="12" customHeight="1" x14ac:dyDescent="0.2">
      <c r="C132" s="13"/>
      <c r="D132" s="19">
        <f>'Revenue - Base - OPTIONAL'!D133</f>
        <v>122</v>
      </c>
      <c r="E132" s="70" t="str">
        <f>IF(OR('Base Summary 2015-16'!E132="",'Base Summary 2015-16'!E132="[Enter service]"),"",'Base Summary 2015-16'!E132)</f>
        <v/>
      </c>
      <c r="F132" s="71" t="str">
        <f>IF(OR('Base Summary 2015-16'!F132="",'Base Summary 2015-16'!F132="[Select]"),"",'Base Summary 2015-16'!F132)</f>
        <v/>
      </c>
      <c r="G132" s="26"/>
      <c r="H132" s="76"/>
      <c r="I132" s="76"/>
      <c r="J132" s="76"/>
      <c r="K132" s="76"/>
      <c r="L132" s="77">
        <f t="shared" si="1"/>
        <v>0</v>
      </c>
      <c r="M132" s="31"/>
    </row>
    <row r="133" spans="3:13" ht="12" customHeight="1" x14ac:dyDescent="0.2">
      <c r="C133" s="13"/>
      <c r="D133" s="19">
        <f>'Revenue - Base - OPTIONAL'!D134</f>
        <v>123</v>
      </c>
      <c r="E133" s="70" t="str">
        <f>IF(OR('Base Summary 2015-16'!E133="",'Base Summary 2015-16'!E133="[Enter service]"),"",'Base Summary 2015-16'!E133)</f>
        <v/>
      </c>
      <c r="F133" s="71" t="str">
        <f>IF(OR('Base Summary 2015-16'!F133="",'Base Summary 2015-16'!F133="[Select]"),"",'Base Summary 2015-16'!F133)</f>
        <v/>
      </c>
      <c r="G133" s="26"/>
      <c r="H133" s="76"/>
      <c r="I133" s="76"/>
      <c r="J133" s="76"/>
      <c r="K133" s="76"/>
      <c r="L133" s="77">
        <f t="shared" si="1"/>
        <v>0</v>
      </c>
      <c r="M133" s="31"/>
    </row>
    <row r="134" spans="3:13" ht="12" customHeight="1" x14ac:dyDescent="0.2">
      <c r="C134" s="13"/>
      <c r="D134" s="19">
        <f>'Revenue - Base - OPTIONAL'!D135</f>
        <v>124</v>
      </c>
      <c r="E134" s="70" t="str">
        <f>IF(OR('Base Summary 2015-16'!E134="",'Base Summary 2015-16'!E134="[Enter service]"),"",'Base Summary 2015-16'!E134)</f>
        <v/>
      </c>
      <c r="F134" s="71" t="str">
        <f>IF(OR('Base Summary 2015-16'!F134="",'Base Summary 2015-16'!F134="[Select]"),"",'Base Summary 2015-16'!F134)</f>
        <v/>
      </c>
      <c r="G134" s="26"/>
      <c r="H134" s="76"/>
      <c r="I134" s="76"/>
      <c r="J134" s="76"/>
      <c r="K134" s="76"/>
      <c r="L134" s="77">
        <f t="shared" si="1"/>
        <v>0</v>
      </c>
      <c r="M134" s="31"/>
    </row>
    <row r="135" spans="3:13" ht="12" customHeight="1" x14ac:dyDescent="0.2">
      <c r="C135" s="13"/>
      <c r="D135" s="19">
        <f>'Revenue - Base - OPTIONAL'!D136</f>
        <v>125</v>
      </c>
      <c r="E135" s="70" t="str">
        <f>IF(OR('Base Summary 2015-16'!E135="",'Base Summary 2015-16'!E135="[Enter service]"),"",'Base Summary 2015-16'!E135)</f>
        <v/>
      </c>
      <c r="F135" s="71" t="str">
        <f>IF(OR('Base Summary 2015-16'!F135="",'Base Summary 2015-16'!F135="[Select]"),"",'Base Summary 2015-16'!F135)</f>
        <v/>
      </c>
      <c r="G135" s="26"/>
      <c r="H135" s="76"/>
      <c r="I135" s="76"/>
      <c r="J135" s="76"/>
      <c r="K135" s="76"/>
      <c r="L135" s="77">
        <f t="shared" si="1"/>
        <v>0</v>
      </c>
      <c r="M135" s="31"/>
    </row>
    <row r="136" spans="3:13" ht="12" customHeight="1" x14ac:dyDescent="0.2">
      <c r="C136" s="13"/>
      <c r="D136" s="19">
        <f>'Revenue - Base - OPTIONAL'!D137</f>
        <v>126</v>
      </c>
      <c r="E136" s="70" t="str">
        <f>IF(OR('Base Summary 2015-16'!E136="",'Base Summary 2015-16'!E136="[Enter service]"),"",'Base Summary 2015-16'!E136)</f>
        <v/>
      </c>
      <c r="F136" s="71" t="str">
        <f>IF(OR('Base Summary 2015-16'!F136="",'Base Summary 2015-16'!F136="[Select]"),"",'Base Summary 2015-16'!F136)</f>
        <v/>
      </c>
      <c r="G136" s="26"/>
      <c r="H136" s="76"/>
      <c r="I136" s="76"/>
      <c r="J136" s="76"/>
      <c r="K136" s="76"/>
      <c r="L136" s="77">
        <f t="shared" si="1"/>
        <v>0</v>
      </c>
      <c r="M136" s="31"/>
    </row>
    <row r="137" spans="3:13" ht="12" customHeight="1" x14ac:dyDescent="0.2">
      <c r="C137" s="13"/>
      <c r="D137" s="19">
        <f>'Revenue - Base - OPTIONAL'!D138</f>
        <v>127</v>
      </c>
      <c r="E137" s="70" t="str">
        <f>IF(OR('Base Summary 2015-16'!E137="",'Base Summary 2015-16'!E137="[Enter service]"),"",'Base Summary 2015-16'!E137)</f>
        <v/>
      </c>
      <c r="F137" s="71" t="str">
        <f>IF(OR('Base Summary 2015-16'!F137="",'Base Summary 2015-16'!F137="[Select]"),"",'Base Summary 2015-16'!F137)</f>
        <v/>
      </c>
      <c r="G137" s="26"/>
      <c r="H137" s="76"/>
      <c r="I137" s="76"/>
      <c r="J137" s="76"/>
      <c r="K137" s="76"/>
      <c r="L137" s="77">
        <f t="shared" si="1"/>
        <v>0</v>
      </c>
      <c r="M137" s="31"/>
    </row>
    <row r="138" spans="3:13" ht="12" customHeight="1" x14ac:dyDescent="0.2">
      <c r="C138" s="13"/>
      <c r="D138" s="19">
        <f>'Revenue - Base - OPTIONAL'!D139</f>
        <v>128</v>
      </c>
      <c r="E138" s="70" t="str">
        <f>IF(OR('Base Summary 2015-16'!E138="",'Base Summary 2015-16'!E138="[Enter service]"),"",'Base Summary 2015-16'!E138)</f>
        <v/>
      </c>
      <c r="F138" s="71" t="str">
        <f>IF(OR('Base Summary 2015-16'!F138="",'Base Summary 2015-16'!F138="[Select]"),"",'Base Summary 2015-16'!F138)</f>
        <v/>
      </c>
      <c r="G138" s="26"/>
      <c r="H138" s="76"/>
      <c r="I138" s="76"/>
      <c r="J138" s="76"/>
      <c r="K138" s="76"/>
      <c r="L138" s="77">
        <f t="shared" si="1"/>
        <v>0</v>
      </c>
      <c r="M138" s="31"/>
    </row>
    <row r="139" spans="3:13" ht="12" customHeight="1" x14ac:dyDescent="0.2">
      <c r="C139" s="13"/>
      <c r="D139" s="19">
        <f>'Revenue - Base - OPTIONAL'!D140</f>
        <v>129</v>
      </c>
      <c r="E139" s="70" t="str">
        <f>IF(OR('Base Summary 2015-16'!E139="",'Base Summary 2015-16'!E139="[Enter service]"),"",'Base Summary 2015-16'!E139)</f>
        <v/>
      </c>
      <c r="F139" s="71" t="str">
        <f>IF(OR('Base Summary 2015-16'!F139="",'Base Summary 2015-16'!F139="[Select]"),"",'Base Summary 2015-16'!F139)</f>
        <v/>
      </c>
      <c r="G139" s="26"/>
      <c r="H139" s="76"/>
      <c r="I139" s="76"/>
      <c r="J139" s="76"/>
      <c r="K139" s="76"/>
      <c r="L139" s="77">
        <f t="shared" si="1"/>
        <v>0</v>
      </c>
      <c r="M139" s="31"/>
    </row>
    <row r="140" spans="3:13" ht="12" customHeight="1" x14ac:dyDescent="0.2">
      <c r="C140" s="13"/>
      <c r="D140" s="19">
        <f>'Revenue - Base - OPTIONAL'!D141</f>
        <v>130</v>
      </c>
      <c r="E140" s="70" t="str">
        <f>IF(OR('Base Summary 2015-16'!E140="",'Base Summary 2015-16'!E140="[Enter service]"),"",'Base Summary 2015-16'!E140)</f>
        <v/>
      </c>
      <c r="F140" s="71" t="str">
        <f>IF(OR('Base Summary 2015-16'!F140="",'Base Summary 2015-16'!F140="[Select]"),"",'Base Summary 2015-16'!F140)</f>
        <v/>
      </c>
      <c r="G140" s="26"/>
      <c r="H140" s="76"/>
      <c r="I140" s="76"/>
      <c r="J140" s="76"/>
      <c r="K140" s="76"/>
      <c r="L140" s="77">
        <f t="shared" si="1"/>
        <v>0</v>
      </c>
      <c r="M140" s="31"/>
    </row>
    <row r="141" spans="3:13" ht="12" customHeight="1" x14ac:dyDescent="0.2">
      <c r="C141" s="13"/>
      <c r="D141" s="19">
        <f>'Revenue - Base - OPTIONAL'!D142</f>
        <v>131</v>
      </c>
      <c r="E141" s="70" t="str">
        <f>IF(OR('Base Summary 2015-16'!E141="",'Base Summary 2015-16'!E141="[Enter service]"),"",'Base Summary 2015-16'!E141)</f>
        <v/>
      </c>
      <c r="F141" s="71" t="str">
        <f>IF(OR('Base Summary 2015-16'!F141="",'Base Summary 2015-16'!F141="[Select]"),"",'Base Summary 2015-16'!F141)</f>
        <v/>
      </c>
      <c r="G141" s="26"/>
      <c r="H141" s="76"/>
      <c r="I141" s="76"/>
      <c r="J141" s="76"/>
      <c r="K141" s="76"/>
      <c r="L141" s="77">
        <f t="shared" si="1"/>
        <v>0</v>
      </c>
      <c r="M141" s="31"/>
    </row>
    <row r="142" spans="3:13" ht="12" customHeight="1" x14ac:dyDescent="0.2">
      <c r="C142" s="13"/>
      <c r="D142" s="19">
        <f>'Revenue - Base - OPTIONAL'!D143</f>
        <v>132</v>
      </c>
      <c r="E142" s="70" t="str">
        <f>IF(OR('Base Summary 2015-16'!E142="",'Base Summary 2015-16'!E142="[Enter service]"),"",'Base Summary 2015-16'!E142)</f>
        <v/>
      </c>
      <c r="F142" s="71" t="str">
        <f>IF(OR('Base Summary 2015-16'!F142="",'Base Summary 2015-16'!F142="[Select]"),"",'Base Summary 2015-16'!F142)</f>
        <v/>
      </c>
      <c r="G142" s="26"/>
      <c r="H142" s="76"/>
      <c r="I142" s="76"/>
      <c r="J142" s="76"/>
      <c r="K142" s="76"/>
      <c r="L142" s="77">
        <f t="shared" si="1"/>
        <v>0</v>
      </c>
      <c r="M142" s="31"/>
    </row>
    <row r="143" spans="3:13" ht="12" customHeight="1" x14ac:dyDescent="0.2">
      <c r="C143" s="13"/>
      <c r="D143" s="19">
        <f>'Revenue - Base - OPTIONAL'!D144</f>
        <v>133</v>
      </c>
      <c r="E143" s="70" t="str">
        <f>IF(OR('Base Summary 2015-16'!E143="",'Base Summary 2015-16'!E143="[Enter service]"),"",'Base Summary 2015-16'!E143)</f>
        <v/>
      </c>
      <c r="F143" s="71" t="str">
        <f>IF(OR('Base Summary 2015-16'!F143="",'Base Summary 2015-16'!F143="[Select]"),"",'Base Summary 2015-16'!F143)</f>
        <v/>
      </c>
      <c r="G143" s="26"/>
      <c r="H143" s="76"/>
      <c r="I143" s="76"/>
      <c r="J143" s="76"/>
      <c r="K143" s="76"/>
      <c r="L143" s="77">
        <f t="shared" si="1"/>
        <v>0</v>
      </c>
      <c r="M143" s="31"/>
    </row>
    <row r="144" spans="3:13" ht="12" customHeight="1" x14ac:dyDescent="0.2">
      <c r="C144" s="13"/>
      <c r="D144" s="19">
        <f>'Revenue - Base - OPTIONAL'!D145</f>
        <v>134</v>
      </c>
      <c r="E144" s="70" t="str">
        <f>IF(OR('Base Summary 2015-16'!E144="",'Base Summary 2015-16'!E144="[Enter service]"),"",'Base Summary 2015-16'!E144)</f>
        <v/>
      </c>
      <c r="F144" s="71" t="str">
        <f>IF(OR('Base Summary 2015-16'!F144="",'Base Summary 2015-16'!F144="[Select]"),"",'Base Summary 2015-16'!F144)</f>
        <v/>
      </c>
      <c r="G144" s="26"/>
      <c r="H144" s="76"/>
      <c r="I144" s="76"/>
      <c r="J144" s="76"/>
      <c r="K144" s="76"/>
      <c r="L144" s="77">
        <f t="shared" si="1"/>
        <v>0</v>
      </c>
      <c r="M144" s="31"/>
    </row>
    <row r="145" spans="3:13" ht="12" customHeight="1" x14ac:dyDescent="0.2">
      <c r="C145" s="13"/>
      <c r="D145" s="19">
        <f>'Revenue - Base - OPTIONAL'!D146</f>
        <v>135</v>
      </c>
      <c r="E145" s="70" t="str">
        <f>IF(OR('Base Summary 2015-16'!E145="",'Base Summary 2015-16'!E145="[Enter service]"),"",'Base Summary 2015-16'!E145)</f>
        <v/>
      </c>
      <c r="F145" s="71" t="str">
        <f>IF(OR('Base Summary 2015-16'!F145="",'Base Summary 2015-16'!F145="[Select]"),"",'Base Summary 2015-16'!F145)</f>
        <v/>
      </c>
      <c r="G145" s="26"/>
      <c r="H145" s="76"/>
      <c r="I145" s="76"/>
      <c r="J145" s="76"/>
      <c r="K145" s="76"/>
      <c r="L145" s="77">
        <f t="shared" si="1"/>
        <v>0</v>
      </c>
      <c r="M145" s="31"/>
    </row>
    <row r="146" spans="3:13" ht="12" customHeight="1" x14ac:dyDescent="0.2">
      <c r="C146" s="13"/>
      <c r="D146" s="19">
        <f>'Revenue - Base - OPTIONAL'!D147</f>
        <v>136</v>
      </c>
      <c r="E146" s="70" t="e">
        <f>IF(OR('Base Summary 2015-16'!#REF!="",'Base Summary 2015-16'!#REF!="[Enter service]"),"",'Base Summary 2015-16'!#REF!)</f>
        <v>#REF!</v>
      </c>
      <c r="F146" s="71" t="e">
        <f>IF(OR('Base Summary 2015-16'!#REF!="",'Base Summary 2015-16'!#REF!="[Select]"),"",'Base Summary 2015-16'!#REF!)</f>
        <v>#REF!</v>
      </c>
      <c r="G146" s="26"/>
      <c r="H146" s="76"/>
      <c r="I146" s="76"/>
      <c r="J146" s="76"/>
      <c r="K146" s="76"/>
      <c r="L146" s="77">
        <f t="shared" si="1"/>
        <v>0</v>
      </c>
      <c r="M146" s="31"/>
    </row>
    <row r="147" spans="3:13" ht="12" customHeight="1" x14ac:dyDescent="0.2">
      <c r="C147" s="13"/>
      <c r="D147" s="19">
        <f>'Revenue - Base - OPTIONAL'!D148</f>
        <v>137</v>
      </c>
      <c r="E147" s="70" t="e">
        <f>IF(OR('Base Summary 2015-16'!#REF!="",'Base Summary 2015-16'!#REF!="[Enter service]"),"",'Base Summary 2015-16'!#REF!)</f>
        <v>#REF!</v>
      </c>
      <c r="F147" s="71" t="e">
        <f>IF(OR('Base Summary 2015-16'!#REF!="",'Base Summary 2015-16'!#REF!="[Select]"),"",'Base Summary 2015-16'!#REF!)</f>
        <v>#REF!</v>
      </c>
      <c r="G147" s="26"/>
      <c r="H147" s="76"/>
      <c r="I147" s="76"/>
      <c r="J147" s="76"/>
      <c r="K147" s="76"/>
      <c r="L147" s="77">
        <f t="shared" si="1"/>
        <v>0</v>
      </c>
      <c r="M147" s="31"/>
    </row>
    <row r="148" spans="3:13" ht="12" customHeight="1" x14ac:dyDescent="0.2">
      <c r="C148" s="13"/>
      <c r="D148" s="19">
        <f>'Revenue - Base - OPTIONAL'!D149</f>
        <v>138</v>
      </c>
      <c r="E148" s="70" t="e">
        <f>IF(OR('Base Summary 2015-16'!#REF!="",'Base Summary 2015-16'!#REF!="[Enter service]"),"",'Base Summary 2015-16'!#REF!)</f>
        <v>#REF!</v>
      </c>
      <c r="F148" s="71" t="e">
        <f>IF(OR('Base Summary 2015-16'!#REF!="",'Base Summary 2015-16'!#REF!="[Select]"),"",'Base Summary 2015-16'!#REF!)</f>
        <v>#REF!</v>
      </c>
      <c r="G148" s="26"/>
      <c r="H148" s="76"/>
      <c r="I148" s="76"/>
      <c r="J148" s="76"/>
      <c r="K148" s="76"/>
      <c r="L148" s="77">
        <f t="shared" si="1"/>
        <v>0</v>
      </c>
      <c r="M148" s="31"/>
    </row>
    <row r="149" spans="3:13" ht="12" customHeight="1" x14ac:dyDescent="0.2">
      <c r="C149" s="13"/>
      <c r="D149" s="19">
        <f>'Revenue - Base - OPTIONAL'!D150</f>
        <v>139</v>
      </c>
      <c r="E149" s="70" t="e">
        <f>IF(OR('Base Summary 2015-16'!#REF!="",'Base Summary 2015-16'!#REF!="[Enter service]"),"",'Base Summary 2015-16'!#REF!)</f>
        <v>#REF!</v>
      </c>
      <c r="F149" s="71" t="e">
        <f>IF(OR('Base Summary 2015-16'!#REF!="",'Base Summary 2015-16'!#REF!="[Select]"),"",'Base Summary 2015-16'!#REF!)</f>
        <v>#REF!</v>
      </c>
      <c r="G149" s="26"/>
      <c r="H149" s="76"/>
      <c r="I149" s="76"/>
      <c r="J149" s="76"/>
      <c r="K149" s="76"/>
      <c r="L149" s="77">
        <f t="shared" si="1"/>
        <v>0</v>
      </c>
      <c r="M149" s="31"/>
    </row>
    <row r="150" spans="3:13" ht="12" customHeight="1" x14ac:dyDescent="0.2">
      <c r="C150" s="13"/>
      <c r="D150" s="19">
        <f>'Revenue - Base - OPTIONAL'!D151</f>
        <v>140</v>
      </c>
      <c r="E150" s="70" t="e">
        <f>IF(OR('Base Summary 2015-16'!#REF!="",'Base Summary 2015-16'!#REF!="[Enter service]"),"",'Base Summary 2015-16'!#REF!)</f>
        <v>#REF!</v>
      </c>
      <c r="F150" s="71" t="e">
        <f>IF(OR('Base Summary 2015-16'!#REF!="",'Base Summary 2015-16'!#REF!="[Select]"),"",'Base Summary 2015-16'!#REF!)</f>
        <v>#REF!</v>
      </c>
      <c r="G150" s="26"/>
      <c r="H150" s="76"/>
      <c r="I150" s="76"/>
      <c r="J150" s="76"/>
      <c r="K150" s="76"/>
      <c r="L150" s="77">
        <f t="shared" si="1"/>
        <v>0</v>
      </c>
      <c r="M150" s="31"/>
    </row>
    <row r="151" spans="3:13" ht="12" customHeight="1" thickBot="1" x14ac:dyDescent="0.25">
      <c r="C151" s="13"/>
      <c r="D151" s="19"/>
      <c r="E151" s="78" t="s">
        <v>92</v>
      </c>
      <c r="F151" s="79"/>
      <c r="G151" s="26"/>
      <c r="H151" s="80"/>
      <c r="I151" s="80"/>
      <c r="J151" s="80"/>
      <c r="K151" s="80"/>
      <c r="L151" s="77">
        <f t="shared" si="1"/>
        <v>0</v>
      </c>
      <c r="M151" s="31"/>
    </row>
    <row r="152" spans="3:13" ht="12" customHeight="1" thickTop="1" x14ac:dyDescent="0.2">
      <c r="C152" s="13"/>
      <c r="D152" s="14"/>
      <c r="E152" s="50" t="s">
        <v>91</v>
      </c>
      <c r="F152" s="51"/>
      <c r="G152" s="26"/>
      <c r="H152" s="52">
        <f>+SUM(H11:H151)</f>
        <v>0</v>
      </c>
      <c r="I152" s="52">
        <f>+SUM(I11:I151)</f>
        <v>0</v>
      </c>
      <c r="J152" s="52">
        <f>+SUM(J11:J151)</f>
        <v>0</v>
      </c>
      <c r="K152" s="52">
        <f>+SUM(K11:K151)</f>
        <v>0</v>
      </c>
      <c r="L152" s="53">
        <f>SUM(H152:K152)</f>
        <v>0</v>
      </c>
      <c r="M152" s="31"/>
    </row>
    <row r="153" spans="3:13" ht="12.6" customHeight="1" thickBot="1" x14ac:dyDescent="0.25">
      <c r="C153" s="32"/>
      <c r="D153" s="33"/>
      <c r="E153" s="34"/>
      <c r="F153" s="35"/>
      <c r="G153" s="129"/>
      <c r="H153" s="33"/>
      <c r="I153" s="36"/>
      <c r="J153" s="36"/>
      <c r="K153" s="36"/>
      <c r="L153" s="36"/>
      <c r="M153" s="48"/>
    </row>
    <row r="154" spans="3:13" x14ac:dyDescent="0.2">
      <c r="F154" s="6"/>
      <c r="G154" s="6"/>
      <c r="K154" s="38"/>
      <c r="L154" s="38"/>
    </row>
    <row r="155" spans="3:13" x14ac:dyDescent="0.2">
      <c r="F155" s="6"/>
      <c r="G155" s="6"/>
    </row>
    <row r="156" spans="3:13" ht="13.2" thickBot="1" x14ac:dyDescent="0.25">
      <c r="F156" s="6"/>
      <c r="G156" s="6"/>
    </row>
    <row r="157" spans="3:13" x14ac:dyDescent="0.2">
      <c r="C157" s="424"/>
      <c r="D157" s="425"/>
      <c r="E157" s="425"/>
      <c r="F157" s="402"/>
      <c r="G157" s="402"/>
      <c r="H157" s="403"/>
    </row>
    <row r="158" spans="3:13" x14ac:dyDescent="0.2">
      <c r="C158" s="13"/>
      <c r="D158" s="14"/>
      <c r="E158" s="25" t="s">
        <v>276</v>
      </c>
      <c r="F158" s="15"/>
      <c r="G158" s="15"/>
      <c r="H158" s="31"/>
    </row>
    <row r="159" spans="3:13" x14ac:dyDescent="0.2">
      <c r="C159" s="13"/>
      <c r="D159" s="14"/>
      <c r="E159" s="6" t="s">
        <v>279</v>
      </c>
      <c r="F159" s="15" t="s">
        <v>271</v>
      </c>
      <c r="G159" s="15"/>
      <c r="H159" s="31"/>
    </row>
    <row r="160" spans="3:13" x14ac:dyDescent="0.2">
      <c r="C160" s="13"/>
      <c r="D160" s="14"/>
      <c r="E160" s="407" t="s">
        <v>273</v>
      </c>
      <c r="F160" s="408"/>
      <c r="G160" s="409"/>
      <c r="H160" s="31"/>
    </row>
    <row r="161" spans="3:8" x14ac:dyDescent="0.2">
      <c r="C161" s="13"/>
      <c r="D161" s="14"/>
      <c r="E161" s="407" t="s">
        <v>273</v>
      </c>
      <c r="F161" s="408"/>
      <c r="G161" s="409"/>
      <c r="H161" s="31"/>
    </row>
    <row r="162" spans="3:8" x14ac:dyDescent="0.2">
      <c r="C162" s="13"/>
      <c r="D162" s="14"/>
      <c r="E162" s="407" t="s">
        <v>273</v>
      </c>
      <c r="F162" s="408"/>
      <c r="G162" s="409"/>
      <c r="H162" s="31"/>
    </row>
    <row r="163" spans="3:8" x14ac:dyDescent="0.2">
      <c r="C163" s="13"/>
      <c r="D163" s="14"/>
      <c r="E163" s="407" t="s">
        <v>273</v>
      </c>
      <c r="F163" s="408"/>
      <c r="G163" s="409"/>
      <c r="H163" s="31"/>
    </row>
    <row r="164" spans="3:8" x14ac:dyDescent="0.2">
      <c r="C164" s="13"/>
      <c r="D164" s="14"/>
      <c r="E164" s="407" t="s">
        <v>273</v>
      </c>
      <c r="F164" s="408"/>
      <c r="G164" s="409"/>
      <c r="H164" s="31"/>
    </row>
    <row r="165" spans="3:8" x14ac:dyDescent="0.2">
      <c r="C165" s="13"/>
      <c r="D165" s="14"/>
      <c r="E165" s="407" t="s">
        <v>273</v>
      </c>
      <c r="F165" s="408"/>
      <c r="G165" s="409"/>
      <c r="H165" s="31"/>
    </row>
    <row r="166" spans="3:8" x14ac:dyDescent="0.2">
      <c r="C166" s="13"/>
      <c r="D166" s="14"/>
      <c r="E166" s="407" t="s">
        <v>273</v>
      </c>
      <c r="F166" s="408"/>
      <c r="G166" s="409"/>
      <c r="H166" s="31"/>
    </row>
    <row r="167" spans="3:8" x14ac:dyDescent="0.2">
      <c r="C167" s="13"/>
      <c r="D167" s="14"/>
      <c r="E167" s="407" t="s">
        <v>273</v>
      </c>
      <c r="F167" s="408"/>
      <c r="G167" s="409"/>
      <c r="H167" s="31"/>
    </row>
    <row r="168" spans="3:8" x14ac:dyDescent="0.2">
      <c r="C168" s="13"/>
      <c r="D168" s="14"/>
      <c r="E168" s="407" t="s">
        <v>273</v>
      </c>
      <c r="F168" s="408"/>
      <c r="G168" s="409"/>
      <c r="H168" s="31"/>
    </row>
    <row r="169" spans="3:8" x14ac:dyDescent="0.2">
      <c r="C169" s="13"/>
      <c r="D169" s="14"/>
      <c r="E169" s="407" t="s">
        <v>273</v>
      </c>
      <c r="F169" s="408"/>
      <c r="G169" s="409"/>
      <c r="H169" s="31"/>
    </row>
    <row r="170" spans="3:8" x14ac:dyDescent="0.2">
      <c r="C170" s="13"/>
      <c r="D170" s="14"/>
      <c r="E170" s="407" t="s">
        <v>273</v>
      </c>
      <c r="F170" s="408"/>
      <c r="G170" s="409"/>
      <c r="H170" s="31"/>
    </row>
    <row r="171" spans="3:8" x14ac:dyDescent="0.2">
      <c r="C171" s="13"/>
      <c r="D171" s="14"/>
      <c r="E171" s="407" t="s">
        <v>273</v>
      </c>
      <c r="F171" s="408"/>
      <c r="G171" s="409"/>
      <c r="H171" s="31"/>
    </row>
    <row r="172" spans="3:8" x14ac:dyDescent="0.2">
      <c r="C172" s="13"/>
      <c r="D172" s="14"/>
      <c r="E172" s="407" t="s">
        <v>273</v>
      </c>
      <c r="F172" s="408"/>
      <c r="G172" s="409"/>
      <c r="H172" s="31"/>
    </row>
    <row r="173" spans="3:8" x14ac:dyDescent="0.2">
      <c r="C173" s="13"/>
      <c r="D173" s="14"/>
      <c r="E173" s="29" t="s">
        <v>91</v>
      </c>
      <c r="F173" s="409">
        <f>SUM(F160:F172)</f>
        <v>0</v>
      </c>
      <c r="G173" s="409"/>
      <c r="H173" s="31"/>
    </row>
    <row r="174" spans="3:8" x14ac:dyDescent="0.2">
      <c r="C174" s="13"/>
      <c r="D174" s="14"/>
      <c r="E174" s="29"/>
      <c r="F174" s="26"/>
      <c r="G174" s="26"/>
      <c r="H174" s="31"/>
    </row>
    <row r="175" spans="3:8" x14ac:dyDescent="0.2">
      <c r="C175" s="13"/>
      <c r="D175" s="14"/>
      <c r="E175" s="29" t="s">
        <v>277</v>
      </c>
      <c r="F175" s="422">
        <f>L151</f>
        <v>0</v>
      </c>
      <c r="G175" s="422"/>
      <c r="H175" s="31"/>
    </row>
    <row r="176" spans="3:8" x14ac:dyDescent="0.2">
      <c r="C176" s="13"/>
      <c r="D176" s="14"/>
      <c r="E176" s="30" t="s">
        <v>223</v>
      </c>
      <c r="F176" s="421">
        <f>F173-F175</f>
        <v>0</v>
      </c>
      <c r="G176" s="422"/>
      <c r="H176" s="31"/>
    </row>
    <row r="177" spans="3:8" ht="13.8" x14ac:dyDescent="0.2">
      <c r="C177" s="13"/>
      <c r="D177" s="14"/>
      <c r="E177" s="415" t="s">
        <v>272</v>
      </c>
      <c r="F177" s="426" t="str">
        <f>IF(F176="","",IF(F176=0,"OK","ISSUE"))</f>
        <v>OK</v>
      </c>
      <c r="G177" s="414"/>
      <c r="H177" s="31"/>
    </row>
    <row r="178" spans="3:8" x14ac:dyDescent="0.2">
      <c r="C178" s="13"/>
      <c r="D178" s="14"/>
      <c r="G178" s="416"/>
      <c r="H178" s="31"/>
    </row>
    <row r="179" spans="3:8" ht="13.2" thickBot="1" x14ac:dyDescent="0.25">
      <c r="C179" s="125"/>
      <c r="D179" s="263"/>
      <c r="E179" s="263"/>
      <c r="F179" s="423"/>
      <c r="G179" s="423"/>
      <c r="H179" s="130"/>
    </row>
    <row r="180" spans="3:8" x14ac:dyDescent="0.2">
      <c r="F180" s="6"/>
      <c r="G180" s="6"/>
    </row>
    <row r="181" spans="3:8" x14ac:dyDescent="0.2">
      <c r="F181" s="6"/>
      <c r="G181" s="6"/>
    </row>
    <row r="182" spans="3:8" x14ac:dyDescent="0.2">
      <c r="F182" s="6"/>
      <c r="G182" s="6"/>
    </row>
    <row r="183" spans="3:8" x14ac:dyDescent="0.2">
      <c r="F183" s="6"/>
      <c r="G183" s="6"/>
    </row>
    <row r="184" spans="3:8" x14ac:dyDescent="0.2">
      <c r="F184" s="6"/>
      <c r="G184" s="6"/>
    </row>
    <row r="185" spans="3:8" x14ac:dyDescent="0.2">
      <c r="F185" s="6"/>
      <c r="G185" s="6"/>
    </row>
    <row r="186" spans="3:8" x14ac:dyDescent="0.2">
      <c r="F186" s="6"/>
      <c r="G186" s="6"/>
    </row>
    <row r="187" spans="3:8" x14ac:dyDescent="0.2">
      <c r="F187" s="6"/>
      <c r="G187" s="6"/>
    </row>
    <row r="188" spans="3:8" x14ac:dyDescent="0.2">
      <c r="F188" s="6"/>
      <c r="G188" s="6"/>
    </row>
    <row r="189" spans="3:8" x14ac:dyDescent="0.2">
      <c r="F189" s="6"/>
      <c r="G189" s="6"/>
    </row>
    <row r="190" spans="3:8" x14ac:dyDescent="0.2">
      <c r="F190" s="6"/>
      <c r="G190" s="6"/>
    </row>
    <row r="191" spans="3:8" x14ac:dyDescent="0.2">
      <c r="F191" s="6"/>
      <c r="G191" s="6"/>
    </row>
    <row r="192" spans="3:8"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row r="198" spans="6:7" x14ac:dyDescent="0.2">
      <c r="F198" s="6"/>
      <c r="G198" s="6"/>
    </row>
    <row r="199" spans="6:7" x14ac:dyDescent="0.2">
      <c r="F199" s="6"/>
      <c r="G199" s="6"/>
    </row>
    <row r="200" spans="6:7" x14ac:dyDescent="0.2">
      <c r="F200" s="6"/>
      <c r="G200" s="6"/>
    </row>
    <row r="201" spans="6:7" x14ac:dyDescent="0.2">
      <c r="F201" s="6"/>
      <c r="G201" s="6"/>
    </row>
  </sheetData>
  <mergeCells count="2">
    <mergeCell ref="B4:E4"/>
    <mergeCell ref="H6:L6"/>
  </mergeCells>
  <conditionalFormatting sqref="G177:G178 F176:F177">
    <cfRule type="cellIs" dxfId="45" priority="1" operator="equal">
      <formula>"OK"</formula>
    </cfRule>
    <cfRule type="cellIs" dxfId="44" priority="2" operator="equal">
      <formula>"ISSUE"</formula>
    </cfRule>
  </conditionalFormatting>
  <pageMargins left="0.25" right="0.25" top="0.75" bottom="0.75" header="0.3" footer="0.3"/>
  <pageSetup paperSize="8"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V339"/>
  <sheetViews>
    <sheetView zoomScale="80" zoomScaleNormal="80" zoomScalePageLayoutView="80" workbookViewId="0">
      <pane xSplit="5" ySplit="4" topLeftCell="I29" activePane="bottomRight" state="frozen"/>
      <selection activeCell="F50" sqref="F50"/>
      <selection pane="topRight" activeCell="F50" sqref="F50"/>
      <selection pane="bottomLeft" activeCell="F50" sqref="F50"/>
      <selection pane="bottomRight" activeCell="F47" sqref="F47:H51"/>
    </sheetView>
  </sheetViews>
  <sheetFormatPr defaultColWidth="10.85546875" defaultRowHeight="12.6" x14ac:dyDescent="0.2"/>
  <cols>
    <col min="1" max="1" width="2.85546875" style="6" customWidth="1"/>
    <col min="2" max="2" width="3.85546875" style="6" customWidth="1"/>
    <col min="3" max="3" width="2.85546875" style="6" customWidth="1"/>
    <col min="4" max="4" width="4.85546875" style="6" customWidth="1"/>
    <col min="5" max="5" width="47.140625" style="84" customWidth="1"/>
    <col min="6" max="6" width="19.28515625" style="54" customWidth="1"/>
    <col min="7" max="7" width="6.140625" style="54" customWidth="1"/>
    <col min="8" max="9" width="50.140625" style="6" customWidth="1"/>
    <col min="10" max="10" width="3.28515625" style="6" customWidth="1"/>
    <col min="11" max="18" width="17.28515625" style="6" customWidth="1"/>
    <col min="19" max="20" width="22" style="6" customWidth="1"/>
    <col min="21" max="22" width="4.140625" style="6" customWidth="1"/>
    <col min="23" max="23" width="2.140625" style="6" customWidth="1"/>
    <col min="24" max="16384" width="10.85546875" style="6"/>
  </cols>
  <sheetData>
    <row r="1" spans="1:22" ht="7.35" customHeight="1" x14ac:dyDescent="0.2"/>
    <row r="2" spans="1:22" ht="17.399999999999999" x14ac:dyDescent="0.2">
      <c r="A2" s="5">
        <v>80</v>
      </c>
      <c r="B2" s="2" t="s">
        <v>217</v>
      </c>
      <c r="H2" s="14"/>
    </row>
    <row r="3" spans="1:22" ht="16.350000000000001" customHeight="1" x14ac:dyDescent="0.2">
      <c r="B3" s="43" t="str">
        <f>'Revenue - Base - OPTIONAL'!B3</f>
        <v>Buloke (S)</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5" customHeight="1" x14ac:dyDescent="0.2">
      <c r="C6" s="13"/>
      <c r="D6" s="45"/>
      <c r="E6" s="86"/>
      <c r="F6" s="56"/>
      <c r="G6" s="14"/>
      <c r="H6" s="14"/>
      <c r="I6" s="14"/>
      <c r="J6" s="14"/>
      <c r="K6" s="623" t="s">
        <v>71</v>
      </c>
      <c r="L6" s="624"/>
      <c r="M6" s="624"/>
      <c r="N6" s="624"/>
      <c r="O6" s="624"/>
      <c r="P6" s="624"/>
      <c r="Q6" s="624"/>
      <c r="R6" s="624"/>
      <c r="S6" s="624"/>
      <c r="T6" s="625"/>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646" t="s">
        <v>117</v>
      </c>
      <c r="G8" s="647"/>
      <c r="H8" s="648"/>
      <c r="I8" s="627" t="s">
        <v>175</v>
      </c>
      <c r="J8" s="14"/>
      <c r="K8" s="652" t="s">
        <v>194</v>
      </c>
      <c r="L8" s="653"/>
      <c r="M8" s="654"/>
      <c r="N8" s="655" t="s">
        <v>111</v>
      </c>
      <c r="O8" s="656"/>
      <c r="P8" s="656"/>
      <c r="Q8" s="656"/>
      <c r="R8" s="657"/>
      <c r="S8" s="626" t="s">
        <v>127</v>
      </c>
      <c r="T8" s="626" t="s">
        <v>99</v>
      </c>
      <c r="U8" s="31"/>
      <c r="V8" s="14"/>
    </row>
    <row r="9" spans="1:22" ht="25.2" x14ac:dyDescent="0.2">
      <c r="C9" s="13"/>
      <c r="D9" s="14"/>
      <c r="E9" s="127"/>
      <c r="F9" s="649"/>
      <c r="G9" s="650"/>
      <c r="H9" s="651"/>
      <c r="I9" s="628"/>
      <c r="J9" s="14"/>
      <c r="K9" s="235" t="s">
        <v>128</v>
      </c>
      <c r="L9" s="235" t="s">
        <v>135</v>
      </c>
      <c r="M9" s="235" t="s">
        <v>174</v>
      </c>
      <c r="N9" s="327" t="s">
        <v>113</v>
      </c>
      <c r="O9" s="327" t="s">
        <v>114</v>
      </c>
      <c r="P9" s="327" t="s">
        <v>115</v>
      </c>
      <c r="Q9" s="327" t="s">
        <v>116</v>
      </c>
      <c r="R9" s="327" t="s">
        <v>91</v>
      </c>
      <c r="S9" s="626"/>
      <c r="T9" s="626"/>
      <c r="U9" s="31"/>
      <c r="V9" s="14"/>
    </row>
    <row r="10" spans="1:22" x14ac:dyDescent="0.2">
      <c r="C10" s="13"/>
      <c r="D10" s="14"/>
      <c r="E10" s="127"/>
      <c r="F10" s="160"/>
      <c r="G10" s="160"/>
      <c r="H10" s="160"/>
      <c r="I10" s="160"/>
      <c r="J10" s="14"/>
      <c r="K10" s="56" t="s">
        <v>176</v>
      </c>
      <c r="L10" s="56" t="s">
        <v>176</v>
      </c>
      <c r="M10" s="56" t="s">
        <v>176</v>
      </c>
      <c r="N10" s="56" t="s">
        <v>177</v>
      </c>
      <c r="O10" s="56" t="s">
        <v>177</v>
      </c>
      <c r="P10" s="56" t="s">
        <v>177</v>
      </c>
      <c r="Q10" s="56" t="s">
        <v>177</v>
      </c>
      <c r="R10" s="56" t="s">
        <v>177</v>
      </c>
      <c r="S10" s="56"/>
      <c r="T10" s="56" t="s">
        <v>177</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31" t="s">
        <v>118</v>
      </c>
      <c r="F12" s="634"/>
      <c r="G12" s="635"/>
      <c r="H12" s="636"/>
      <c r="I12" s="68" t="s">
        <v>195</v>
      </c>
      <c r="J12" s="14"/>
      <c r="K12" s="643"/>
      <c r="L12" s="643"/>
      <c r="M12" s="643"/>
      <c r="N12" s="643"/>
      <c r="O12" s="643"/>
      <c r="P12" s="643"/>
      <c r="Q12" s="643"/>
      <c r="R12" s="658">
        <f>SUM(N12:Q16)</f>
        <v>0</v>
      </c>
      <c r="S12" s="114"/>
      <c r="T12" s="115"/>
      <c r="U12" s="31"/>
      <c r="V12" s="14"/>
    </row>
    <row r="13" spans="1:22" ht="12" customHeight="1" x14ac:dyDescent="0.2">
      <c r="C13" s="13"/>
      <c r="D13" s="19"/>
      <c r="E13" s="632"/>
      <c r="F13" s="637"/>
      <c r="G13" s="638"/>
      <c r="H13" s="639"/>
      <c r="I13" s="82"/>
      <c r="J13" s="14"/>
      <c r="K13" s="644"/>
      <c r="L13" s="644"/>
      <c r="M13" s="644"/>
      <c r="N13" s="644"/>
      <c r="O13" s="644"/>
      <c r="P13" s="644"/>
      <c r="Q13" s="644"/>
      <c r="R13" s="659"/>
      <c r="S13" s="67"/>
      <c r="T13" s="116"/>
      <c r="U13" s="31"/>
      <c r="V13" s="14"/>
    </row>
    <row r="14" spans="1:22" ht="12" customHeight="1" x14ac:dyDescent="0.2">
      <c r="C14" s="13"/>
      <c r="D14" s="19"/>
      <c r="E14" s="632"/>
      <c r="F14" s="637"/>
      <c r="G14" s="638"/>
      <c r="H14" s="639"/>
      <c r="I14" s="82"/>
      <c r="J14" s="14"/>
      <c r="K14" s="644"/>
      <c r="L14" s="644"/>
      <c r="M14" s="644"/>
      <c r="N14" s="644"/>
      <c r="O14" s="644"/>
      <c r="P14" s="644"/>
      <c r="Q14" s="644"/>
      <c r="R14" s="659"/>
      <c r="S14" s="67"/>
      <c r="T14" s="116"/>
      <c r="U14" s="31"/>
      <c r="V14" s="14"/>
    </row>
    <row r="15" spans="1:22" ht="12" customHeight="1" x14ac:dyDescent="0.2">
      <c r="C15" s="13"/>
      <c r="D15" s="19"/>
      <c r="E15" s="632"/>
      <c r="F15" s="637"/>
      <c r="G15" s="638"/>
      <c r="H15" s="639"/>
      <c r="I15" s="82"/>
      <c r="J15" s="14"/>
      <c r="K15" s="644"/>
      <c r="L15" s="644"/>
      <c r="M15" s="644"/>
      <c r="N15" s="644"/>
      <c r="O15" s="644"/>
      <c r="P15" s="644"/>
      <c r="Q15" s="644"/>
      <c r="R15" s="659"/>
      <c r="S15" s="67"/>
      <c r="T15" s="116"/>
      <c r="U15" s="31"/>
      <c r="V15" s="14"/>
    </row>
    <row r="16" spans="1:22" ht="12" customHeight="1" x14ac:dyDescent="0.2">
      <c r="C16" s="13"/>
      <c r="D16" s="19"/>
      <c r="E16" s="633"/>
      <c r="F16" s="640"/>
      <c r="G16" s="641"/>
      <c r="H16" s="642"/>
      <c r="I16" s="82"/>
      <c r="J16" s="14"/>
      <c r="K16" s="645"/>
      <c r="L16" s="645"/>
      <c r="M16" s="645"/>
      <c r="N16" s="645"/>
      <c r="O16" s="645"/>
      <c r="P16" s="645"/>
      <c r="Q16" s="645"/>
      <c r="R16" s="660"/>
      <c r="S16" s="161" t="s">
        <v>91</v>
      </c>
      <c r="T16" s="117">
        <f>SUM(T12:T15)</f>
        <v>0</v>
      </c>
      <c r="U16" s="31"/>
      <c r="V16" s="14"/>
    </row>
    <row r="17" spans="3:22" ht="12" customHeight="1" x14ac:dyDescent="0.2">
      <c r="C17" s="13"/>
      <c r="D17" s="19">
        <f>D12+1</f>
        <v>2</v>
      </c>
      <c r="E17" s="663" t="s">
        <v>118</v>
      </c>
      <c r="F17" s="667"/>
      <c r="G17" s="665"/>
      <c r="H17" s="666"/>
      <c r="I17" s="69"/>
      <c r="J17" s="14"/>
      <c r="K17" s="661"/>
      <c r="L17" s="661"/>
      <c r="M17" s="661"/>
      <c r="N17" s="661"/>
      <c r="O17" s="661"/>
      <c r="P17" s="661"/>
      <c r="Q17" s="661"/>
      <c r="R17" s="662">
        <f t="shared" ref="R17" si="0">SUM(N17:Q21)</f>
        <v>0</v>
      </c>
      <c r="S17" s="83"/>
      <c r="T17" s="118"/>
      <c r="U17" s="31"/>
      <c r="V17" s="14"/>
    </row>
    <row r="18" spans="3:22" ht="12" customHeight="1" x14ac:dyDescent="0.2">
      <c r="C18" s="13"/>
      <c r="D18" s="19"/>
      <c r="E18" s="632"/>
      <c r="F18" s="637"/>
      <c r="G18" s="638"/>
      <c r="H18" s="639"/>
      <c r="I18" s="69"/>
      <c r="J18" s="14"/>
      <c r="K18" s="644"/>
      <c r="L18" s="644"/>
      <c r="M18" s="644"/>
      <c r="N18" s="644"/>
      <c r="O18" s="644"/>
      <c r="P18" s="644"/>
      <c r="Q18" s="644"/>
      <c r="R18" s="659"/>
      <c r="S18" s="67"/>
      <c r="T18" s="118"/>
      <c r="U18" s="31"/>
      <c r="V18" s="14"/>
    </row>
    <row r="19" spans="3:22" ht="12" customHeight="1" x14ac:dyDescent="0.2">
      <c r="C19" s="13"/>
      <c r="D19" s="19"/>
      <c r="E19" s="632"/>
      <c r="F19" s="637"/>
      <c r="G19" s="638"/>
      <c r="H19" s="639"/>
      <c r="I19" s="69"/>
      <c r="J19" s="14"/>
      <c r="K19" s="644"/>
      <c r="L19" s="644"/>
      <c r="M19" s="644"/>
      <c r="N19" s="644"/>
      <c r="O19" s="644"/>
      <c r="P19" s="644"/>
      <c r="Q19" s="644"/>
      <c r="R19" s="659"/>
      <c r="S19" s="67"/>
      <c r="T19" s="118"/>
      <c r="U19" s="31"/>
      <c r="V19" s="14"/>
    </row>
    <row r="20" spans="3:22" ht="12" customHeight="1" x14ac:dyDescent="0.2">
      <c r="C20" s="13"/>
      <c r="D20" s="19"/>
      <c r="E20" s="632"/>
      <c r="F20" s="637"/>
      <c r="G20" s="638"/>
      <c r="H20" s="639"/>
      <c r="I20" s="69"/>
      <c r="J20" s="14"/>
      <c r="K20" s="644"/>
      <c r="L20" s="644"/>
      <c r="M20" s="644"/>
      <c r="N20" s="644"/>
      <c r="O20" s="644"/>
      <c r="P20" s="644"/>
      <c r="Q20" s="644"/>
      <c r="R20" s="659"/>
      <c r="S20" s="67"/>
      <c r="T20" s="118"/>
      <c r="U20" s="31"/>
      <c r="V20" s="14"/>
    </row>
    <row r="21" spans="3:22" ht="12" customHeight="1" x14ac:dyDescent="0.2">
      <c r="C21" s="13"/>
      <c r="D21" s="19"/>
      <c r="E21" s="633"/>
      <c r="F21" s="640"/>
      <c r="G21" s="641"/>
      <c r="H21" s="642"/>
      <c r="I21" s="69"/>
      <c r="J21" s="14"/>
      <c r="K21" s="645"/>
      <c r="L21" s="645"/>
      <c r="M21" s="645"/>
      <c r="N21" s="645"/>
      <c r="O21" s="645"/>
      <c r="P21" s="645"/>
      <c r="Q21" s="645"/>
      <c r="R21" s="660"/>
      <c r="S21" s="161" t="s">
        <v>91</v>
      </c>
      <c r="T21" s="117">
        <f>SUM(T17:T20)</f>
        <v>0</v>
      </c>
      <c r="U21" s="31"/>
      <c r="V21" s="14"/>
    </row>
    <row r="22" spans="3:22" ht="12" customHeight="1" x14ac:dyDescent="0.2">
      <c r="C22" s="13"/>
      <c r="D22" s="19">
        <f t="shared" ref="D22" si="1">D17+1</f>
        <v>3</v>
      </c>
      <c r="E22" s="663" t="s">
        <v>118</v>
      </c>
      <c r="F22" s="664"/>
      <c r="G22" s="665"/>
      <c r="H22" s="666"/>
      <c r="I22" s="69"/>
      <c r="J22" s="14"/>
      <c r="K22" s="661"/>
      <c r="L22" s="661"/>
      <c r="M22" s="661"/>
      <c r="N22" s="661"/>
      <c r="O22" s="661"/>
      <c r="P22" s="661"/>
      <c r="Q22" s="661"/>
      <c r="R22" s="662">
        <f t="shared" ref="R22" si="2">SUM(N22:Q26)</f>
        <v>0</v>
      </c>
      <c r="S22" s="83"/>
      <c r="T22" s="118"/>
      <c r="U22" s="31"/>
      <c r="V22" s="14"/>
    </row>
    <row r="23" spans="3:22" ht="12" customHeight="1" x14ac:dyDescent="0.2">
      <c r="C23" s="13"/>
      <c r="D23" s="19"/>
      <c r="E23" s="632"/>
      <c r="F23" s="637"/>
      <c r="G23" s="638"/>
      <c r="H23" s="639"/>
      <c r="I23" s="69"/>
      <c r="J23" s="14"/>
      <c r="K23" s="644"/>
      <c r="L23" s="644"/>
      <c r="M23" s="644"/>
      <c r="N23" s="644"/>
      <c r="O23" s="644"/>
      <c r="P23" s="644"/>
      <c r="Q23" s="644"/>
      <c r="R23" s="659"/>
      <c r="S23" s="67"/>
      <c r="T23" s="118"/>
      <c r="U23" s="31"/>
      <c r="V23" s="14"/>
    </row>
    <row r="24" spans="3:22" ht="12" customHeight="1" x14ac:dyDescent="0.2">
      <c r="C24" s="13"/>
      <c r="D24" s="19"/>
      <c r="E24" s="632"/>
      <c r="F24" s="637"/>
      <c r="G24" s="638"/>
      <c r="H24" s="639"/>
      <c r="I24" s="69"/>
      <c r="J24" s="14"/>
      <c r="K24" s="644"/>
      <c r="L24" s="644"/>
      <c r="M24" s="644"/>
      <c r="N24" s="644"/>
      <c r="O24" s="644"/>
      <c r="P24" s="644"/>
      <c r="Q24" s="644"/>
      <c r="R24" s="659"/>
      <c r="S24" s="67"/>
      <c r="T24" s="118"/>
      <c r="U24" s="31"/>
      <c r="V24" s="14"/>
    </row>
    <row r="25" spans="3:22" ht="12" customHeight="1" x14ac:dyDescent="0.2">
      <c r="C25" s="13"/>
      <c r="D25" s="19"/>
      <c r="E25" s="632"/>
      <c r="F25" s="637"/>
      <c r="G25" s="638"/>
      <c r="H25" s="639"/>
      <c r="I25" s="69"/>
      <c r="J25" s="14"/>
      <c r="K25" s="644"/>
      <c r="L25" s="644"/>
      <c r="M25" s="644"/>
      <c r="N25" s="644"/>
      <c r="O25" s="644"/>
      <c r="P25" s="644"/>
      <c r="Q25" s="644"/>
      <c r="R25" s="659"/>
      <c r="S25" s="67"/>
      <c r="T25" s="118"/>
      <c r="U25" s="31"/>
      <c r="V25" s="14"/>
    </row>
    <row r="26" spans="3:22" ht="12" customHeight="1" x14ac:dyDescent="0.2">
      <c r="C26" s="13"/>
      <c r="D26" s="19"/>
      <c r="E26" s="633"/>
      <c r="F26" s="640"/>
      <c r="G26" s="641"/>
      <c r="H26" s="642"/>
      <c r="I26" s="69"/>
      <c r="J26" s="14"/>
      <c r="K26" s="645"/>
      <c r="L26" s="645"/>
      <c r="M26" s="645"/>
      <c r="N26" s="645"/>
      <c r="O26" s="645"/>
      <c r="P26" s="645"/>
      <c r="Q26" s="645"/>
      <c r="R26" s="660"/>
      <c r="S26" s="161" t="s">
        <v>91</v>
      </c>
      <c r="T26" s="117">
        <f>SUM(T22:T25)</f>
        <v>0</v>
      </c>
      <c r="U26" s="31"/>
      <c r="V26" s="14"/>
    </row>
    <row r="27" spans="3:22" ht="12" customHeight="1" x14ac:dyDescent="0.2">
      <c r="C27" s="13"/>
      <c r="D27" s="19">
        <f t="shared" ref="D27" si="3">D22+1</f>
        <v>4</v>
      </c>
      <c r="E27" s="663" t="s">
        <v>118</v>
      </c>
      <c r="F27" s="664"/>
      <c r="G27" s="665"/>
      <c r="H27" s="666"/>
      <c r="I27" s="69"/>
      <c r="J27" s="14"/>
      <c r="K27" s="661"/>
      <c r="L27" s="661"/>
      <c r="M27" s="661"/>
      <c r="N27" s="661"/>
      <c r="O27" s="661"/>
      <c r="P27" s="661"/>
      <c r="Q27" s="661"/>
      <c r="R27" s="662">
        <f t="shared" ref="R27" si="4">SUM(N27:Q31)</f>
        <v>0</v>
      </c>
      <c r="S27" s="83"/>
      <c r="T27" s="118"/>
      <c r="U27" s="31"/>
      <c r="V27" s="14"/>
    </row>
    <row r="28" spans="3:22" ht="12" customHeight="1" x14ac:dyDescent="0.2">
      <c r="C28" s="13"/>
      <c r="D28" s="19"/>
      <c r="E28" s="632"/>
      <c r="F28" s="637"/>
      <c r="G28" s="638"/>
      <c r="H28" s="639"/>
      <c r="I28" s="69"/>
      <c r="J28" s="14"/>
      <c r="K28" s="644"/>
      <c r="L28" s="644"/>
      <c r="M28" s="644"/>
      <c r="N28" s="644"/>
      <c r="O28" s="644"/>
      <c r="P28" s="644"/>
      <c r="Q28" s="644"/>
      <c r="R28" s="659"/>
      <c r="S28" s="67"/>
      <c r="T28" s="118"/>
      <c r="U28" s="31"/>
      <c r="V28" s="14"/>
    </row>
    <row r="29" spans="3:22" ht="12" customHeight="1" x14ac:dyDescent="0.2">
      <c r="C29" s="13"/>
      <c r="D29" s="19"/>
      <c r="E29" s="632"/>
      <c r="F29" s="637"/>
      <c r="G29" s="638"/>
      <c r="H29" s="639"/>
      <c r="I29" s="69"/>
      <c r="J29" s="14"/>
      <c r="K29" s="644"/>
      <c r="L29" s="644"/>
      <c r="M29" s="644"/>
      <c r="N29" s="644"/>
      <c r="O29" s="644"/>
      <c r="P29" s="644"/>
      <c r="Q29" s="644"/>
      <c r="R29" s="659"/>
      <c r="S29" s="67"/>
      <c r="T29" s="118"/>
      <c r="U29" s="31"/>
      <c r="V29" s="14"/>
    </row>
    <row r="30" spans="3:22" ht="12" customHeight="1" x14ac:dyDescent="0.2">
      <c r="C30" s="13"/>
      <c r="D30" s="19"/>
      <c r="E30" s="632"/>
      <c r="F30" s="637"/>
      <c r="G30" s="638"/>
      <c r="H30" s="639"/>
      <c r="I30" s="69"/>
      <c r="J30" s="14"/>
      <c r="K30" s="644"/>
      <c r="L30" s="644"/>
      <c r="M30" s="644"/>
      <c r="N30" s="644"/>
      <c r="O30" s="644"/>
      <c r="P30" s="644"/>
      <c r="Q30" s="644"/>
      <c r="R30" s="659"/>
      <c r="S30" s="67"/>
      <c r="T30" s="118"/>
      <c r="U30" s="31"/>
      <c r="V30" s="14"/>
    </row>
    <row r="31" spans="3:22" ht="12" customHeight="1" x14ac:dyDescent="0.2">
      <c r="C31" s="13"/>
      <c r="D31" s="19"/>
      <c r="E31" s="633"/>
      <c r="F31" s="640"/>
      <c r="G31" s="641"/>
      <c r="H31" s="642"/>
      <c r="I31" s="69"/>
      <c r="J31" s="14"/>
      <c r="K31" s="645"/>
      <c r="L31" s="645"/>
      <c r="M31" s="645"/>
      <c r="N31" s="645"/>
      <c r="O31" s="645"/>
      <c r="P31" s="645"/>
      <c r="Q31" s="645"/>
      <c r="R31" s="660"/>
      <c r="S31" s="161" t="s">
        <v>91</v>
      </c>
      <c r="T31" s="117">
        <f>SUM(T27:T30)</f>
        <v>0</v>
      </c>
      <c r="U31" s="31"/>
      <c r="V31" s="14"/>
    </row>
    <row r="32" spans="3:22" ht="12" customHeight="1" x14ac:dyDescent="0.2">
      <c r="C32" s="13"/>
      <c r="D32" s="19">
        <f t="shared" ref="D32" si="5">D27+1</f>
        <v>5</v>
      </c>
      <c r="E32" s="663" t="s">
        <v>118</v>
      </c>
      <c r="F32" s="667"/>
      <c r="G32" s="665"/>
      <c r="H32" s="666"/>
      <c r="I32" s="69"/>
      <c r="J32" s="14"/>
      <c r="K32" s="661"/>
      <c r="L32" s="661"/>
      <c r="M32" s="661"/>
      <c r="N32" s="661"/>
      <c r="O32" s="661"/>
      <c r="P32" s="661"/>
      <c r="Q32" s="661"/>
      <c r="R32" s="662">
        <f t="shared" ref="R32" si="6">SUM(N32:Q36)</f>
        <v>0</v>
      </c>
      <c r="S32" s="83"/>
      <c r="T32" s="118"/>
      <c r="U32" s="31"/>
      <c r="V32" s="14"/>
    </row>
    <row r="33" spans="3:22" ht="12" customHeight="1" x14ac:dyDescent="0.2">
      <c r="C33" s="13"/>
      <c r="D33" s="19"/>
      <c r="E33" s="632"/>
      <c r="F33" s="637"/>
      <c r="G33" s="638"/>
      <c r="H33" s="639"/>
      <c r="I33" s="69"/>
      <c r="J33" s="14"/>
      <c r="K33" s="644"/>
      <c r="L33" s="644"/>
      <c r="M33" s="644"/>
      <c r="N33" s="644"/>
      <c r="O33" s="644"/>
      <c r="P33" s="644"/>
      <c r="Q33" s="644"/>
      <c r="R33" s="659"/>
      <c r="S33" s="67"/>
      <c r="T33" s="118"/>
      <c r="U33" s="31"/>
      <c r="V33" s="14"/>
    </row>
    <row r="34" spans="3:22" ht="12" customHeight="1" x14ac:dyDescent="0.2">
      <c r="C34" s="13"/>
      <c r="D34" s="19"/>
      <c r="E34" s="632"/>
      <c r="F34" s="637"/>
      <c r="G34" s="638"/>
      <c r="H34" s="639"/>
      <c r="I34" s="69"/>
      <c r="J34" s="14"/>
      <c r="K34" s="644"/>
      <c r="L34" s="644"/>
      <c r="M34" s="644"/>
      <c r="N34" s="644"/>
      <c r="O34" s="644"/>
      <c r="P34" s="644"/>
      <c r="Q34" s="644"/>
      <c r="R34" s="659"/>
      <c r="S34" s="67"/>
      <c r="T34" s="118"/>
      <c r="U34" s="31"/>
      <c r="V34" s="14"/>
    </row>
    <row r="35" spans="3:22" ht="12" customHeight="1" x14ac:dyDescent="0.2">
      <c r="C35" s="13"/>
      <c r="D35" s="19"/>
      <c r="E35" s="632"/>
      <c r="F35" s="637"/>
      <c r="G35" s="638"/>
      <c r="H35" s="639"/>
      <c r="I35" s="69"/>
      <c r="J35" s="14"/>
      <c r="K35" s="644"/>
      <c r="L35" s="644"/>
      <c r="M35" s="644"/>
      <c r="N35" s="644"/>
      <c r="O35" s="644"/>
      <c r="P35" s="644"/>
      <c r="Q35" s="644"/>
      <c r="R35" s="659"/>
      <c r="S35" s="67"/>
      <c r="T35" s="118"/>
      <c r="U35" s="31"/>
      <c r="V35" s="14"/>
    </row>
    <row r="36" spans="3:22" ht="12" customHeight="1" x14ac:dyDescent="0.2">
      <c r="C36" s="13"/>
      <c r="D36" s="19"/>
      <c r="E36" s="633"/>
      <c r="F36" s="640"/>
      <c r="G36" s="641"/>
      <c r="H36" s="642"/>
      <c r="I36" s="69"/>
      <c r="J36" s="14"/>
      <c r="K36" s="645"/>
      <c r="L36" s="645"/>
      <c r="M36" s="645"/>
      <c r="N36" s="645"/>
      <c r="O36" s="645"/>
      <c r="P36" s="645"/>
      <c r="Q36" s="645"/>
      <c r="R36" s="660"/>
      <c r="S36" s="161" t="s">
        <v>91</v>
      </c>
      <c r="T36" s="117">
        <f>SUM(T32:T35)</f>
        <v>0</v>
      </c>
      <c r="U36" s="31"/>
      <c r="V36" s="14"/>
    </row>
    <row r="37" spans="3:22" x14ac:dyDescent="0.2">
      <c r="C37" s="13"/>
      <c r="D37" s="19">
        <f t="shared" ref="D37" si="7">D32+1</f>
        <v>6</v>
      </c>
      <c r="E37" s="663" t="s">
        <v>118</v>
      </c>
      <c r="F37" s="667"/>
      <c r="G37" s="665"/>
      <c r="H37" s="666"/>
      <c r="I37" s="69"/>
      <c r="J37" s="14"/>
      <c r="K37" s="661"/>
      <c r="L37" s="661"/>
      <c r="M37" s="661"/>
      <c r="N37" s="661"/>
      <c r="O37" s="661"/>
      <c r="P37" s="661"/>
      <c r="Q37" s="661"/>
      <c r="R37" s="662">
        <f t="shared" ref="R37" si="8">SUM(N37:Q41)</f>
        <v>0</v>
      </c>
      <c r="S37" s="83"/>
      <c r="T37" s="118"/>
      <c r="U37" s="31"/>
      <c r="V37" s="14"/>
    </row>
    <row r="38" spans="3:22" x14ac:dyDescent="0.2">
      <c r="C38" s="13"/>
      <c r="D38" s="19"/>
      <c r="E38" s="632"/>
      <c r="F38" s="637"/>
      <c r="G38" s="638"/>
      <c r="H38" s="639"/>
      <c r="I38" s="69"/>
      <c r="J38" s="14"/>
      <c r="K38" s="644"/>
      <c r="L38" s="644"/>
      <c r="M38" s="644"/>
      <c r="N38" s="644"/>
      <c r="O38" s="644"/>
      <c r="P38" s="644"/>
      <c r="Q38" s="644"/>
      <c r="R38" s="659"/>
      <c r="S38" s="67"/>
      <c r="T38" s="118"/>
      <c r="U38" s="31"/>
      <c r="V38" s="14"/>
    </row>
    <row r="39" spans="3:22" x14ac:dyDescent="0.2">
      <c r="C39" s="13"/>
      <c r="D39" s="19"/>
      <c r="E39" s="632"/>
      <c r="F39" s="637"/>
      <c r="G39" s="638"/>
      <c r="H39" s="639"/>
      <c r="I39" s="69"/>
      <c r="J39" s="14"/>
      <c r="K39" s="644"/>
      <c r="L39" s="644"/>
      <c r="M39" s="644"/>
      <c r="N39" s="644"/>
      <c r="O39" s="644"/>
      <c r="P39" s="644"/>
      <c r="Q39" s="644"/>
      <c r="R39" s="659"/>
      <c r="S39" s="67"/>
      <c r="T39" s="118"/>
      <c r="U39" s="31"/>
      <c r="V39" s="14"/>
    </row>
    <row r="40" spans="3:22" x14ac:dyDescent="0.2">
      <c r="C40" s="13"/>
      <c r="D40" s="19"/>
      <c r="E40" s="632"/>
      <c r="F40" s="637"/>
      <c r="G40" s="638"/>
      <c r="H40" s="639"/>
      <c r="I40" s="69"/>
      <c r="J40" s="14"/>
      <c r="K40" s="644"/>
      <c r="L40" s="644"/>
      <c r="M40" s="644"/>
      <c r="N40" s="644"/>
      <c r="O40" s="644"/>
      <c r="P40" s="644"/>
      <c r="Q40" s="644"/>
      <c r="R40" s="659"/>
      <c r="S40" s="67"/>
      <c r="T40" s="118"/>
      <c r="U40" s="31"/>
      <c r="V40" s="14"/>
    </row>
    <row r="41" spans="3:22" x14ac:dyDescent="0.2">
      <c r="C41" s="13"/>
      <c r="D41" s="19"/>
      <c r="E41" s="633"/>
      <c r="F41" s="640"/>
      <c r="G41" s="641"/>
      <c r="H41" s="642"/>
      <c r="I41" s="69"/>
      <c r="J41" s="14"/>
      <c r="K41" s="645"/>
      <c r="L41" s="645"/>
      <c r="M41" s="645"/>
      <c r="N41" s="645"/>
      <c r="O41" s="645"/>
      <c r="P41" s="645"/>
      <c r="Q41" s="645"/>
      <c r="R41" s="660"/>
      <c r="S41" s="161" t="s">
        <v>91</v>
      </c>
      <c r="T41" s="117">
        <f>SUM(T37:T40)</f>
        <v>0</v>
      </c>
      <c r="U41" s="31"/>
      <c r="V41" s="14"/>
    </row>
    <row r="42" spans="3:22" x14ac:dyDescent="0.2">
      <c r="C42" s="13"/>
      <c r="D42" s="19">
        <f>D37+1</f>
        <v>7</v>
      </c>
      <c r="E42" s="663" t="s">
        <v>118</v>
      </c>
      <c r="F42" s="667"/>
      <c r="G42" s="665"/>
      <c r="H42" s="666"/>
      <c r="I42" s="69"/>
      <c r="J42" s="14"/>
      <c r="K42" s="661"/>
      <c r="L42" s="661"/>
      <c r="M42" s="661"/>
      <c r="N42" s="661"/>
      <c r="O42" s="661"/>
      <c r="P42" s="661"/>
      <c r="Q42" s="661"/>
      <c r="R42" s="662">
        <f t="shared" ref="R42" si="9">SUM(N42:Q46)</f>
        <v>0</v>
      </c>
      <c r="S42" s="83"/>
      <c r="T42" s="118"/>
      <c r="U42" s="31"/>
      <c r="V42" s="14"/>
    </row>
    <row r="43" spans="3:22" x14ac:dyDescent="0.2">
      <c r="C43" s="13"/>
      <c r="D43" s="19"/>
      <c r="E43" s="632"/>
      <c r="F43" s="637"/>
      <c r="G43" s="638"/>
      <c r="H43" s="639"/>
      <c r="I43" s="69"/>
      <c r="J43" s="14"/>
      <c r="K43" s="644"/>
      <c r="L43" s="644"/>
      <c r="M43" s="644"/>
      <c r="N43" s="644"/>
      <c r="O43" s="644"/>
      <c r="P43" s="644"/>
      <c r="Q43" s="644"/>
      <c r="R43" s="659"/>
      <c r="S43" s="67"/>
      <c r="T43" s="118"/>
      <c r="U43" s="31"/>
      <c r="V43" s="14"/>
    </row>
    <row r="44" spans="3:22" x14ac:dyDescent="0.2">
      <c r="C44" s="13"/>
      <c r="D44" s="19"/>
      <c r="E44" s="632"/>
      <c r="F44" s="637"/>
      <c r="G44" s="638"/>
      <c r="H44" s="639"/>
      <c r="I44" s="69"/>
      <c r="J44" s="14"/>
      <c r="K44" s="644"/>
      <c r="L44" s="644"/>
      <c r="M44" s="644"/>
      <c r="N44" s="644"/>
      <c r="O44" s="644"/>
      <c r="P44" s="644"/>
      <c r="Q44" s="644"/>
      <c r="R44" s="659"/>
      <c r="S44" s="67"/>
      <c r="T44" s="118"/>
      <c r="U44" s="31"/>
      <c r="V44" s="14"/>
    </row>
    <row r="45" spans="3:22" x14ac:dyDescent="0.2">
      <c r="C45" s="13"/>
      <c r="D45" s="19"/>
      <c r="E45" s="632"/>
      <c r="F45" s="637"/>
      <c r="G45" s="638"/>
      <c r="H45" s="639"/>
      <c r="I45" s="69"/>
      <c r="J45" s="14"/>
      <c r="K45" s="644"/>
      <c r="L45" s="644"/>
      <c r="M45" s="644"/>
      <c r="N45" s="644"/>
      <c r="O45" s="644"/>
      <c r="P45" s="644"/>
      <c r="Q45" s="644"/>
      <c r="R45" s="659"/>
      <c r="S45" s="67"/>
      <c r="T45" s="118"/>
      <c r="U45" s="31"/>
      <c r="V45" s="14"/>
    </row>
    <row r="46" spans="3:22" x14ac:dyDescent="0.2">
      <c r="C46" s="13"/>
      <c r="D46" s="19"/>
      <c r="E46" s="633"/>
      <c r="F46" s="640"/>
      <c r="G46" s="641"/>
      <c r="H46" s="642"/>
      <c r="I46" s="69"/>
      <c r="J46" s="14"/>
      <c r="K46" s="645"/>
      <c r="L46" s="645"/>
      <c r="M46" s="645"/>
      <c r="N46" s="645"/>
      <c r="O46" s="645"/>
      <c r="P46" s="645"/>
      <c r="Q46" s="645"/>
      <c r="R46" s="660"/>
      <c r="S46" s="161" t="s">
        <v>91</v>
      </c>
      <c r="T46" s="117">
        <f>SUM(T42:T45)</f>
        <v>0</v>
      </c>
      <c r="U46" s="31"/>
      <c r="V46" s="14"/>
    </row>
    <row r="47" spans="3:22" x14ac:dyDescent="0.2">
      <c r="C47" s="13"/>
      <c r="D47" s="19">
        <f t="shared" ref="D47" si="10">D42+1</f>
        <v>8</v>
      </c>
      <c r="E47" s="663" t="s">
        <v>118</v>
      </c>
      <c r="F47" s="664"/>
      <c r="G47" s="665"/>
      <c r="H47" s="666"/>
      <c r="I47" s="69"/>
      <c r="J47" s="14"/>
      <c r="K47" s="661"/>
      <c r="L47" s="661"/>
      <c r="M47" s="661"/>
      <c r="N47" s="661"/>
      <c r="O47" s="661"/>
      <c r="P47" s="661"/>
      <c r="Q47" s="661"/>
      <c r="R47" s="662">
        <f t="shared" ref="R47" si="11">SUM(N47:Q51)</f>
        <v>0</v>
      </c>
      <c r="S47" s="83"/>
      <c r="T47" s="118"/>
      <c r="U47" s="31"/>
      <c r="V47" s="14"/>
    </row>
    <row r="48" spans="3:22" x14ac:dyDescent="0.2">
      <c r="C48" s="13"/>
      <c r="D48" s="19"/>
      <c r="E48" s="632"/>
      <c r="F48" s="637"/>
      <c r="G48" s="638"/>
      <c r="H48" s="639"/>
      <c r="I48" s="69"/>
      <c r="J48" s="14"/>
      <c r="K48" s="644"/>
      <c r="L48" s="644"/>
      <c r="M48" s="644"/>
      <c r="N48" s="644"/>
      <c r="O48" s="644"/>
      <c r="P48" s="644"/>
      <c r="Q48" s="644"/>
      <c r="R48" s="659"/>
      <c r="S48" s="67"/>
      <c r="T48" s="118"/>
      <c r="U48" s="31"/>
      <c r="V48" s="14"/>
    </row>
    <row r="49" spans="2:22" x14ac:dyDescent="0.2">
      <c r="C49" s="13"/>
      <c r="D49" s="19"/>
      <c r="E49" s="632"/>
      <c r="F49" s="637"/>
      <c r="G49" s="638"/>
      <c r="H49" s="639"/>
      <c r="I49" s="69"/>
      <c r="J49" s="14"/>
      <c r="K49" s="644"/>
      <c r="L49" s="644"/>
      <c r="M49" s="644"/>
      <c r="N49" s="644"/>
      <c r="O49" s="644"/>
      <c r="P49" s="644"/>
      <c r="Q49" s="644"/>
      <c r="R49" s="659"/>
      <c r="S49" s="67"/>
      <c r="T49" s="118"/>
      <c r="U49" s="31"/>
      <c r="V49" s="14"/>
    </row>
    <row r="50" spans="2:22" x14ac:dyDescent="0.2">
      <c r="C50" s="13"/>
      <c r="D50" s="19"/>
      <c r="E50" s="632"/>
      <c r="F50" s="637"/>
      <c r="G50" s="638"/>
      <c r="H50" s="639"/>
      <c r="I50" s="69"/>
      <c r="J50" s="14"/>
      <c r="K50" s="644"/>
      <c r="L50" s="644"/>
      <c r="M50" s="644"/>
      <c r="N50" s="644"/>
      <c r="O50" s="644"/>
      <c r="P50" s="644"/>
      <c r="Q50" s="644"/>
      <c r="R50" s="659"/>
      <c r="S50" s="67"/>
      <c r="T50" s="118"/>
      <c r="U50" s="31"/>
      <c r="V50" s="14"/>
    </row>
    <row r="51" spans="2:22" x14ac:dyDescent="0.2">
      <c r="C51" s="13"/>
      <c r="D51" s="19"/>
      <c r="E51" s="633"/>
      <c r="F51" s="640"/>
      <c r="G51" s="641"/>
      <c r="H51" s="642"/>
      <c r="I51" s="69"/>
      <c r="J51" s="14"/>
      <c r="K51" s="645"/>
      <c r="L51" s="645"/>
      <c r="M51" s="645"/>
      <c r="N51" s="645"/>
      <c r="O51" s="645"/>
      <c r="P51" s="645"/>
      <c r="Q51" s="645"/>
      <c r="R51" s="660"/>
      <c r="S51" s="161" t="s">
        <v>91</v>
      </c>
      <c r="T51" s="117">
        <f>SUM(T47:T50)</f>
        <v>0</v>
      </c>
      <c r="U51" s="31"/>
      <c r="V51" s="14"/>
    </row>
    <row r="52" spans="2:22" ht="12.75" customHeight="1" x14ac:dyDescent="0.2">
      <c r="C52" s="13"/>
      <c r="D52" s="19">
        <f t="shared" ref="D52" si="12">D47+1</f>
        <v>9</v>
      </c>
      <c r="E52" s="663" t="s">
        <v>118</v>
      </c>
      <c r="F52" s="664"/>
      <c r="G52" s="665"/>
      <c r="H52" s="666"/>
      <c r="I52" s="69"/>
      <c r="J52" s="14"/>
      <c r="K52" s="661"/>
      <c r="L52" s="661"/>
      <c r="M52" s="661"/>
      <c r="N52" s="661"/>
      <c r="O52" s="661"/>
      <c r="P52" s="661"/>
      <c r="Q52" s="661"/>
      <c r="R52" s="662">
        <f t="shared" ref="R52:R57" si="13">SUM(N52:Q56)</f>
        <v>0</v>
      </c>
      <c r="S52" s="83"/>
      <c r="T52" s="118"/>
      <c r="U52" s="31"/>
      <c r="V52" s="14"/>
    </row>
    <row r="53" spans="2:22" ht="12.75" customHeight="1" x14ac:dyDescent="0.2">
      <c r="C53" s="13"/>
      <c r="D53" s="19"/>
      <c r="E53" s="632"/>
      <c r="F53" s="637"/>
      <c r="G53" s="638"/>
      <c r="H53" s="639"/>
      <c r="I53" s="69"/>
      <c r="J53" s="14"/>
      <c r="K53" s="644"/>
      <c r="L53" s="644"/>
      <c r="M53" s="644"/>
      <c r="N53" s="644"/>
      <c r="O53" s="644"/>
      <c r="P53" s="644"/>
      <c r="Q53" s="644"/>
      <c r="R53" s="659"/>
      <c r="S53" s="67"/>
      <c r="T53" s="118"/>
      <c r="U53" s="31"/>
      <c r="V53" s="14"/>
    </row>
    <row r="54" spans="2:22" ht="12.75" customHeight="1" x14ac:dyDescent="0.2">
      <c r="C54" s="13"/>
      <c r="D54" s="19"/>
      <c r="E54" s="632"/>
      <c r="F54" s="637"/>
      <c r="G54" s="638"/>
      <c r="H54" s="639"/>
      <c r="I54" s="69"/>
      <c r="J54" s="14"/>
      <c r="K54" s="644"/>
      <c r="L54" s="644"/>
      <c r="M54" s="644"/>
      <c r="N54" s="644"/>
      <c r="O54" s="644"/>
      <c r="P54" s="644"/>
      <c r="Q54" s="644"/>
      <c r="R54" s="659"/>
      <c r="S54" s="67"/>
      <c r="T54" s="118"/>
      <c r="U54" s="31"/>
      <c r="V54" s="14"/>
    </row>
    <row r="55" spans="2:22" ht="12.75" customHeight="1" x14ac:dyDescent="0.2">
      <c r="C55" s="13"/>
      <c r="D55" s="19"/>
      <c r="E55" s="632"/>
      <c r="F55" s="637"/>
      <c r="G55" s="638"/>
      <c r="H55" s="639"/>
      <c r="I55" s="69"/>
      <c r="J55" s="14"/>
      <c r="K55" s="644"/>
      <c r="L55" s="644"/>
      <c r="M55" s="644"/>
      <c r="N55" s="644"/>
      <c r="O55" s="644"/>
      <c r="P55" s="644"/>
      <c r="Q55" s="644"/>
      <c r="R55" s="659"/>
      <c r="S55" s="67"/>
      <c r="T55" s="118"/>
      <c r="U55" s="31"/>
      <c r="V55" s="14"/>
    </row>
    <row r="56" spans="2:22" ht="12.75" customHeight="1" x14ac:dyDescent="0.2">
      <c r="C56" s="13"/>
      <c r="D56" s="19"/>
      <c r="E56" s="633"/>
      <c r="F56" s="640"/>
      <c r="G56" s="641"/>
      <c r="H56" s="642"/>
      <c r="I56" s="69"/>
      <c r="J56" s="14"/>
      <c r="K56" s="645"/>
      <c r="L56" s="645"/>
      <c r="M56" s="645"/>
      <c r="N56" s="645"/>
      <c r="O56" s="645"/>
      <c r="P56" s="645"/>
      <c r="Q56" s="645"/>
      <c r="R56" s="660"/>
      <c r="S56" s="161" t="s">
        <v>91</v>
      </c>
      <c r="T56" s="117">
        <f>SUM(T52:T55)</f>
        <v>0</v>
      </c>
      <c r="U56" s="31"/>
      <c r="V56" s="14"/>
    </row>
    <row r="57" spans="2:22" ht="12.75" customHeight="1" x14ac:dyDescent="0.2">
      <c r="C57" s="13"/>
      <c r="D57" s="19">
        <f t="shared" ref="D57" si="14">D52+1</f>
        <v>10</v>
      </c>
      <c r="E57" s="663" t="s">
        <v>118</v>
      </c>
      <c r="F57" s="667"/>
      <c r="G57" s="665"/>
      <c r="H57" s="666"/>
      <c r="I57" s="69"/>
      <c r="J57" s="14"/>
      <c r="K57" s="661"/>
      <c r="L57" s="661"/>
      <c r="M57" s="661"/>
      <c r="N57" s="661"/>
      <c r="O57" s="661"/>
      <c r="P57" s="661"/>
      <c r="Q57" s="661"/>
      <c r="R57" s="662">
        <f t="shared" si="13"/>
        <v>0</v>
      </c>
      <c r="S57" s="83"/>
      <c r="T57" s="118"/>
      <c r="U57" s="31"/>
      <c r="V57" s="14"/>
    </row>
    <row r="58" spans="2:22" ht="12.75" customHeight="1" x14ac:dyDescent="0.2">
      <c r="C58" s="13"/>
      <c r="D58" s="19"/>
      <c r="E58" s="632"/>
      <c r="F58" s="637"/>
      <c r="G58" s="638"/>
      <c r="H58" s="639"/>
      <c r="I58" s="69"/>
      <c r="J58" s="14"/>
      <c r="K58" s="644"/>
      <c r="L58" s="644"/>
      <c r="M58" s="644"/>
      <c r="N58" s="644"/>
      <c r="O58" s="644"/>
      <c r="P58" s="644"/>
      <c r="Q58" s="644"/>
      <c r="R58" s="659"/>
      <c r="S58" s="67"/>
      <c r="T58" s="118"/>
      <c r="U58" s="31"/>
      <c r="V58" s="14"/>
    </row>
    <row r="59" spans="2:22" ht="12.75" customHeight="1" x14ac:dyDescent="0.2">
      <c r="C59" s="13"/>
      <c r="D59" s="19"/>
      <c r="E59" s="632"/>
      <c r="F59" s="637"/>
      <c r="G59" s="638"/>
      <c r="H59" s="639"/>
      <c r="I59" s="69"/>
      <c r="J59" s="14"/>
      <c r="K59" s="644"/>
      <c r="L59" s="644"/>
      <c r="M59" s="644"/>
      <c r="N59" s="644"/>
      <c r="O59" s="644"/>
      <c r="P59" s="644"/>
      <c r="Q59" s="644"/>
      <c r="R59" s="659"/>
      <c r="S59" s="67"/>
      <c r="T59" s="118"/>
      <c r="U59" s="31"/>
      <c r="V59" s="14"/>
    </row>
    <row r="60" spans="2:22" ht="12.75" customHeight="1" x14ac:dyDescent="0.2">
      <c r="C60" s="13"/>
      <c r="D60" s="19"/>
      <c r="E60" s="632"/>
      <c r="F60" s="637"/>
      <c r="G60" s="638"/>
      <c r="H60" s="639"/>
      <c r="I60" s="69"/>
      <c r="J60" s="14"/>
      <c r="K60" s="644"/>
      <c r="L60" s="644"/>
      <c r="M60" s="644"/>
      <c r="N60" s="644"/>
      <c r="O60" s="644"/>
      <c r="P60" s="644"/>
      <c r="Q60" s="644"/>
      <c r="R60" s="659"/>
      <c r="S60" s="67"/>
      <c r="T60" s="118"/>
      <c r="U60" s="31"/>
      <c r="V60" s="14"/>
    </row>
    <row r="61" spans="2:22" ht="12.75" customHeight="1" x14ac:dyDescent="0.2">
      <c r="C61" s="13"/>
      <c r="D61" s="19"/>
      <c r="E61" s="672"/>
      <c r="F61" s="673"/>
      <c r="G61" s="674"/>
      <c r="H61" s="675"/>
      <c r="I61" s="131"/>
      <c r="J61" s="14"/>
      <c r="K61" s="668"/>
      <c r="L61" s="668"/>
      <c r="M61" s="668"/>
      <c r="N61" s="668"/>
      <c r="O61" s="668"/>
      <c r="P61" s="668"/>
      <c r="Q61" s="668"/>
      <c r="R61" s="669"/>
      <c r="S61" s="132" t="s">
        <v>91</v>
      </c>
      <c r="T61" s="133">
        <f>SUM(T57:T60)</f>
        <v>0</v>
      </c>
      <c r="U61" s="31"/>
      <c r="V61" s="14"/>
    </row>
    <row r="62" spans="2:22" x14ac:dyDescent="0.2">
      <c r="C62" s="13"/>
      <c r="D62" s="14"/>
      <c r="E62" s="86"/>
      <c r="F62" s="56"/>
      <c r="G62" s="56"/>
      <c r="H62" s="14"/>
      <c r="I62" s="14"/>
      <c r="J62" s="14"/>
      <c r="K62" s="14"/>
      <c r="L62" s="14"/>
      <c r="M62" s="14"/>
      <c r="N62" s="14"/>
      <c r="O62" s="14"/>
      <c r="P62" s="14"/>
      <c r="Q62" s="14"/>
      <c r="R62" s="307" t="e">
        <f>SUM(R12:R61)/R93</f>
        <v>#DIV/0!</v>
      </c>
      <c r="S62" s="14"/>
      <c r="T62" s="14"/>
      <c r="U62" s="31"/>
      <c r="V62" s="14"/>
    </row>
    <row r="63" spans="2:22" x14ac:dyDescent="0.2">
      <c r="C63" s="13"/>
      <c r="D63" s="14"/>
      <c r="E63" s="86"/>
      <c r="F63" s="56"/>
      <c r="G63" s="56"/>
      <c r="H63" s="14"/>
      <c r="I63" s="14"/>
      <c r="J63" s="14"/>
      <c r="K63" s="14"/>
      <c r="L63" s="14"/>
      <c r="M63" s="14"/>
      <c r="N63" s="14"/>
      <c r="O63" s="14"/>
      <c r="P63" s="14"/>
      <c r="Q63" s="14"/>
      <c r="R63" s="14"/>
      <c r="S63" s="14"/>
      <c r="T63" s="14"/>
      <c r="U63" s="31"/>
      <c r="V63" s="14"/>
    </row>
    <row r="64" spans="2:22" x14ac:dyDescent="0.2">
      <c r="B64" s="14"/>
      <c r="C64" s="13"/>
      <c r="D64" s="14"/>
      <c r="E64" s="86"/>
      <c r="F64" s="14"/>
      <c r="G64" s="14"/>
      <c r="H64" s="14"/>
      <c r="I64" s="14"/>
      <c r="J64" s="14"/>
      <c r="K64" s="14"/>
      <c r="L64" s="14"/>
      <c r="M64" s="14"/>
      <c r="N64" s="14"/>
      <c r="O64" s="14"/>
      <c r="P64" s="14"/>
      <c r="Q64" s="14"/>
      <c r="R64" s="14"/>
      <c r="S64" s="14"/>
      <c r="T64" s="14"/>
      <c r="U64" s="31"/>
      <c r="V64" s="14"/>
    </row>
    <row r="65" spans="2:22" x14ac:dyDescent="0.2">
      <c r="B65" s="14"/>
      <c r="C65" s="13"/>
      <c r="D65" s="14"/>
      <c r="E65" s="134"/>
      <c r="F65" s="138"/>
      <c r="G65" s="138"/>
      <c r="H65" s="670" t="s">
        <v>156</v>
      </c>
      <c r="I65" s="671"/>
      <c r="J65" s="14"/>
      <c r="K65" s="14"/>
      <c r="L65" s="14"/>
      <c r="M65" s="14"/>
      <c r="N65" s="655" t="s">
        <v>111</v>
      </c>
      <c r="O65" s="656"/>
      <c r="P65" s="656"/>
      <c r="Q65" s="656"/>
      <c r="R65" s="657"/>
      <c r="S65" s="135"/>
      <c r="T65" s="136"/>
      <c r="U65" s="141"/>
      <c r="V65" s="30"/>
    </row>
    <row r="66" spans="2:22" ht="25.2" x14ac:dyDescent="0.2">
      <c r="B66" s="14"/>
      <c r="C66" s="13"/>
      <c r="D66" s="14"/>
      <c r="E66" s="140"/>
      <c r="F66" s="14"/>
      <c r="G66" s="14"/>
      <c r="H66" s="327" t="s">
        <v>154</v>
      </c>
      <c r="I66" s="327" t="s">
        <v>155</v>
      </c>
      <c r="J66" s="14"/>
      <c r="K66" s="14"/>
      <c r="L66" s="14"/>
      <c r="M66" s="14"/>
      <c r="N66" s="234" t="s">
        <v>113</v>
      </c>
      <c r="O66" s="234" t="s">
        <v>114</v>
      </c>
      <c r="P66" s="234" t="s">
        <v>115</v>
      </c>
      <c r="Q66" s="234" t="s">
        <v>116</v>
      </c>
      <c r="R66" s="234" t="s">
        <v>91</v>
      </c>
      <c r="S66" s="234" t="s">
        <v>152</v>
      </c>
      <c r="T66" s="234" t="s">
        <v>153</v>
      </c>
      <c r="U66" s="31"/>
      <c r="V66" s="14"/>
    </row>
    <row r="67" spans="2:22" x14ac:dyDescent="0.2">
      <c r="B67" s="14"/>
      <c r="C67" s="13"/>
      <c r="D67" s="14"/>
      <c r="E67" s="140"/>
      <c r="F67" s="14"/>
      <c r="G67" s="14"/>
      <c r="H67" s="160" t="s">
        <v>177</v>
      </c>
      <c r="I67" s="160" t="s">
        <v>176</v>
      </c>
      <c r="J67" s="14"/>
      <c r="K67" s="14"/>
      <c r="L67" s="14"/>
      <c r="M67" s="14"/>
      <c r="N67" s="160" t="s">
        <v>177</v>
      </c>
      <c r="O67" s="160" t="s">
        <v>177</v>
      </c>
      <c r="P67" s="160" t="s">
        <v>177</v>
      </c>
      <c r="Q67" s="160" t="s">
        <v>177</v>
      </c>
      <c r="R67" s="160" t="s">
        <v>177</v>
      </c>
      <c r="S67" s="160" t="s">
        <v>177</v>
      </c>
      <c r="T67" s="160" t="s">
        <v>176</v>
      </c>
      <c r="U67" s="31"/>
      <c r="V67" s="14"/>
    </row>
    <row r="68" spans="2:22" ht="6.75" customHeight="1" x14ac:dyDescent="0.2">
      <c r="B68" s="14"/>
      <c r="C68" s="13"/>
      <c r="D68" s="14"/>
      <c r="E68" s="140"/>
      <c r="F68" s="14"/>
      <c r="G68" s="14"/>
      <c r="H68" s="160"/>
      <c r="I68" s="160"/>
      <c r="J68" s="14"/>
      <c r="K68" s="14"/>
      <c r="L68" s="14"/>
      <c r="M68" s="14"/>
      <c r="N68" s="160"/>
      <c r="O68" s="160"/>
      <c r="P68" s="160"/>
      <c r="Q68" s="160"/>
      <c r="R68" s="160"/>
      <c r="S68" s="160"/>
      <c r="T68" s="236"/>
      <c r="U68" s="31"/>
      <c r="V68" s="14"/>
    </row>
    <row r="69" spans="2:22" ht="12.75" customHeight="1" x14ac:dyDescent="0.2">
      <c r="B69" s="14"/>
      <c r="C69" s="13"/>
      <c r="D69" s="14"/>
      <c r="E69" s="140" t="s">
        <v>128</v>
      </c>
      <c r="F69" s="14"/>
      <c r="G69" s="14"/>
      <c r="H69" s="160"/>
      <c r="I69" s="160"/>
      <c r="J69" s="14"/>
      <c r="K69" s="14"/>
      <c r="L69" s="14"/>
      <c r="M69" s="14"/>
      <c r="N69" s="160"/>
      <c r="O69" s="160"/>
      <c r="P69" s="160"/>
      <c r="Q69" s="160"/>
      <c r="R69" s="160"/>
      <c r="S69" s="160"/>
      <c r="T69" s="160"/>
      <c r="U69" s="31"/>
      <c r="V69" s="14"/>
    </row>
    <row r="70" spans="2:22" ht="12" customHeight="1" x14ac:dyDescent="0.2">
      <c r="B70" s="14"/>
      <c r="C70" s="13"/>
      <c r="D70" s="19"/>
      <c r="E70" s="150" t="s">
        <v>129</v>
      </c>
      <c r="F70" s="151"/>
      <c r="G70" s="151"/>
      <c r="H70" s="148"/>
      <c r="I70" s="148"/>
      <c r="J70" s="14"/>
      <c r="K70" s="14"/>
      <c r="L70" s="14"/>
      <c r="M70" s="14"/>
      <c r="N70" s="148"/>
      <c r="O70" s="148"/>
      <c r="P70" s="148"/>
      <c r="Q70" s="148"/>
      <c r="R70" s="149">
        <f>SUM(N70:Q70)</f>
        <v>0</v>
      </c>
      <c r="S70" s="148"/>
      <c r="T70" s="225" t="str">
        <f>IFERROR(O70/S70,"")</f>
        <v/>
      </c>
      <c r="U70" s="31"/>
      <c r="V70" s="14"/>
    </row>
    <row r="71" spans="2:22" ht="12" customHeight="1" x14ac:dyDescent="0.2">
      <c r="B71" s="14"/>
      <c r="C71" s="13"/>
      <c r="D71" s="19"/>
      <c r="E71" s="150" t="s">
        <v>130</v>
      </c>
      <c r="F71" s="151"/>
      <c r="G71" s="151"/>
      <c r="H71" s="152"/>
      <c r="I71" s="152"/>
      <c r="J71" s="14"/>
      <c r="K71" s="14"/>
      <c r="L71" s="14"/>
      <c r="M71" s="14"/>
      <c r="N71" s="152"/>
      <c r="O71" s="152"/>
      <c r="P71" s="152"/>
      <c r="Q71" s="152"/>
      <c r="R71" s="153">
        <f t="shared" ref="R71:R92" si="15">SUM(N71:Q71)</f>
        <v>0</v>
      </c>
      <c r="S71" s="152"/>
      <c r="T71" s="226" t="str">
        <f t="shared" ref="T71:T75" si="16">IFERROR(O71/S71,"")</f>
        <v/>
      </c>
      <c r="U71" s="31"/>
      <c r="V71" s="14"/>
    </row>
    <row r="72" spans="2:22" ht="12" customHeight="1" x14ac:dyDescent="0.2">
      <c r="B72" s="14"/>
      <c r="C72" s="13"/>
      <c r="D72" s="19"/>
      <c r="E72" s="150" t="s">
        <v>131</v>
      </c>
      <c r="F72" s="151"/>
      <c r="G72" s="151"/>
      <c r="H72" s="152"/>
      <c r="I72" s="152"/>
      <c r="J72" s="14"/>
      <c r="K72" s="14"/>
      <c r="L72" s="14"/>
      <c r="M72" s="14"/>
      <c r="N72" s="152"/>
      <c r="O72" s="152"/>
      <c r="P72" s="152"/>
      <c r="Q72" s="152"/>
      <c r="R72" s="153">
        <f t="shared" si="15"/>
        <v>0</v>
      </c>
      <c r="S72" s="148"/>
      <c r="T72" s="226" t="str">
        <f t="shared" si="16"/>
        <v/>
      </c>
      <c r="U72" s="31"/>
      <c r="V72" s="14"/>
    </row>
    <row r="73" spans="2:22" ht="12" customHeight="1" x14ac:dyDescent="0.2">
      <c r="B73" s="14"/>
      <c r="C73" s="13"/>
      <c r="D73" s="19"/>
      <c r="E73" s="150" t="s">
        <v>132</v>
      </c>
      <c r="F73" s="151"/>
      <c r="G73" s="151"/>
      <c r="H73" s="152"/>
      <c r="I73" s="152"/>
      <c r="J73" s="14"/>
      <c r="K73" s="14"/>
      <c r="L73" s="14"/>
      <c r="M73" s="14"/>
      <c r="N73" s="152"/>
      <c r="O73" s="152"/>
      <c r="P73" s="152"/>
      <c r="Q73" s="152"/>
      <c r="R73" s="153">
        <f t="shared" si="15"/>
        <v>0</v>
      </c>
      <c r="S73" s="152"/>
      <c r="T73" s="226" t="str">
        <f t="shared" si="16"/>
        <v/>
      </c>
      <c r="U73" s="31"/>
      <c r="V73" s="14"/>
    </row>
    <row r="74" spans="2:22" ht="12" customHeight="1" x14ac:dyDescent="0.2">
      <c r="B74" s="14"/>
      <c r="C74" s="13"/>
      <c r="D74" s="19"/>
      <c r="E74" s="150" t="s">
        <v>133</v>
      </c>
      <c r="F74" s="151"/>
      <c r="G74" s="151"/>
      <c r="H74" s="152"/>
      <c r="I74" s="152"/>
      <c r="J74" s="14"/>
      <c r="K74" s="14"/>
      <c r="L74" s="14"/>
      <c r="M74" s="14"/>
      <c r="N74" s="152"/>
      <c r="O74" s="152"/>
      <c r="P74" s="152"/>
      <c r="Q74" s="152"/>
      <c r="R74" s="153">
        <f t="shared" si="15"/>
        <v>0</v>
      </c>
      <c r="S74" s="152"/>
      <c r="T74" s="226" t="str">
        <f t="shared" si="16"/>
        <v/>
      </c>
      <c r="U74" s="31"/>
      <c r="V74" s="14"/>
    </row>
    <row r="75" spans="2:22" x14ac:dyDescent="0.2">
      <c r="B75" s="14"/>
      <c r="C75" s="13"/>
      <c r="D75" s="14"/>
      <c r="E75" s="150" t="s">
        <v>134</v>
      </c>
      <c r="F75" s="151"/>
      <c r="G75" s="151"/>
      <c r="H75" s="152"/>
      <c r="I75" s="152"/>
      <c r="J75" s="14"/>
      <c r="K75" s="14"/>
      <c r="L75" s="14"/>
      <c r="M75" s="14"/>
      <c r="N75" s="152"/>
      <c r="O75" s="152"/>
      <c r="P75" s="152"/>
      <c r="Q75" s="152"/>
      <c r="R75" s="153">
        <f t="shared" si="15"/>
        <v>0</v>
      </c>
      <c r="S75" s="152"/>
      <c r="T75" s="226" t="str">
        <f t="shared" si="16"/>
        <v/>
      </c>
      <c r="U75" s="31"/>
      <c r="V75" s="14"/>
    </row>
    <row r="76" spans="2:22" ht="12.6" customHeight="1" x14ac:dyDescent="0.2">
      <c r="B76" s="14"/>
      <c r="C76" s="13"/>
      <c r="D76" s="14"/>
      <c r="E76" s="154" t="s">
        <v>135</v>
      </c>
      <c r="F76" s="151"/>
      <c r="G76" s="151"/>
      <c r="H76" s="151"/>
      <c r="I76" s="151"/>
      <c r="J76" s="14"/>
      <c r="K76" s="14"/>
      <c r="L76" s="14"/>
      <c r="M76" s="14"/>
      <c r="N76" s="151"/>
      <c r="O76" s="151"/>
      <c r="P76" s="151"/>
      <c r="Q76" s="151"/>
      <c r="R76" s="151"/>
      <c r="S76" s="151"/>
      <c r="T76" s="227"/>
      <c r="U76" s="141"/>
      <c r="V76" s="30"/>
    </row>
    <row r="77" spans="2:22" x14ac:dyDescent="0.2">
      <c r="B77" s="14"/>
      <c r="C77" s="13"/>
      <c r="D77" s="19"/>
      <c r="E77" s="150" t="s">
        <v>136</v>
      </c>
      <c r="F77" s="151"/>
      <c r="G77" s="151"/>
      <c r="H77" s="152"/>
      <c r="I77" s="152"/>
      <c r="J77" s="14"/>
      <c r="K77" s="14"/>
      <c r="L77" s="14"/>
      <c r="M77" s="14"/>
      <c r="N77" s="152"/>
      <c r="O77" s="152"/>
      <c r="P77" s="152"/>
      <c r="Q77" s="152"/>
      <c r="R77" s="153">
        <f t="shared" si="15"/>
        <v>0</v>
      </c>
      <c r="S77" s="152"/>
      <c r="T77" s="226" t="str">
        <f t="shared" ref="T77:T92" si="17">IFERROR(O77/S77,"")</f>
        <v/>
      </c>
      <c r="U77" s="31"/>
      <c r="V77" s="14"/>
    </row>
    <row r="78" spans="2:22" x14ac:dyDescent="0.2">
      <c r="B78" s="14"/>
      <c r="C78" s="13"/>
      <c r="D78" s="19"/>
      <c r="E78" s="150" t="s">
        <v>137</v>
      </c>
      <c r="F78" s="151"/>
      <c r="G78" s="151"/>
      <c r="H78" s="152"/>
      <c r="I78" s="152"/>
      <c r="J78" s="14"/>
      <c r="K78" s="14"/>
      <c r="L78" s="14"/>
      <c r="M78" s="14"/>
      <c r="N78" s="152"/>
      <c r="O78" s="152"/>
      <c r="P78" s="152"/>
      <c r="Q78" s="152"/>
      <c r="R78" s="153">
        <f t="shared" si="15"/>
        <v>0</v>
      </c>
      <c r="S78" s="148"/>
      <c r="T78" s="226" t="str">
        <f t="shared" si="17"/>
        <v/>
      </c>
      <c r="U78" s="31"/>
      <c r="V78" s="14"/>
    </row>
    <row r="79" spans="2:22" x14ac:dyDescent="0.2">
      <c r="B79" s="14"/>
      <c r="C79" s="13"/>
      <c r="D79" s="19"/>
      <c r="E79" s="150" t="s">
        <v>138</v>
      </c>
      <c r="F79" s="151"/>
      <c r="G79" s="151"/>
      <c r="H79" s="152"/>
      <c r="I79" s="152"/>
      <c r="J79" s="14"/>
      <c r="K79" s="14"/>
      <c r="L79" s="14"/>
      <c r="M79" s="14"/>
      <c r="N79" s="152"/>
      <c r="O79" s="152"/>
      <c r="P79" s="152"/>
      <c r="Q79" s="152"/>
      <c r="R79" s="153">
        <f t="shared" si="15"/>
        <v>0</v>
      </c>
      <c r="S79" s="152"/>
      <c r="T79" s="226" t="str">
        <f t="shared" si="17"/>
        <v/>
      </c>
      <c r="U79" s="31"/>
      <c r="V79" s="14"/>
    </row>
    <row r="80" spans="2:22" x14ac:dyDescent="0.2">
      <c r="B80" s="14"/>
      <c r="C80" s="13"/>
      <c r="D80" s="19"/>
      <c r="E80" s="150" t="s">
        <v>139</v>
      </c>
      <c r="F80" s="151"/>
      <c r="G80" s="151"/>
      <c r="H80" s="152"/>
      <c r="I80" s="152"/>
      <c r="J80" s="14"/>
      <c r="K80" s="14"/>
      <c r="L80" s="14"/>
      <c r="M80" s="14"/>
      <c r="N80" s="152"/>
      <c r="O80" s="152"/>
      <c r="P80" s="152"/>
      <c r="Q80" s="152"/>
      <c r="R80" s="153">
        <f t="shared" si="15"/>
        <v>0</v>
      </c>
      <c r="S80" s="148"/>
      <c r="T80" s="226" t="str">
        <f t="shared" si="17"/>
        <v/>
      </c>
      <c r="U80" s="31"/>
      <c r="V80" s="14"/>
    </row>
    <row r="81" spans="2:22" x14ac:dyDescent="0.2">
      <c r="B81" s="14"/>
      <c r="C81" s="13"/>
      <c r="D81" s="19"/>
      <c r="E81" s="150" t="s">
        <v>140</v>
      </c>
      <c r="F81" s="151"/>
      <c r="G81" s="151"/>
      <c r="H81" s="152"/>
      <c r="I81" s="152"/>
      <c r="J81" s="14"/>
      <c r="K81" s="14"/>
      <c r="L81" s="14"/>
      <c r="M81" s="14"/>
      <c r="N81" s="152"/>
      <c r="O81" s="152"/>
      <c r="P81" s="152"/>
      <c r="Q81" s="152"/>
      <c r="R81" s="153">
        <f t="shared" si="15"/>
        <v>0</v>
      </c>
      <c r="S81" s="152"/>
      <c r="T81" s="226" t="str">
        <f t="shared" si="17"/>
        <v/>
      </c>
      <c r="U81" s="31"/>
      <c r="V81" s="14"/>
    </row>
    <row r="82" spans="2:22" x14ac:dyDescent="0.2">
      <c r="B82" s="14"/>
      <c r="C82" s="13"/>
      <c r="D82" s="19"/>
      <c r="E82" s="154" t="s">
        <v>141</v>
      </c>
      <c r="F82" s="151"/>
      <c r="G82" s="151"/>
      <c r="H82" s="151"/>
      <c r="I82" s="151"/>
      <c r="J82" s="14"/>
      <c r="K82" s="14"/>
      <c r="L82" s="14"/>
      <c r="M82" s="14"/>
      <c r="N82" s="151"/>
      <c r="O82" s="151"/>
      <c r="P82" s="151"/>
      <c r="Q82" s="151"/>
      <c r="R82" s="151"/>
      <c r="S82" s="151"/>
      <c r="T82" s="227"/>
      <c r="U82" s="31"/>
      <c r="V82" s="14"/>
    </row>
    <row r="83" spans="2:22" x14ac:dyDescent="0.2">
      <c r="B83" s="14"/>
      <c r="C83" s="13"/>
      <c r="D83" s="19"/>
      <c r="E83" s="150" t="s">
        <v>142</v>
      </c>
      <c r="F83" s="151"/>
      <c r="G83" s="151"/>
      <c r="H83" s="152"/>
      <c r="I83" s="152"/>
      <c r="J83" s="14"/>
      <c r="K83" s="14"/>
      <c r="L83" s="14"/>
      <c r="M83" s="14"/>
      <c r="N83" s="152"/>
      <c r="O83" s="152"/>
      <c r="P83" s="152"/>
      <c r="Q83" s="152"/>
      <c r="R83" s="153">
        <f t="shared" si="15"/>
        <v>0</v>
      </c>
      <c r="S83" s="148"/>
      <c r="T83" s="226" t="str">
        <f t="shared" si="17"/>
        <v/>
      </c>
      <c r="U83" s="31"/>
      <c r="V83" s="14"/>
    </row>
    <row r="84" spans="2:22" x14ac:dyDescent="0.2">
      <c r="B84" s="14"/>
      <c r="C84" s="13"/>
      <c r="D84" s="19"/>
      <c r="E84" s="150" t="s">
        <v>143</v>
      </c>
      <c r="F84" s="151"/>
      <c r="G84" s="151"/>
      <c r="H84" s="152"/>
      <c r="I84" s="152"/>
      <c r="J84" s="14"/>
      <c r="K84" s="14"/>
      <c r="L84" s="14"/>
      <c r="M84" s="14"/>
      <c r="N84" s="152"/>
      <c r="O84" s="152"/>
      <c r="P84" s="152"/>
      <c r="Q84" s="152"/>
      <c r="R84" s="153">
        <f t="shared" si="15"/>
        <v>0</v>
      </c>
      <c r="S84" s="148"/>
      <c r="T84" s="226" t="str">
        <f t="shared" si="17"/>
        <v/>
      </c>
      <c r="U84" s="31"/>
      <c r="V84" s="14"/>
    </row>
    <row r="85" spans="2:22" x14ac:dyDescent="0.2">
      <c r="B85" s="14"/>
      <c r="C85" s="13"/>
      <c r="D85" s="19"/>
      <c r="E85" s="150" t="s">
        <v>144</v>
      </c>
      <c r="F85" s="151"/>
      <c r="G85" s="151"/>
      <c r="H85" s="152"/>
      <c r="I85" s="152"/>
      <c r="J85" s="14"/>
      <c r="K85" s="14"/>
      <c r="L85" s="14"/>
      <c r="M85" s="14"/>
      <c r="N85" s="152"/>
      <c r="O85" s="152"/>
      <c r="P85" s="152"/>
      <c r="Q85" s="152"/>
      <c r="R85" s="153">
        <f t="shared" si="15"/>
        <v>0</v>
      </c>
      <c r="S85" s="148"/>
      <c r="T85" s="226" t="str">
        <f t="shared" si="17"/>
        <v/>
      </c>
      <c r="U85" s="31"/>
      <c r="V85" s="14"/>
    </row>
    <row r="86" spans="2:22" x14ac:dyDescent="0.2">
      <c r="B86" s="14"/>
      <c r="C86" s="13"/>
      <c r="D86" s="19"/>
      <c r="E86" s="150" t="s">
        <v>145</v>
      </c>
      <c r="F86" s="151"/>
      <c r="G86" s="151"/>
      <c r="H86" s="152"/>
      <c r="I86" s="152"/>
      <c r="J86" s="14"/>
      <c r="K86" s="14"/>
      <c r="L86" s="14"/>
      <c r="M86" s="14"/>
      <c r="N86" s="152"/>
      <c r="O86" s="152"/>
      <c r="P86" s="152"/>
      <c r="Q86" s="152"/>
      <c r="R86" s="153">
        <f t="shared" si="15"/>
        <v>0</v>
      </c>
      <c r="S86" s="148"/>
      <c r="T86" s="226" t="str">
        <f t="shared" si="17"/>
        <v/>
      </c>
      <c r="U86" s="31"/>
      <c r="V86" s="14"/>
    </row>
    <row r="87" spans="2:22" ht="25.2" x14ac:dyDescent="0.2">
      <c r="B87" s="14"/>
      <c r="C87" s="13"/>
      <c r="D87" s="19"/>
      <c r="E87" s="150" t="s">
        <v>146</v>
      </c>
      <c r="F87" s="151"/>
      <c r="G87" s="151"/>
      <c r="H87" s="152"/>
      <c r="I87" s="152"/>
      <c r="J87" s="14"/>
      <c r="K87" s="14"/>
      <c r="L87" s="14"/>
      <c r="M87" s="14"/>
      <c r="N87" s="152"/>
      <c r="O87" s="152"/>
      <c r="P87" s="152"/>
      <c r="Q87" s="152"/>
      <c r="R87" s="153">
        <f t="shared" si="15"/>
        <v>0</v>
      </c>
      <c r="S87" s="148"/>
      <c r="T87" s="226" t="str">
        <f t="shared" si="17"/>
        <v/>
      </c>
      <c r="U87" s="31"/>
      <c r="V87" s="14"/>
    </row>
    <row r="88" spans="2:22" x14ac:dyDescent="0.2">
      <c r="B88" s="14"/>
      <c r="C88" s="13"/>
      <c r="D88" s="19"/>
      <c r="E88" s="150" t="s">
        <v>147</v>
      </c>
      <c r="F88" s="151"/>
      <c r="G88" s="151"/>
      <c r="H88" s="152"/>
      <c r="I88" s="152"/>
      <c r="J88" s="14"/>
      <c r="K88" s="14"/>
      <c r="L88" s="14"/>
      <c r="M88" s="14"/>
      <c r="N88" s="152"/>
      <c r="O88" s="152"/>
      <c r="P88" s="152"/>
      <c r="Q88" s="152"/>
      <c r="R88" s="153">
        <f t="shared" si="15"/>
        <v>0</v>
      </c>
      <c r="S88" s="152"/>
      <c r="T88" s="226" t="str">
        <f t="shared" si="17"/>
        <v/>
      </c>
      <c r="U88" s="31"/>
      <c r="V88" s="14"/>
    </row>
    <row r="89" spans="2:22" x14ac:dyDescent="0.2">
      <c r="B89" s="14"/>
      <c r="C89" s="13"/>
      <c r="D89" s="19"/>
      <c r="E89" s="150" t="s">
        <v>148</v>
      </c>
      <c r="F89" s="151"/>
      <c r="G89" s="151"/>
      <c r="H89" s="152"/>
      <c r="I89" s="152"/>
      <c r="J89" s="14"/>
      <c r="K89" s="14"/>
      <c r="L89" s="14"/>
      <c r="M89" s="14"/>
      <c r="N89" s="152"/>
      <c r="O89" s="152"/>
      <c r="P89" s="152"/>
      <c r="Q89" s="152"/>
      <c r="R89" s="153">
        <f t="shared" si="15"/>
        <v>0</v>
      </c>
      <c r="S89" s="152"/>
      <c r="T89" s="226" t="str">
        <f t="shared" si="17"/>
        <v/>
      </c>
      <c r="U89" s="31"/>
      <c r="V89" s="14"/>
    </row>
    <row r="90" spans="2:22" x14ac:dyDescent="0.2">
      <c r="B90" s="14"/>
      <c r="C90" s="13"/>
      <c r="D90" s="19"/>
      <c r="E90" s="150" t="s">
        <v>149</v>
      </c>
      <c r="F90" s="151"/>
      <c r="G90" s="151"/>
      <c r="H90" s="152"/>
      <c r="I90" s="152"/>
      <c r="J90" s="14"/>
      <c r="K90" s="14"/>
      <c r="L90" s="14"/>
      <c r="M90" s="14"/>
      <c r="N90" s="152"/>
      <c r="O90" s="152"/>
      <c r="P90" s="152"/>
      <c r="Q90" s="152"/>
      <c r="R90" s="153">
        <f t="shared" si="15"/>
        <v>0</v>
      </c>
      <c r="S90" s="152"/>
      <c r="T90" s="226" t="str">
        <f t="shared" si="17"/>
        <v/>
      </c>
      <c r="U90" s="31"/>
      <c r="V90" s="14"/>
    </row>
    <row r="91" spans="2:22" x14ac:dyDescent="0.2">
      <c r="B91" s="14"/>
      <c r="C91" s="13"/>
      <c r="D91" s="19"/>
      <c r="E91" s="155" t="s">
        <v>150</v>
      </c>
      <c r="F91" s="156"/>
      <c r="G91" s="156"/>
      <c r="H91" s="157"/>
      <c r="I91" s="157"/>
      <c r="J91" s="14"/>
      <c r="K91" s="14"/>
      <c r="L91" s="14"/>
      <c r="M91" s="14"/>
      <c r="N91" s="157"/>
      <c r="O91" s="157"/>
      <c r="P91" s="157"/>
      <c r="Q91" s="157"/>
      <c r="R91" s="158">
        <f t="shared" si="15"/>
        <v>0</v>
      </c>
      <c r="S91" s="157"/>
      <c r="T91" s="228" t="str">
        <f t="shared" si="17"/>
        <v/>
      </c>
      <c r="U91" s="31"/>
      <c r="V91" s="14"/>
    </row>
    <row r="92" spans="2:22" ht="13.2" thickBot="1" x14ac:dyDescent="0.25">
      <c r="B92" s="14"/>
      <c r="C92" s="13"/>
      <c r="D92" s="19"/>
      <c r="E92" s="142" t="s">
        <v>151</v>
      </c>
      <c r="F92" s="143"/>
      <c r="G92" s="143"/>
      <c r="H92" s="144"/>
      <c r="I92" s="144"/>
      <c r="J92" s="14"/>
      <c r="K92" s="14"/>
      <c r="L92" s="14"/>
      <c r="M92" s="14"/>
      <c r="N92" s="144"/>
      <c r="O92" s="144"/>
      <c r="P92" s="144"/>
      <c r="Q92" s="144"/>
      <c r="R92" s="145">
        <f t="shared" si="15"/>
        <v>0</v>
      </c>
      <c r="S92" s="144"/>
      <c r="T92" s="229" t="str">
        <f t="shared" si="17"/>
        <v/>
      </c>
      <c r="U92" s="31"/>
      <c r="V92" s="14"/>
    </row>
    <row r="93" spans="2:22" ht="13.2" thickTop="1" x14ac:dyDescent="0.2">
      <c r="B93" s="14"/>
      <c r="C93" s="13"/>
      <c r="D93" s="14"/>
      <c r="E93" s="146"/>
      <c r="F93" s="147" t="s">
        <v>91</v>
      </c>
      <c r="G93" s="139"/>
      <c r="H93" s="59">
        <f>SUM(H70:H92)</f>
        <v>0</v>
      </c>
      <c r="I93" s="59"/>
      <c r="J93" s="14"/>
      <c r="K93" s="14"/>
      <c r="L93" s="14"/>
      <c r="M93" s="14"/>
      <c r="N93" s="59">
        <f>SUM(N70:N92)</f>
        <v>0</v>
      </c>
      <c r="O93" s="59">
        <f t="shared" ref="O93:S93" si="18">SUM(O70:O92)</f>
        <v>0</v>
      </c>
      <c r="P93" s="59">
        <f t="shared" si="18"/>
        <v>0</v>
      </c>
      <c r="Q93" s="59">
        <f t="shared" si="18"/>
        <v>0</v>
      </c>
      <c r="R93" s="59">
        <f t="shared" si="18"/>
        <v>0</v>
      </c>
      <c r="S93" s="59">
        <f t="shared" si="18"/>
        <v>0</v>
      </c>
      <c r="T93" s="137"/>
      <c r="U93" s="31"/>
      <c r="V93" s="14"/>
    </row>
    <row r="94" spans="2:22" ht="13.2" thickBot="1" x14ac:dyDescent="0.25">
      <c r="B94" s="14"/>
      <c r="C94" s="125"/>
      <c r="D94" s="33"/>
      <c r="E94" s="33"/>
      <c r="F94" s="33"/>
      <c r="G94" s="33"/>
      <c r="H94" s="33"/>
      <c r="I94" s="33"/>
      <c r="J94" s="33"/>
      <c r="K94" s="36"/>
      <c r="L94" s="36"/>
      <c r="M94" s="36"/>
      <c r="N94" s="36"/>
      <c r="O94" s="36"/>
      <c r="P94" s="36"/>
      <c r="Q94" s="36"/>
      <c r="R94" s="36"/>
      <c r="S94" s="36"/>
      <c r="T94" s="36"/>
      <c r="U94" s="130"/>
      <c r="V94" s="14"/>
    </row>
    <row r="95" spans="2:22" x14ac:dyDescent="0.2">
      <c r="B95" s="14"/>
      <c r="C95" s="14"/>
      <c r="F95" s="6"/>
      <c r="G95" s="6"/>
      <c r="I95" s="38"/>
      <c r="J95" s="38"/>
      <c r="K95" s="38"/>
      <c r="L95" s="38"/>
      <c r="M95" s="38"/>
      <c r="N95" s="38"/>
      <c r="O95" s="38"/>
      <c r="P95" s="38"/>
      <c r="Q95" s="38"/>
      <c r="R95" s="38"/>
      <c r="S95" s="38"/>
      <c r="T95" s="38"/>
      <c r="U95" s="14"/>
      <c r="V95" s="14"/>
    </row>
    <row r="96" spans="2:22" x14ac:dyDescent="0.2">
      <c r="E96" s="6"/>
      <c r="F96" s="6"/>
      <c r="G96" s="6"/>
      <c r="I96" s="38"/>
      <c r="J96" s="38"/>
      <c r="K96" s="38"/>
      <c r="L96" s="38"/>
      <c r="M96" s="38"/>
      <c r="N96" s="38"/>
      <c r="O96" s="38"/>
      <c r="P96" s="38"/>
      <c r="Q96" s="38"/>
      <c r="R96" s="38"/>
      <c r="S96" s="38"/>
      <c r="T96" s="38"/>
    </row>
    <row r="97" spans="5:7" x14ac:dyDescent="0.2">
      <c r="E97" s="6"/>
      <c r="F97" s="6"/>
      <c r="G97" s="6"/>
    </row>
    <row r="98" spans="5:7" x14ac:dyDescent="0.2">
      <c r="E98" s="6"/>
      <c r="F98" s="6"/>
      <c r="G98" s="6"/>
    </row>
    <row r="99" spans="5:7" x14ac:dyDescent="0.2">
      <c r="E99" s="6"/>
      <c r="F99" s="6"/>
      <c r="G99" s="6"/>
    </row>
    <row r="100" spans="5:7" x14ac:dyDescent="0.2">
      <c r="E100" s="6"/>
      <c r="F100" s="6"/>
      <c r="G100" s="6"/>
    </row>
    <row r="101" spans="5:7" x14ac:dyDescent="0.2">
      <c r="E101" s="6"/>
      <c r="F101" s="6"/>
      <c r="G101" s="6"/>
    </row>
    <row r="102" spans="5:7" x14ac:dyDescent="0.2">
      <c r="E102" s="6"/>
      <c r="F102" s="6"/>
      <c r="G102" s="6"/>
    </row>
    <row r="103" spans="5:7" x14ac:dyDescent="0.2">
      <c r="E103" s="6"/>
      <c r="F103" s="6"/>
      <c r="G103" s="6"/>
    </row>
    <row r="104" spans="5:7" x14ac:dyDescent="0.2">
      <c r="E104" s="6"/>
      <c r="F104" s="6"/>
      <c r="G104" s="6"/>
    </row>
    <row r="105" spans="5:7" x14ac:dyDescent="0.2">
      <c r="E105" s="6"/>
      <c r="F105" s="6"/>
      <c r="G105" s="6"/>
    </row>
    <row r="106" spans="5:7" x14ac:dyDescent="0.2">
      <c r="E106" s="6"/>
      <c r="F106" s="6"/>
      <c r="G106" s="6"/>
    </row>
    <row r="107" spans="5:7" x14ac:dyDescent="0.2">
      <c r="E107" s="6"/>
      <c r="F107" s="6"/>
      <c r="G107" s="6"/>
    </row>
    <row r="108" spans="5:7" x14ac:dyDescent="0.2">
      <c r="E108" s="6"/>
      <c r="F108" s="6"/>
      <c r="G108" s="6"/>
    </row>
    <row r="109" spans="5:7" x14ac:dyDescent="0.2">
      <c r="E109" s="6"/>
      <c r="F109" s="6"/>
      <c r="G109" s="6"/>
    </row>
    <row r="110" spans="5:7" x14ac:dyDescent="0.2">
      <c r="E110" s="6"/>
      <c r="F110" s="6"/>
      <c r="G110" s="6"/>
    </row>
    <row r="111" spans="5:7" x14ac:dyDescent="0.2">
      <c r="E111" s="6"/>
      <c r="F111" s="6"/>
      <c r="G111" s="6"/>
    </row>
    <row r="112" spans="5:7" x14ac:dyDescent="0.2">
      <c r="E112" s="6"/>
      <c r="F112" s="6"/>
      <c r="G112" s="6"/>
    </row>
    <row r="113" spans="5:7" x14ac:dyDescent="0.2">
      <c r="E113" s="6"/>
      <c r="F113" s="6"/>
      <c r="G113" s="6"/>
    </row>
    <row r="114" spans="5:7" x14ac:dyDescent="0.2">
      <c r="E114" s="6"/>
      <c r="F114" s="6"/>
      <c r="G114" s="6"/>
    </row>
    <row r="115" spans="5:7" ht="12.75" customHeight="1" x14ac:dyDescent="0.2">
      <c r="E115" s="6"/>
      <c r="F115" s="6"/>
      <c r="G115" s="6"/>
    </row>
    <row r="116" spans="5:7" ht="12.75" customHeight="1" x14ac:dyDescent="0.2">
      <c r="E116" s="6"/>
      <c r="F116" s="6"/>
      <c r="G116" s="6"/>
    </row>
    <row r="117" spans="5:7" ht="12.75" customHeight="1" x14ac:dyDescent="0.2">
      <c r="E117" s="6"/>
      <c r="F117" s="6"/>
      <c r="G117" s="6"/>
    </row>
    <row r="118" spans="5:7" ht="12.75" customHeight="1" x14ac:dyDescent="0.2">
      <c r="E118" s="6"/>
      <c r="F118" s="6"/>
      <c r="G118" s="6"/>
    </row>
    <row r="119" spans="5:7" ht="12.75" customHeight="1" x14ac:dyDescent="0.2">
      <c r="E119" s="6"/>
      <c r="F119" s="6"/>
      <c r="G119" s="6"/>
    </row>
    <row r="120" spans="5:7" ht="12.75" customHeight="1" x14ac:dyDescent="0.2">
      <c r="E120" s="6"/>
      <c r="F120" s="6"/>
      <c r="G120" s="6"/>
    </row>
    <row r="121" spans="5:7" ht="12.75" customHeight="1" x14ac:dyDescent="0.2">
      <c r="E121" s="6"/>
      <c r="F121" s="6"/>
      <c r="G121" s="6"/>
    </row>
    <row r="122" spans="5:7" ht="12.75" customHeight="1" x14ac:dyDescent="0.2">
      <c r="E122" s="6"/>
      <c r="F122" s="6"/>
      <c r="G122" s="6"/>
    </row>
    <row r="123" spans="5:7" ht="12.75" customHeight="1" x14ac:dyDescent="0.2">
      <c r="E123" s="6"/>
      <c r="F123" s="6"/>
      <c r="G123" s="6"/>
    </row>
    <row r="124" spans="5:7" ht="12.75" customHeight="1" x14ac:dyDescent="0.2">
      <c r="E124" s="6"/>
      <c r="F124" s="6"/>
      <c r="G124" s="6"/>
    </row>
    <row r="125" spans="5:7" ht="12.75" customHeight="1" x14ac:dyDescent="0.2">
      <c r="E125" s="6"/>
      <c r="F125" s="6"/>
      <c r="G125" s="6"/>
    </row>
    <row r="126" spans="5:7" ht="12.75" customHeight="1" x14ac:dyDescent="0.2">
      <c r="E126" s="6"/>
      <c r="F126" s="6"/>
      <c r="G126" s="6"/>
    </row>
    <row r="127" spans="5:7" ht="12.75" customHeight="1" x14ac:dyDescent="0.2">
      <c r="E127" s="6"/>
      <c r="F127" s="6"/>
      <c r="G127" s="6"/>
    </row>
    <row r="128" spans="5:7" ht="12.75" customHeight="1" x14ac:dyDescent="0.2">
      <c r="E128" s="6"/>
      <c r="F128" s="6"/>
      <c r="G128" s="6"/>
    </row>
    <row r="129" spans="5:7" ht="12.75" customHeight="1" x14ac:dyDescent="0.2">
      <c r="E129" s="6"/>
      <c r="F129" s="6"/>
      <c r="G129" s="6"/>
    </row>
    <row r="130" spans="5:7" ht="12.75" customHeight="1" x14ac:dyDescent="0.2">
      <c r="E130" s="6"/>
      <c r="F130" s="6"/>
      <c r="G130" s="6"/>
    </row>
    <row r="131" spans="5:7" ht="12.75" customHeight="1" x14ac:dyDescent="0.2">
      <c r="E131" s="6"/>
      <c r="F131" s="6"/>
      <c r="G131" s="6"/>
    </row>
    <row r="132" spans="5:7" ht="12.75" customHeight="1" x14ac:dyDescent="0.2">
      <c r="E132" s="6"/>
      <c r="F132" s="6"/>
      <c r="G132" s="6"/>
    </row>
    <row r="133" spans="5:7" ht="12.75" customHeight="1" x14ac:dyDescent="0.2">
      <c r="E133" s="6"/>
      <c r="F133" s="6"/>
      <c r="G133" s="6"/>
    </row>
    <row r="134" spans="5:7" ht="12.75" customHeight="1" x14ac:dyDescent="0.2">
      <c r="E134" s="6"/>
      <c r="F134" s="6"/>
      <c r="G134" s="6"/>
    </row>
    <row r="135" spans="5:7" ht="12.75" customHeight="1" x14ac:dyDescent="0.2">
      <c r="E135" s="6"/>
      <c r="F135" s="6"/>
      <c r="G135" s="6"/>
    </row>
    <row r="136" spans="5:7" ht="12.75" customHeight="1" x14ac:dyDescent="0.2">
      <c r="E136" s="6"/>
      <c r="F136" s="6"/>
      <c r="G136" s="6"/>
    </row>
    <row r="137" spans="5:7" ht="12.75" customHeight="1" x14ac:dyDescent="0.2">
      <c r="E137" s="6"/>
      <c r="F137" s="6"/>
      <c r="G137" s="6"/>
    </row>
    <row r="138" spans="5:7" ht="12.75" customHeight="1" x14ac:dyDescent="0.2">
      <c r="E138" s="6"/>
      <c r="F138" s="6"/>
      <c r="G138" s="6"/>
    </row>
    <row r="139" spans="5:7" ht="12.75" customHeight="1" x14ac:dyDescent="0.2">
      <c r="E139" s="6"/>
      <c r="F139" s="6"/>
      <c r="G139" s="6"/>
    </row>
    <row r="140" spans="5:7" ht="12.75" customHeight="1" x14ac:dyDescent="0.2">
      <c r="E140" s="6"/>
      <c r="F140" s="6"/>
      <c r="G140" s="6"/>
    </row>
    <row r="141" spans="5:7" ht="12.75" customHeight="1" x14ac:dyDescent="0.2">
      <c r="E141" s="6"/>
      <c r="F141" s="6"/>
      <c r="G141" s="6"/>
    </row>
    <row r="142" spans="5:7" ht="12.75" customHeight="1" x14ac:dyDescent="0.2">
      <c r="E142" s="6"/>
      <c r="F142" s="6"/>
      <c r="G142" s="6"/>
    </row>
    <row r="143" spans="5:7" ht="12.75" customHeight="1" x14ac:dyDescent="0.2">
      <c r="E143" s="6"/>
      <c r="F143" s="6"/>
      <c r="G143" s="6"/>
    </row>
    <row r="144" spans="5:7" ht="12.75" customHeight="1" x14ac:dyDescent="0.2">
      <c r="E144" s="6"/>
      <c r="F144" s="6"/>
      <c r="G144" s="6"/>
    </row>
    <row r="145" spans="5:7" ht="12.75" customHeight="1" x14ac:dyDescent="0.2">
      <c r="E145" s="6"/>
      <c r="F145" s="6"/>
      <c r="G145" s="6"/>
    </row>
    <row r="146" spans="5:7" ht="12.75" customHeight="1" x14ac:dyDescent="0.2">
      <c r="E146" s="6"/>
      <c r="F146" s="6"/>
      <c r="G146" s="6"/>
    </row>
    <row r="147" spans="5:7" ht="12.75" customHeight="1" x14ac:dyDescent="0.2">
      <c r="E147" s="6"/>
      <c r="F147" s="6"/>
      <c r="G147" s="6"/>
    </row>
    <row r="148" spans="5:7" ht="12.75" customHeight="1" x14ac:dyDescent="0.2">
      <c r="E148" s="6"/>
      <c r="F148" s="6"/>
      <c r="G148" s="6"/>
    </row>
    <row r="149" spans="5:7" ht="12.75" customHeight="1" x14ac:dyDescent="0.2">
      <c r="E149" s="6"/>
      <c r="F149" s="6"/>
      <c r="G149" s="6"/>
    </row>
    <row r="150" spans="5:7" ht="12.75" customHeight="1" x14ac:dyDescent="0.2">
      <c r="E150" s="6"/>
      <c r="F150" s="6"/>
      <c r="G150" s="6"/>
    </row>
    <row r="151" spans="5:7" ht="12.75" customHeight="1" x14ac:dyDescent="0.2">
      <c r="E151" s="6"/>
      <c r="F151" s="6"/>
      <c r="G151" s="6"/>
    </row>
    <row r="152" spans="5:7" ht="12.75" customHeight="1" x14ac:dyDescent="0.2">
      <c r="E152" s="6"/>
      <c r="F152" s="6"/>
      <c r="G152" s="6"/>
    </row>
    <row r="153" spans="5:7" ht="12.75" customHeight="1" x14ac:dyDescent="0.2">
      <c r="E153" s="6"/>
      <c r="F153" s="6"/>
      <c r="G153" s="6"/>
    </row>
    <row r="154" spans="5:7" x14ac:dyDescent="0.2">
      <c r="E154" s="6"/>
      <c r="F154" s="6"/>
      <c r="G154" s="6"/>
    </row>
    <row r="155" spans="5:7" x14ac:dyDescent="0.2">
      <c r="E155" s="6"/>
      <c r="F155" s="6"/>
      <c r="G155" s="6"/>
    </row>
    <row r="156" spans="5:7" x14ac:dyDescent="0.2">
      <c r="E156" s="6"/>
      <c r="F156" s="6"/>
      <c r="G156" s="6"/>
    </row>
    <row r="157" spans="5:7" x14ac:dyDescent="0.2">
      <c r="E157" s="6"/>
      <c r="F157" s="6"/>
      <c r="G157" s="6"/>
    </row>
    <row r="158" spans="5:7" x14ac:dyDescent="0.2">
      <c r="E158" s="6"/>
      <c r="F158" s="6"/>
      <c r="G158" s="6"/>
    </row>
    <row r="159" spans="5:7" x14ac:dyDescent="0.2">
      <c r="E159" s="6"/>
      <c r="F159" s="6"/>
      <c r="G159" s="6"/>
    </row>
    <row r="160" spans="5:7" x14ac:dyDescent="0.2">
      <c r="E160" s="6"/>
      <c r="F160" s="6"/>
      <c r="G160" s="6"/>
    </row>
    <row r="161" spans="5:7" x14ac:dyDescent="0.2">
      <c r="E161" s="6"/>
      <c r="F161" s="6"/>
      <c r="G161" s="6"/>
    </row>
    <row r="162" spans="5:7" x14ac:dyDescent="0.2">
      <c r="E162" s="6"/>
      <c r="F162" s="6"/>
      <c r="G162" s="6"/>
    </row>
    <row r="163" spans="5:7" x14ac:dyDescent="0.2">
      <c r="E163" s="6"/>
      <c r="F163" s="6"/>
      <c r="G163" s="6"/>
    </row>
    <row r="164" spans="5:7" x14ac:dyDescent="0.2">
      <c r="E164" s="6"/>
      <c r="F164" s="6"/>
      <c r="G164" s="6"/>
    </row>
    <row r="165" spans="5:7" x14ac:dyDescent="0.2">
      <c r="E165" s="6"/>
      <c r="F165" s="6"/>
      <c r="G165" s="6"/>
    </row>
    <row r="166" spans="5:7" x14ac:dyDescent="0.2">
      <c r="E166" s="6"/>
      <c r="F166" s="6"/>
      <c r="G166" s="6"/>
    </row>
    <row r="167" spans="5:7" x14ac:dyDescent="0.2">
      <c r="E167" s="6"/>
      <c r="F167" s="6"/>
      <c r="G167" s="6"/>
    </row>
    <row r="168" spans="5:7" x14ac:dyDescent="0.2">
      <c r="E168" s="6"/>
      <c r="F168" s="6"/>
      <c r="G168" s="6"/>
    </row>
    <row r="169" spans="5:7" x14ac:dyDescent="0.2">
      <c r="E169" s="6"/>
      <c r="F169" s="6"/>
      <c r="G169" s="6"/>
    </row>
    <row r="170" spans="5:7" x14ac:dyDescent="0.2">
      <c r="E170" s="6"/>
      <c r="F170" s="6"/>
      <c r="G170" s="6"/>
    </row>
    <row r="171" spans="5:7" x14ac:dyDescent="0.2">
      <c r="E171" s="6"/>
      <c r="F171" s="6"/>
      <c r="G171" s="6"/>
    </row>
    <row r="172" spans="5:7" x14ac:dyDescent="0.2">
      <c r="E172" s="88"/>
      <c r="F172" s="6"/>
      <c r="G172" s="6"/>
    </row>
    <row r="173" spans="5:7" x14ac:dyDescent="0.2">
      <c r="E173" s="88"/>
      <c r="F173" s="6"/>
      <c r="G173" s="6"/>
    </row>
    <row r="174" spans="5:7" x14ac:dyDescent="0.2">
      <c r="E174" s="88"/>
      <c r="F174" s="6"/>
      <c r="G174" s="6"/>
    </row>
    <row r="175" spans="5:7" x14ac:dyDescent="0.2">
      <c r="E175" s="88"/>
      <c r="F175" s="6"/>
      <c r="G175" s="6"/>
    </row>
    <row r="176" spans="5:7" x14ac:dyDescent="0.2">
      <c r="E176" s="88"/>
      <c r="F176" s="6"/>
      <c r="G176" s="6"/>
    </row>
    <row r="177" spans="5:7" x14ac:dyDescent="0.2">
      <c r="E177" s="88"/>
      <c r="F177" s="6"/>
      <c r="G177" s="6"/>
    </row>
    <row r="178" spans="5:7" x14ac:dyDescent="0.2">
      <c r="E178" s="88"/>
      <c r="F178" s="6"/>
      <c r="G178" s="6"/>
    </row>
    <row r="179" spans="5:7" x14ac:dyDescent="0.2">
      <c r="E179" s="88"/>
      <c r="F179" s="6"/>
      <c r="G179" s="6"/>
    </row>
    <row r="180" spans="5:7" x14ac:dyDescent="0.2">
      <c r="E180" s="88"/>
      <c r="F180" s="6"/>
      <c r="G180" s="6"/>
    </row>
    <row r="181" spans="5:7" x14ac:dyDescent="0.2">
      <c r="E181" s="88"/>
      <c r="F181" s="6"/>
      <c r="G181" s="6"/>
    </row>
    <row r="182" spans="5:7" x14ac:dyDescent="0.2">
      <c r="E182" s="88"/>
      <c r="F182" s="6"/>
      <c r="G182" s="6"/>
    </row>
    <row r="183" spans="5:7" x14ac:dyDescent="0.2">
      <c r="E183" s="88"/>
      <c r="F183" s="6"/>
      <c r="G183" s="6"/>
    </row>
    <row r="184" spans="5:7" x14ac:dyDescent="0.2">
      <c r="E184" s="88"/>
      <c r="F184" s="6"/>
      <c r="G184" s="6"/>
    </row>
    <row r="185" spans="5:7" x14ac:dyDescent="0.2">
      <c r="E185" s="88"/>
      <c r="F185" s="6"/>
      <c r="G185" s="6"/>
    </row>
    <row r="186" spans="5:7" x14ac:dyDescent="0.2">
      <c r="E186" s="88"/>
      <c r="F186" s="6"/>
      <c r="G186" s="6"/>
    </row>
    <row r="187" spans="5:7" x14ac:dyDescent="0.2">
      <c r="E187" s="88"/>
      <c r="F187" s="6"/>
      <c r="G187" s="6"/>
    </row>
    <row r="188" spans="5:7" x14ac:dyDescent="0.2">
      <c r="E188" s="88"/>
      <c r="F188" s="6"/>
      <c r="G188" s="6"/>
    </row>
    <row r="189" spans="5:7" x14ac:dyDescent="0.2">
      <c r="E189" s="88"/>
      <c r="F189" s="6"/>
      <c r="G189" s="6"/>
    </row>
    <row r="190" spans="5:7" x14ac:dyDescent="0.2">
      <c r="E190" s="88"/>
      <c r="F190" s="6"/>
      <c r="G190" s="6"/>
    </row>
    <row r="191" spans="5:7" x14ac:dyDescent="0.2">
      <c r="E191" s="88"/>
      <c r="F191" s="6"/>
      <c r="G191" s="6"/>
    </row>
    <row r="192" spans="5:7" x14ac:dyDescent="0.2">
      <c r="E192" s="88"/>
      <c r="F192" s="6"/>
      <c r="G192" s="6"/>
    </row>
    <row r="193" spans="5:19" x14ac:dyDescent="0.2">
      <c r="E193" s="88"/>
      <c r="F193" s="6"/>
      <c r="G193" s="6"/>
    </row>
    <row r="194" spans="5:19" x14ac:dyDescent="0.2">
      <c r="E194" s="88"/>
      <c r="F194" s="6"/>
      <c r="G194" s="6"/>
    </row>
    <row r="195" spans="5:19" x14ac:dyDescent="0.2">
      <c r="E195" s="88"/>
      <c r="F195" s="6"/>
      <c r="G195" s="6"/>
    </row>
    <row r="196" spans="5:19" x14ac:dyDescent="0.2">
      <c r="E196" s="88"/>
      <c r="F196" s="6"/>
      <c r="G196" s="6"/>
    </row>
    <row r="197" spans="5:19" x14ac:dyDescent="0.2">
      <c r="E197" s="88"/>
      <c r="F197" s="6"/>
      <c r="G197" s="6"/>
    </row>
    <row r="198" spans="5:19" x14ac:dyDescent="0.2">
      <c r="E198" s="88"/>
      <c r="F198" s="6"/>
      <c r="G198" s="6"/>
    </row>
    <row r="199" spans="5:19" x14ac:dyDescent="0.2">
      <c r="E199" s="88"/>
      <c r="F199" s="6"/>
      <c r="G199" s="6"/>
    </row>
    <row r="200" spans="5:19" x14ac:dyDescent="0.2">
      <c r="E200" s="88"/>
      <c r="F200" s="6"/>
      <c r="G200" s="6"/>
      <c r="I200" s="6" t="str">
        <f>'Revenue - Base - OPTIONAL'!E12</f>
        <v>Governance</v>
      </c>
      <c r="S200" s="6" t="s">
        <v>93</v>
      </c>
    </row>
    <row r="201" spans="5:19" x14ac:dyDescent="0.2">
      <c r="E201" s="88"/>
      <c r="F201" s="6"/>
      <c r="G201" s="6"/>
      <c r="I201" s="6" t="str">
        <f>'Revenue - Base - OPTIONAL'!E13</f>
        <v>CEO</v>
      </c>
      <c r="S201" s="6" t="s">
        <v>119</v>
      </c>
    </row>
    <row r="202" spans="5:19" x14ac:dyDescent="0.2">
      <c r="E202" s="88"/>
      <c r="F202" s="6"/>
      <c r="G202" s="6"/>
      <c r="I202" s="6" t="str">
        <f>'Revenue - Base - OPTIONAL'!E14</f>
        <v>Rural Living Campaign</v>
      </c>
      <c r="S202" s="6" t="s">
        <v>120</v>
      </c>
    </row>
    <row r="203" spans="5:19" x14ac:dyDescent="0.2">
      <c r="E203" s="88"/>
      <c r="F203" s="6"/>
      <c r="G203" s="6"/>
      <c r="I203" s="6" t="str">
        <f>'Revenue - Base - OPTIONAL'!E15</f>
        <v>Planning</v>
      </c>
      <c r="S203" s="6" t="s">
        <v>112</v>
      </c>
    </row>
    <row r="204" spans="5:19" x14ac:dyDescent="0.2">
      <c r="E204" s="88"/>
      <c r="F204" s="6"/>
      <c r="G204" s="6"/>
      <c r="I204" s="6" t="str">
        <f>'Revenue - Base - OPTIONAL'!E16</f>
        <v>Procurement</v>
      </c>
      <c r="S204" s="6" t="s">
        <v>121</v>
      </c>
    </row>
    <row r="205" spans="5:19" x14ac:dyDescent="0.2">
      <c r="E205" s="88"/>
      <c r="F205" s="6"/>
      <c r="G205" s="6"/>
      <c r="I205" s="6" t="str">
        <f>'Revenue - Base - OPTIONAL'!E17</f>
        <v>Community Development</v>
      </c>
      <c r="S205" s="6" t="s">
        <v>122</v>
      </c>
    </row>
    <row r="206" spans="5:19" x14ac:dyDescent="0.2">
      <c r="E206" s="88"/>
      <c r="F206" s="6"/>
      <c r="G206" s="6"/>
      <c r="I206" s="6" t="str">
        <f>'Revenue - Base - OPTIONAL'!E18</f>
        <v>LC Drought Response Program</v>
      </c>
      <c r="S206" s="6" t="s">
        <v>123</v>
      </c>
    </row>
    <row r="207" spans="5:19" x14ac:dyDescent="0.2">
      <c r="E207" s="88"/>
      <c r="F207" s="6"/>
      <c r="G207" s="6"/>
      <c r="I207" s="6" t="str">
        <f>'Revenue - Base - OPTIONAL'!E19</f>
        <v>Stronger Regional Communities Plan (SRCP)</v>
      </c>
      <c r="S207" s="6" t="s">
        <v>92</v>
      </c>
    </row>
    <row r="208" spans="5:19" x14ac:dyDescent="0.2">
      <c r="E208" s="88"/>
      <c r="F208" s="6"/>
      <c r="G208" s="6"/>
      <c r="I208" s="6" t="str">
        <f>'Revenue - Base - OPTIONAL'!E20</f>
        <v>Economic Development</v>
      </c>
    </row>
    <row r="209" spans="5:9" x14ac:dyDescent="0.2">
      <c r="E209" s="88"/>
      <c r="F209" s="6"/>
      <c r="G209" s="6"/>
      <c r="I209" s="6" t="str">
        <f>'Revenue - Base - OPTIONAL'!E21</f>
        <v>Industrial Estates</v>
      </c>
    </row>
    <row r="210" spans="5:9" x14ac:dyDescent="0.2">
      <c r="E210" s="88"/>
      <c r="F210" s="6"/>
      <c r="G210" s="6"/>
      <c r="I210" s="6" t="str">
        <f>'Revenue - Base - OPTIONAL'!E22</f>
        <v>Rural Economic Development Opportunities</v>
      </c>
    </row>
    <row r="211" spans="5:9" x14ac:dyDescent="0.2">
      <c r="E211" s="88"/>
      <c r="F211" s="6"/>
      <c r="G211" s="6"/>
      <c r="I211" s="6" t="e">
        <f>'Revenue - Base - OPTIONAL'!E23</f>
        <v>#REF!</v>
      </c>
    </row>
    <row r="212" spans="5:9" x14ac:dyDescent="0.2">
      <c r="E212" s="88"/>
      <c r="F212" s="6"/>
      <c r="G212" s="6"/>
      <c r="I212" s="6" t="str">
        <f>'Revenue - Base - OPTIONAL'!E24</f>
        <v>Finance</v>
      </c>
    </row>
    <row r="213" spans="5:9" x14ac:dyDescent="0.2">
      <c r="E213" s="88"/>
      <c r="F213" s="6"/>
      <c r="G213" s="6"/>
      <c r="I213" s="6" t="str">
        <f>'Revenue - Base - OPTIONAL'!E25</f>
        <v>Revenue Collection</v>
      </c>
    </row>
    <row r="214" spans="5:9" x14ac:dyDescent="0.2">
      <c r="E214" s="88"/>
      <c r="F214" s="6"/>
      <c r="G214" s="6"/>
      <c r="I214" s="6" t="str">
        <f>'Revenue - Base - OPTIONAL'!E26</f>
        <v>Corporate Services</v>
      </c>
    </row>
    <row r="215" spans="5:9" x14ac:dyDescent="0.2">
      <c r="E215" s="88"/>
      <c r="F215" s="6"/>
      <c r="G215" s="6"/>
      <c r="I215" s="6" t="str">
        <f>'Revenue - Base - OPTIONAL'!E27</f>
        <v>Media and Communication</v>
      </c>
    </row>
    <row r="216" spans="5:9" x14ac:dyDescent="0.2">
      <c r="E216" s="88"/>
      <c r="F216" s="6"/>
      <c r="G216" s="6"/>
      <c r="I216" s="6" t="str">
        <f>'Revenue - Base - OPTIONAL'!E28</f>
        <v>Risk Management</v>
      </c>
    </row>
    <row r="217" spans="5:9" x14ac:dyDescent="0.2">
      <c r="E217" s="88"/>
      <c r="F217" s="6"/>
      <c r="G217" s="6"/>
      <c r="I217" s="6" t="str">
        <f>'Revenue - Base - OPTIONAL'!E29</f>
        <v>Records Management</v>
      </c>
    </row>
    <row r="218" spans="5:9" x14ac:dyDescent="0.2">
      <c r="E218" s="88"/>
      <c r="F218" s="6"/>
      <c r="G218" s="6"/>
      <c r="I218" s="6" t="str">
        <f>'Revenue - Base - OPTIONAL'!E30</f>
        <v>Human Resources</v>
      </c>
    </row>
    <row r="219" spans="5:9" x14ac:dyDescent="0.2">
      <c r="E219" s="88"/>
      <c r="F219" s="6"/>
      <c r="G219" s="6"/>
      <c r="I219" s="6" t="str">
        <f>'Revenue - Base - OPTIONAL'!E31</f>
        <v>Information Technology</v>
      </c>
    </row>
    <row r="220" spans="5:9" x14ac:dyDescent="0.2">
      <c r="E220" s="88"/>
      <c r="F220" s="6"/>
      <c r="G220" s="6"/>
      <c r="I220" s="6" t="str">
        <f>'Revenue - Base - OPTIONAL'!E32</f>
        <v>Customer Service</v>
      </c>
    </row>
    <row r="221" spans="5:9" x14ac:dyDescent="0.2">
      <c r="E221" s="88"/>
      <c r="F221" s="6"/>
      <c r="G221" s="6"/>
      <c r="I221" s="6" t="str">
        <f>'Revenue - Base - OPTIONAL'!E33</f>
        <v>School Crossings</v>
      </c>
    </row>
    <row r="222" spans="5:9" x14ac:dyDescent="0.2">
      <c r="E222" s="88"/>
      <c r="F222" s="6"/>
      <c r="G222" s="6"/>
      <c r="I222" s="6" t="str">
        <f>'Revenue - Base - OPTIONAL'!E34</f>
        <v>Compliance</v>
      </c>
    </row>
    <row r="223" spans="5:9" x14ac:dyDescent="0.2">
      <c r="E223" s="88"/>
      <c r="F223" s="6"/>
      <c r="G223" s="6"/>
      <c r="I223" s="6" t="str">
        <f>'Revenue - Base - OPTIONAL'!E35</f>
        <v>Community Services Administration</v>
      </c>
    </row>
    <row r="224" spans="5:9" x14ac:dyDescent="0.2">
      <c r="E224" s="88"/>
      <c r="F224" s="6"/>
      <c r="G224" s="6"/>
      <c r="I224" s="6" t="str">
        <f>'Revenue - Base - OPTIONAL'!E36</f>
        <v>Maternal &amp; Child Health</v>
      </c>
    </row>
    <row r="225" spans="5:9" x14ac:dyDescent="0.2">
      <c r="E225" s="88"/>
      <c r="F225" s="6"/>
      <c r="G225" s="6"/>
      <c r="I225" s="6" t="str">
        <f>'Revenue - Base - OPTIONAL'!E37</f>
        <v>Pre School Subsidised</v>
      </c>
    </row>
    <row r="226" spans="5:9" x14ac:dyDescent="0.2">
      <c r="E226" s="88"/>
      <c r="F226" s="6"/>
      <c r="G226" s="6"/>
      <c r="I226" s="6" t="str">
        <f>'Revenue - Base - OPTIONAL'!E38</f>
        <v>Senior Citizens Centre</v>
      </c>
    </row>
    <row r="227" spans="5:9" x14ac:dyDescent="0.2">
      <c r="E227" s="88"/>
      <c r="F227" s="6"/>
      <c r="G227" s="6"/>
      <c r="I227" s="6" t="str">
        <f>'Revenue - Base - OPTIONAL'!E39</f>
        <v>Aged Accommodation</v>
      </c>
    </row>
    <row r="228" spans="5:9" x14ac:dyDescent="0.2">
      <c r="E228" s="88"/>
      <c r="F228" s="6"/>
      <c r="G228" s="6"/>
      <c r="I228" s="6" t="str">
        <f>'Revenue - Base - OPTIONAL'!E40</f>
        <v>Assessment &amp; Care Management</v>
      </c>
    </row>
    <row r="229" spans="5:9" x14ac:dyDescent="0.2">
      <c r="E229" s="88"/>
      <c r="F229" s="6"/>
      <c r="G229" s="6"/>
      <c r="I229" s="6" t="str">
        <f>'Revenue - Base - OPTIONAL'!E41</f>
        <v>Hospital to Home</v>
      </c>
    </row>
    <row r="230" spans="5:9" x14ac:dyDescent="0.2">
      <c r="E230" s="88"/>
      <c r="F230" s="6"/>
      <c r="G230" s="6"/>
      <c r="I230" s="6" t="str">
        <f>'Revenue - Base - OPTIONAL'!E42</f>
        <v>Home Help General</v>
      </c>
    </row>
    <row r="231" spans="5:9" x14ac:dyDescent="0.2">
      <c r="E231" s="88"/>
      <c r="F231" s="6"/>
      <c r="G231" s="6"/>
      <c r="I231" s="6" t="str">
        <f>'Revenue - Base - OPTIONAL'!E43</f>
        <v>Home Help Personal</v>
      </c>
    </row>
    <row r="232" spans="5:9" x14ac:dyDescent="0.2">
      <c r="E232" s="88"/>
      <c r="F232" s="6"/>
      <c r="G232" s="6"/>
      <c r="I232" s="6" t="str">
        <f>'Revenue - Base - OPTIONAL'!E44</f>
        <v>Home Help Respite</v>
      </c>
    </row>
    <row r="233" spans="5:9" x14ac:dyDescent="0.2">
      <c r="E233" s="88"/>
      <c r="F233" s="6"/>
      <c r="G233" s="6"/>
      <c r="I233" s="6" t="str">
        <f>'Revenue - Base - OPTIONAL'!E45</f>
        <v>Home Maintenance</v>
      </c>
    </row>
    <row r="234" spans="5:9" x14ac:dyDescent="0.2">
      <c r="E234" s="88"/>
      <c r="F234" s="6"/>
      <c r="G234" s="6"/>
      <c r="I234" s="6" t="str">
        <f>'Revenue - Base - OPTIONAL'!E46</f>
        <v>Meals on Wheels</v>
      </c>
    </row>
    <row r="235" spans="5:9" x14ac:dyDescent="0.2">
      <c r="E235" s="88"/>
      <c r="F235" s="6"/>
      <c r="G235" s="6"/>
      <c r="I235" s="6" t="str">
        <f>'Revenue - Base - OPTIONAL'!E47</f>
        <v>Volunteer Co Ordination</v>
      </c>
    </row>
    <row r="236" spans="5:9" x14ac:dyDescent="0.2">
      <c r="E236" s="88"/>
      <c r="F236" s="6"/>
      <c r="G236" s="6"/>
      <c r="I236" s="6" t="str">
        <f>'Revenue - Base - OPTIONAL'!E48</f>
        <v>HACC - BROKERED PROGRAMS</v>
      </c>
    </row>
    <row r="237" spans="5:9" x14ac:dyDescent="0.2">
      <c r="E237" s="88"/>
      <c r="F237" s="6"/>
      <c r="G237" s="6"/>
      <c r="I237" s="6" t="e">
        <f>'Revenue - Base - OPTIONAL'!E49</f>
        <v>#REF!</v>
      </c>
    </row>
    <row r="238" spans="5:9" x14ac:dyDescent="0.2">
      <c r="E238" s="88"/>
      <c r="F238" s="6"/>
      <c r="G238" s="6"/>
      <c r="I238" s="6" t="e">
        <f>'Revenue - Base - OPTIONAL'!E50</f>
        <v>#REF!</v>
      </c>
    </row>
    <row r="239" spans="5:9" x14ac:dyDescent="0.2">
      <c r="E239" s="88"/>
      <c r="F239" s="6"/>
      <c r="G239" s="6"/>
      <c r="I239" s="6" t="e">
        <f>'Revenue - Base - OPTIONAL'!E51</f>
        <v>#REF!</v>
      </c>
    </row>
    <row r="240" spans="5:9" x14ac:dyDescent="0.2">
      <c r="E240" s="88"/>
      <c r="F240" s="6"/>
      <c r="G240" s="6"/>
      <c r="I240" s="6" t="e">
        <f>'Revenue - Base - OPTIONAL'!E52</f>
        <v>#REF!</v>
      </c>
    </row>
    <row r="241" spans="5:9" x14ac:dyDescent="0.2">
      <c r="E241" s="88"/>
      <c r="F241" s="6"/>
      <c r="G241" s="6"/>
      <c r="I241" s="6" t="e">
        <f>'Revenue - Base - OPTIONAL'!E53</f>
        <v>#REF!</v>
      </c>
    </row>
    <row r="242" spans="5:9" x14ac:dyDescent="0.2">
      <c r="E242" s="88"/>
      <c r="F242" s="6"/>
      <c r="G242" s="6"/>
      <c r="I242" s="6" t="e">
        <f>'Revenue - Base - OPTIONAL'!E54</f>
        <v>#REF!</v>
      </c>
    </row>
    <row r="243" spans="5:9" x14ac:dyDescent="0.2">
      <c r="E243" s="88"/>
      <c r="F243" s="6"/>
      <c r="G243" s="6"/>
      <c r="I243" s="6" t="e">
        <f>'Revenue - Base - OPTIONAL'!E55</f>
        <v>#REF!</v>
      </c>
    </row>
    <row r="244" spans="5:9" x14ac:dyDescent="0.2">
      <c r="E244" s="88"/>
      <c r="F244" s="6"/>
      <c r="G244" s="6"/>
      <c r="I244" s="6" t="e">
        <f>'Revenue - Base - OPTIONAL'!E56</f>
        <v>#REF!</v>
      </c>
    </row>
    <row r="245" spans="5:9" x14ac:dyDescent="0.2">
      <c r="E245" s="88"/>
      <c r="F245" s="6"/>
      <c r="G245" s="6"/>
      <c r="I245" s="6" t="e">
        <f>'Revenue - Base - OPTIONAL'!E57</f>
        <v>#REF!</v>
      </c>
    </row>
    <row r="246" spans="5:9" x14ac:dyDescent="0.2">
      <c r="E246" s="88"/>
      <c r="F246" s="6"/>
      <c r="G246" s="6"/>
      <c r="I246" s="6" t="str">
        <f>'Revenue - Base - OPTIONAL'!E58</f>
        <v>Youth Development</v>
      </c>
    </row>
    <row r="247" spans="5:9" x14ac:dyDescent="0.2">
      <c r="E247" s="88"/>
      <c r="F247" s="6"/>
      <c r="G247" s="6"/>
      <c r="I247" s="6" t="str">
        <f>'Revenue - Base - OPTIONAL'!E59</f>
        <v>Youth Development Freeza</v>
      </c>
    </row>
    <row r="248" spans="5:9" x14ac:dyDescent="0.2">
      <c r="E248" s="88"/>
      <c r="F248" s="6"/>
      <c r="G248" s="6"/>
      <c r="I248" s="6" t="e">
        <f>'Revenue - Base - OPTIONAL'!E60</f>
        <v>#REF!</v>
      </c>
    </row>
    <row r="249" spans="5:9" x14ac:dyDescent="0.2">
      <c r="I249" s="6" t="e">
        <f>'Revenue - Base - OPTIONAL'!E61</f>
        <v>#REF!</v>
      </c>
    </row>
    <row r="250" spans="5:9" x14ac:dyDescent="0.2">
      <c r="I250" s="6" t="e">
        <f>'Revenue - Base - OPTIONAL'!E62</f>
        <v>#REF!</v>
      </c>
    </row>
    <row r="251" spans="5:9" x14ac:dyDescent="0.2">
      <c r="I251" s="6" t="str">
        <f>'Revenue - Base - OPTIONAL'!E63</f>
        <v>L To P Learner Driver Mentor Program</v>
      </c>
    </row>
    <row r="252" spans="5:9" x14ac:dyDescent="0.2">
      <c r="I252" s="6" t="str">
        <f>'Revenue - Base - OPTIONAL'!E64</f>
        <v>Walk To School Program</v>
      </c>
    </row>
    <row r="253" spans="5:9" x14ac:dyDescent="0.2">
      <c r="I253" s="6" t="str">
        <f>'Revenue - Base - OPTIONAL'!E65</f>
        <v>Assets &amp; Infrastructure   Admin and Design</v>
      </c>
    </row>
    <row r="254" spans="5:9" x14ac:dyDescent="0.2">
      <c r="I254" s="6" t="str">
        <f>'Revenue - Base - OPTIONAL'!E66</f>
        <v>Environmental Planning</v>
      </c>
    </row>
    <row r="255" spans="5:9" x14ac:dyDescent="0.2">
      <c r="I255" s="6" t="str">
        <f>'Revenue - Base - OPTIONAL'!E67</f>
        <v>Street Light Sustainability Upgrade</v>
      </c>
    </row>
    <row r="256" spans="5:9" x14ac:dyDescent="0.2">
      <c r="I256" s="6" t="str">
        <f>'Revenue - Base - OPTIONAL'!E68</f>
        <v>Recreation Services</v>
      </c>
    </row>
    <row r="257" spans="9:9" x14ac:dyDescent="0.2">
      <c r="I257" s="6" t="str">
        <f>'Revenue - Base - OPTIONAL'!E69</f>
        <v>Public Health and Wellbeing</v>
      </c>
    </row>
    <row r="258" spans="9:9" x14ac:dyDescent="0.2">
      <c r="I258" s="6" t="str">
        <f>'Revenue - Base - OPTIONAL'!E70</f>
        <v>Immunization Services</v>
      </c>
    </row>
    <row r="259" spans="9:9" x14ac:dyDescent="0.2">
      <c r="I259" s="6" t="str">
        <f>'Revenue - Base - OPTIONAL'!E71</f>
        <v>STAFF HEALTH &amp; WELLBEING</v>
      </c>
    </row>
    <row r="260" spans="9:9" x14ac:dyDescent="0.2">
      <c r="I260" s="6" t="str">
        <f>'Revenue - Base - OPTIONAL'!E72</f>
        <v>Building Regulations and Inspections</v>
      </c>
    </row>
    <row r="261" spans="9:9" x14ac:dyDescent="0.2">
      <c r="I261" s="6" t="str">
        <f>'Revenue - Base - OPTIONAL'!E73</f>
        <v>Plant Management</v>
      </c>
    </row>
    <row r="262" spans="9:9" x14ac:dyDescent="0.2">
      <c r="I262" s="6" t="str">
        <f>'Revenue - Base - OPTIONAL'!E74</f>
        <v>Property Maintenance</v>
      </c>
    </row>
    <row r="263" spans="9:9" x14ac:dyDescent="0.2">
      <c r="I263" s="6" t="str">
        <f>'Revenue - Base - OPTIONAL'!E75</f>
        <v>Sale of Council Properties</v>
      </c>
    </row>
    <row r="264" spans="9:9" x14ac:dyDescent="0.2">
      <c r="I264" s="6" t="str">
        <f>'Revenue - Base - OPTIONAL'!E76</f>
        <v>Council Residences</v>
      </c>
    </row>
    <row r="265" spans="9:9" x14ac:dyDescent="0.2">
      <c r="I265" s="6" t="str">
        <f>'Revenue - Base - OPTIONAL'!E77</f>
        <v>Council Offices</v>
      </c>
    </row>
    <row r="266" spans="9:9" x14ac:dyDescent="0.2">
      <c r="I266" s="6" t="str">
        <f>'Revenue - Base - OPTIONAL'!E78</f>
        <v>Swimming Pools</v>
      </c>
    </row>
    <row r="267" spans="9:9" x14ac:dyDescent="0.2">
      <c r="I267" s="6" t="str">
        <f>'Revenue - Base - OPTIONAL'!E79</f>
        <v>Recreation Reserves</v>
      </c>
    </row>
    <row r="268" spans="9:9" x14ac:dyDescent="0.2">
      <c r="I268" s="6" t="str">
        <f>'Revenue - Base - OPTIONAL'!E80</f>
        <v>Caravan Parks</v>
      </c>
    </row>
    <row r="269" spans="9:9" x14ac:dyDescent="0.2">
      <c r="I269" s="6" t="str">
        <f>'Revenue - Base - OPTIONAL'!E81</f>
        <v>Halls</v>
      </c>
    </row>
    <row r="270" spans="9:9" x14ac:dyDescent="0.2">
      <c r="I270" s="6" t="str">
        <f>'Revenue - Base - OPTIONAL'!E82</f>
        <v>Museums</v>
      </c>
    </row>
    <row r="271" spans="9:9" x14ac:dyDescent="0.2">
      <c r="I271" s="6" t="str">
        <f>'Revenue - Base - OPTIONAL'!E83</f>
        <v>Court Houses</v>
      </c>
    </row>
    <row r="272" spans="9:9" x14ac:dyDescent="0.2">
      <c r="I272" s="6" t="str">
        <f>'Revenue - Base - OPTIONAL'!E84</f>
        <v>Stadiums &amp; Community Centres</v>
      </c>
    </row>
    <row r="273" spans="9:9" x14ac:dyDescent="0.2">
      <c r="I273" s="6" t="str">
        <f>'Revenue - Base - OPTIONAL'!E85</f>
        <v>Depots</v>
      </c>
    </row>
    <row r="274" spans="9:9" x14ac:dyDescent="0.2">
      <c r="I274" s="6" t="str">
        <f>'Revenue - Base - OPTIONAL'!E86</f>
        <v>Lakes</v>
      </c>
    </row>
    <row r="275" spans="9:9" x14ac:dyDescent="0.2">
      <c r="I275" s="6" t="str">
        <f>'Revenue - Base - OPTIONAL'!E87</f>
        <v>Other Council Assets</v>
      </c>
    </row>
    <row r="276" spans="9:9" x14ac:dyDescent="0.2">
      <c r="I276" s="6" t="str">
        <f>'Revenue - Base - OPTIONAL'!E88</f>
        <v>Sunraysia Highway Improvement Committee</v>
      </c>
    </row>
    <row r="277" spans="9:9" x14ac:dyDescent="0.2">
      <c r="I277" s="6" t="str">
        <f>'Revenue - Base - OPTIONAL'!E89</f>
        <v>Roadside Weed and Rabbit Control</v>
      </c>
    </row>
    <row r="278" spans="9:9" x14ac:dyDescent="0.2">
      <c r="I278" s="6" t="str">
        <f>'Revenue - Base - OPTIONAL'!E90</f>
        <v>Charlton-St Arnaud Rd Floodway Construction</v>
      </c>
    </row>
    <row r="279" spans="9:9" x14ac:dyDescent="0.2">
      <c r="I279" s="6" t="e">
        <f>'Revenue - Base - OPTIONAL'!E91</f>
        <v>#REF!</v>
      </c>
    </row>
    <row r="280" spans="9:9" x14ac:dyDescent="0.2">
      <c r="I280" s="6" t="str">
        <f>'Revenue - Base - OPTIONAL'!E92</f>
        <v>Municipal Emergency Management</v>
      </c>
    </row>
    <row r="281" spans="9:9" x14ac:dyDescent="0.2">
      <c r="I281" s="6" t="str">
        <f>'Revenue - Base - OPTIONAL'!E93</f>
        <v>Incident Emergency Response</v>
      </c>
    </row>
    <row r="282" spans="9:9" x14ac:dyDescent="0.2">
      <c r="I282" s="6" t="str">
        <f>'Revenue - Base - OPTIONAL'!E94</f>
        <v>Events Traffic Control &amp; Community Support</v>
      </c>
    </row>
    <row r="283" spans="9:9" x14ac:dyDescent="0.2">
      <c r="I283" s="6" t="str">
        <f>'Revenue - Base - OPTIONAL'!E95</f>
        <v>Road Services Administration</v>
      </c>
    </row>
    <row r="284" spans="9:9" x14ac:dyDescent="0.2">
      <c r="I284" s="6" t="str">
        <f>'Revenue - Base - OPTIONAL'!E96</f>
        <v>Roads Sealed</v>
      </c>
    </row>
    <row r="285" spans="9:9" x14ac:dyDescent="0.2">
      <c r="I285" s="6" t="str">
        <f>'Revenue - Base - OPTIONAL'!E97</f>
        <v>Roads Gravel</v>
      </c>
    </row>
    <row r="286" spans="9:9" x14ac:dyDescent="0.2">
      <c r="I286" s="6" t="str">
        <f>'Revenue - Base - OPTIONAL'!E98</f>
        <v>Roads Formed</v>
      </c>
    </row>
    <row r="287" spans="9:9" x14ac:dyDescent="0.2">
      <c r="I287" s="6" t="str">
        <f>'Revenue - Base - OPTIONAL'!E99</f>
        <v>Gravel Pit Rehabilitiation</v>
      </c>
    </row>
    <row r="288" spans="9:9" x14ac:dyDescent="0.2">
      <c r="I288" s="6" t="str">
        <f>'Revenue - Base - OPTIONAL'!E100</f>
        <v>Urban Areas and Environment Administration</v>
      </c>
    </row>
    <row r="289" spans="9:9" x14ac:dyDescent="0.2">
      <c r="I289" s="6" t="str">
        <f>'Revenue - Base - OPTIONAL'!E101</f>
        <v>Public Toilets</v>
      </c>
    </row>
    <row r="290" spans="9:9" x14ac:dyDescent="0.2">
      <c r="I290" s="6" t="str">
        <f>'Revenue - Base - OPTIONAL'!E102</f>
        <v>Parks</v>
      </c>
    </row>
    <row r="291" spans="9:9" x14ac:dyDescent="0.2">
      <c r="I291" s="6" t="str">
        <f>'Revenue - Base - OPTIONAL'!E103</f>
        <v>Drains</v>
      </c>
    </row>
    <row r="292" spans="9:9" x14ac:dyDescent="0.2">
      <c r="I292" s="6" t="str">
        <f>'Revenue - Base - OPTIONAL'!E104</f>
        <v>Major Culverts Bridges and Weirs</v>
      </c>
    </row>
    <row r="293" spans="9:9" x14ac:dyDescent="0.2">
      <c r="I293" s="6" t="str">
        <f>'Revenue - Base - OPTIONAL'!E105</f>
        <v>Pump Stations Water Re Use and Standpipes</v>
      </c>
    </row>
    <row r="294" spans="9:9" x14ac:dyDescent="0.2">
      <c r="I294" s="6" t="str">
        <f>'Revenue - Base - OPTIONAL'!E106</f>
        <v>Streetscapes</v>
      </c>
    </row>
    <row r="295" spans="9:9" x14ac:dyDescent="0.2">
      <c r="I295" s="6" t="str">
        <f>'Revenue - Base - OPTIONAL'!E107</f>
        <v>Kerb &amp; Channel</v>
      </c>
    </row>
    <row r="296" spans="9:9" x14ac:dyDescent="0.2">
      <c r="I296" s="6" t="str">
        <f>'Revenue - Base - OPTIONAL'!E108</f>
        <v>Footpaths</v>
      </c>
    </row>
    <row r="297" spans="9:9" x14ac:dyDescent="0.2">
      <c r="I297" s="6" t="str">
        <f>'Revenue - Base - OPTIONAL'!E109</f>
        <v>Waste and Environment Administration</v>
      </c>
    </row>
    <row r="298" spans="9:9" x14ac:dyDescent="0.2">
      <c r="I298" s="6" t="str">
        <f>'Revenue - Base - OPTIONAL'!E110</f>
        <v>Garbage &amp; Sanitation</v>
      </c>
    </row>
    <row r="299" spans="9:9" x14ac:dyDescent="0.2">
      <c r="I299" s="6" t="str">
        <f>'Revenue - Base - OPTIONAL'!E111</f>
        <v>Recycling</v>
      </c>
    </row>
    <row r="300" spans="9:9" x14ac:dyDescent="0.2">
      <c r="I300" s="6" t="str">
        <f>'Revenue - Base - OPTIONAL'!E112</f>
        <v>Landfill and Transfer Stations</v>
      </c>
    </row>
    <row r="301" spans="9:9" x14ac:dyDescent="0.2">
      <c r="I301" s="6" t="str">
        <f>'Revenue - Base - OPTIONAL'!E113</f>
        <v>Landfill Sites Rehabilitation</v>
      </c>
    </row>
    <row r="302" spans="9:9" x14ac:dyDescent="0.2">
      <c r="I302" s="6" t="str">
        <f>'Revenue - Base - OPTIONAL'!E114</f>
        <v>Landfill - New Cells</v>
      </c>
    </row>
    <row r="303" spans="9:9" x14ac:dyDescent="0.2">
      <c r="I303" s="6" t="str">
        <f>'Revenue - Base - OPTIONAL'!E115</f>
        <v>CM Regional Waste Management Group</v>
      </c>
    </row>
    <row r="304" spans="9:9" x14ac:dyDescent="0.2">
      <c r="I304" s="6" t="str">
        <f>'Revenue - Base - OPTIONAL'!E116</f>
        <v>Aerodromes</v>
      </c>
    </row>
    <row r="305" spans="9:9" x14ac:dyDescent="0.2">
      <c r="I305" s="6" t="str">
        <f>'Revenue - Base - OPTIONAL'!E117</f>
        <v/>
      </c>
    </row>
    <row r="306" spans="9:9" x14ac:dyDescent="0.2">
      <c r="I306" s="6" t="str">
        <f>'Revenue - Base - OPTIONAL'!E118</f>
        <v/>
      </c>
    </row>
    <row r="307" spans="9:9" x14ac:dyDescent="0.2">
      <c r="I307" s="6" t="str">
        <f>'Revenue - Base - OPTIONAL'!E119</f>
        <v/>
      </c>
    </row>
    <row r="308" spans="9:9" x14ac:dyDescent="0.2">
      <c r="I308" s="6" t="str">
        <f>'Revenue - Base - OPTIONAL'!E120</f>
        <v/>
      </c>
    </row>
    <row r="309" spans="9:9" x14ac:dyDescent="0.2">
      <c r="I309" s="6" t="str">
        <f>'Revenue - Base - OPTIONAL'!E121</f>
        <v/>
      </c>
    </row>
    <row r="310" spans="9:9" x14ac:dyDescent="0.2">
      <c r="I310" s="6" t="str">
        <f>'Revenue - Base - OPTIONAL'!E122</f>
        <v/>
      </c>
    </row>
    <row r="311" spans="9:9" x14ac:dyDescent="0.2">
      <c r="I311" s="6" t="str">
        <f>'Revenue - Base - OPTIONAL'!E123</f>
        <v/>
      </c>
    </row>
    <row r="312" spans="9:9" x14ac:dyDescent="0.2">
      <c r="I312" s="6" t="str">
        <f>'Revenue - Base - OPTIONAL'!E124</f>
        <v/>
      </c>
    </row>
    <row r="313" spans="9:9" x14ac:dyDescent="0.2">
      <c r="I313" s="6" t="str">
        <f>'Revenue - Base - OPTIONAL'!E125</f>
        <v/>
      </c>
    </row>
    <row r="314" spans="9:9" x14ac:dyDescent="0.2">
      <c r="I314" s="6" t="str">
        <f>'Revenue - Base - OPTIONAL'!E126</f>
        <v/>
      </c>
    </row>
    <row r="315" spans="9:9" x14ac:dyDescent="0.2">
      <c r="I315" s="6" t="str">
        <f>'Revenue - Base - OPTIONAL'!E127</f>
        <v/>
      </c>
    </row>
    <row r="316" spans="9:9" x14ac:dyDescent="0.2">
      <c r="I316" s="6" t="str">
        <f>'Revenue - Base - OPTIONAL'!E128</f>
        <v/>
      </c>
    </row>
    <row r="317" spans="9:9" x14ac:dyDescent="0.2">
      <c r="I317" s="6" t="str">
        <f>'Revenue - Base - OPTIONAL'!E129</f>
        <v/>
      </c>
    </row>
    <row r="318" spans="9:9" x14ac:dyDescent="0.2">
      <c r="I318" s="6" t="str">
        <f>'Revenue - Base - OPTIONAL'!E130</f>
        <v/>
      </c>
    </row>
    <row r="319" spans="9:9" x14ac:dyDescent="0.2">
      <c r="I319" s="6" t="str">
        <f>'Revenue - Base - OPTIONAL'!E131</f>
        <v/>
      </c>
    </row>
    <row r="320" spans="9:9" x14ac:dyDescent="0.2">
      <c r="I320" s="6" t="str">
        <f>'Revenue - Base - OPTIONAL'!E132</f>
        <v/>
      </c>
    </row>
    <row r="321" spans="9:9" x14ac:dyDescent="0.2">
      <c r="I321" s="6" t="str">
        <f>'Revenue - Base - OPTIONAL'!E133</f>
        <v/>
      </c>
    </row>
    <row r="322" spans="9:9" x14ac:dyDescent="0.2">
      <c r="I322" s="6" t="str">
        <f>'Revenue - Base - OPTIONAL'!E134</f>
        <v/>
      </c>
    </row>
    <row r="323" spans="9:9" x14ac:dyDescent="0.2">
      <c r="I323" s="6" t="str">
        <f>'Revenue - Base - OPTIONAL'!E135</f>
        <v/>
      </c>
    </row>
    <row r="324" spans="9:9" x14ac:dyDescent="0.2">
      <c r="I324" s="6" t="str">
        <f>'Revenue - Base - OPTIONAL'!E136</f>
        <v/>
      </c>
    </row>
    <row r="325" spans="9:9" x14ac:dyDescent="0.2">
      <c r="I325" s="6" t="str">
        <f>'Revenue - Base - OPTIONAL'!E137</f>
        <v/>
      </c>
    </row>
    <row r="326" spans="9:9" x14ac:dyDescent="0.2">
      <c r="I326" s="6" t="str">
        <f>'Revenue - Base - OPTIONAL'!E138</f>
        <v/>
      </c>
    </row>
    <row r="327" spans="9:9" x14ac:dyDescent="0.2">
      <c r="I327" s="6" t="str">
        <f>'Revenue - Base - OPTIONAL'!E139</f>
        <v/>
      </c>
    </row>
    <row r="328" spans="9:9" x14ac:dyDescent="0.2">
      <c r="I328" s="6" t="str">
        <f>'Revenue - Base - OPTIONAL'!E140</f>
        <v/>
      </c>
    </row>
    <row r="329" spans="9:9" x14ac:dyDescent="0.2">
      <c r="I329" s="6" t="str">
        <f>'Revenue - Base - OPTIONAL'!E141</f>
        <v/>
      </c>
    </row>
    <row r="330" spans="9:9" x14ac:dyDescent="0.2">
      <c r="I330" s="6" t="str">
        <f>'Revenue - Base - OPTIONAL'!E142</f>
        <v/>
      </c>
    </row>
    <row r="331" spans="9:9" x14ac:dyDescent="0.2">
      <c r="I331" s="6" t="str">
        <f>'Revenue - Base - OPTIONAL'!E143</f>
        <v/>
      </c>
    </row>
    <row r="332" spans="9:9" x14ac:dyDescent="0.2">
      <c r="I332" s="6" t="str">
        <f>'Revenue - Base - OPTIONAL'!E144</f>
        <v/>
      </c>
    </row>
    <row r="333" spans="9:9" x14ac:dyDescent="0.2">
      <c r="I333" s="6" t="str">
        <f>'Revenue - Base - OPTIONAL'!E145</f>
        <v/>
      </c>
    </row>
    <row r="334" spans="9:9" x14ac:dyDescent="0.2">
      <c r="I334" s="6" t="str">
        <f>'Revenue - Base - OPTIONAL'!E146</f>
        <v/>
      </c>
    </row>
    <row r="335" spans="9:9" x14ac:dyDescent="0.2">
      <c r="I335" s="6" t="e">
        <f>'Revenue - Base - OPTIONAL'!E147</f>
        <v>#REF!</v>
      </c>
    </row>
    <row r="336" spans="9:9" x14ac:dyDescent="0.2">
      <c r="I336" s="6" t="e">
        <f>'Revenue - Base - OPTIONAL'!E148</f>
        <v>#REF!</v>
      </c>
    </row>
    <row r="337" spans="9:9" x14ac:dyDescent="0.2">
      <c r="I337" s="6" t="e">
        <f>'Revenue - Base - OPTIONAL'!E149</f>
        <v>#REF!</v>
      </c>
    </row>
    <row r="338" spans="9:9" x14ac:dyDescent="0.2">
      <c r="I338" s="6" t="e">
        <f>'Revenue - Base - OPTIONAL'!E150</f>
        <v>#REF!</v>
      </c>
    </row>
    <row r="339" spans="9:9" x14ac:dyDescent="0.2">
      <c r="I339" s="6" t="e">
        <f>'Revenue - Base - OPTIONAL'!E151</f>
        <v>#REF!</v>
      </c>
    </row>
  </sheetData>
  <mergeCells count="109">
    <mergeCell ref="R57:R61"/>
    <mergeCell ref="H65:I65"/>
    <mergeCell ref="N65:R65"/>
    <mergeCell ref="O52:O56"/>
    <mergeCell ref="P52:P56"/>
    <mergeCell ref="Q52:Q56"/>
    <mergeCell ref="R52:R56"/>
    <mergeCell ref="E57:E61"/>
    <mergeCell ref="F57:H61"/>
    <mergeCell ref="K57:K61"/>
    <mergeCell ref="L57:L61"/>
    <mergeCell ref="M57:M61"/>
    <mergeCell ref="N57:N61"/>
    <mergeCell ref="O47:O51"/>
    <mergeCell ref="P47:P51"/>
    <mergeCell ref="Q47:Q51"/>
    <mergeCell ref="O57:O61"/>
    <mergeCell ref="P57:P61"/>
    <mergeCell ref="Q57:Q61"/>
    <mergeCell ref="R37:R41"/>
    <mergeCell ref="E42:E46"/>
    <mergeCell ref="F42:H46"/>
    <mergeCell ref="K42:K46"/>
    <mergeCell ref="L42:L46"/>
    <mergeCell ref="M42:M46"/>
    <mergeCell ref="N42:N46"/>
    <mergeCell ref="R47:R51"/>
    <mergeCell ref="E52:E56"/>
    <mergeCell ref="F52:H56"/>
    <mergeCell ref="K52:K56"/>
    <mergeCell ref="L52:L56"/>
    <mergeCell ref="M52:M56"/>
    <mergeCell ref="N52:N56"/>
    <mergeCell ref="O42:O46"/>
    <mergeCell ref="P42:P46"/>
    <mergeCell ref="Q42:Q46"/>
    <mergeCell ref="R42:R46"/>
    <mergeCell ref="E47:E51"/>
    <mergeCell ref="F47:H51"/>
    <mergeCell ref="K47:K51"/>
    <mergeCell ref="L47:L51"/>
    <mergeCell ref="M47:M51"/>
    <mergeCell ref="N47:N51"/>
    <mergeCell ref="E37:E41"/>
    <mergeCell ref="F37:H41"/>
    <mergeCell ref="K37:K41"/>
    <mergeCell ref="L37:L41"/>
    <mergeCell ref="M37:M41"/>
    <mergeCell ref="N37:N41"/>
    <mergeCell ref="O37:O41"/>
    <mergeCell ref="P37:P41"/>
    <mergeCell ref="Q37:Q41"/>
    <mergeCell ref="R27:R31"/>
    <mergeCell ref="E32:E36"/>
    <mergeCell ref="F32:H36"/>
    <mergeCell ref="K32:K36"/>
    <mergeCell ref="L32:L36"/>
    <mergeCell ref="M32:M36"/>
    <mergeCell ref="N32:N36"/>
    <mergeCell ref="O32:O36"/>
    <mergeCell ref="P32:P36"/>
    <mergeCell ref="Q32:Q36"/>
    <mergeCell ref="R32:R36"/>
    <mergeCell ref="E27:E31"/>
    <mergeCell ref="F27:H31"/>
    <mergeCell ref="K27:K31"/>
    <mergeCell ref="L27:L31"/>
    <mergeCell ref="M27:M31"/>
    <mergeCell ref="N27:N31"/>
    <mergeCell ref="O27:O31"/>
    <mergeCell ref="P27:P31"/>
    <mergeCell ref="Q27:Q31"/>
    <mergeCell ref="O17:O21"/>
    <mergeCell ref="P17:P21"/>
    <mergeCell ref="Q17:Q21"/>
    <mergeCell ref="R17:R21"/>
    <mergeCell ref="E22:E26"/>
    <mergeCell ref="F22:H26"/>
    <mergeCell ref="K22:K26"/>
    <mergeCell ref="L22:L26"/>
    <mergeCell ref="M22:M26"/>
    <mergeCell ref="N22:N26"/>
    <mergeCell ref="O22:O26"/>
    <mergeCell ref="P22:P26"/>
    <mergeCell ref="Q22:Q26"/>
    <mergeCell ref="R22:R26"/>
    <mergeCell ref="E17:E21"/>
    <mergeCell ref="F17:H21"/>
    <mergeCell ref="K17:K21"/>
    <mergeCell ref="L17:L21"/>
    <mergeCell ref="M17:M21"/>
    <mergeCell ref="N17:N21"/>
    <mergeCell ref="E12:E16"/>
    <mergeCell ref="F12:H16"/>
    <mergeCell ref="K12:K16"/>
    <mergeCell ref="L12:L16"/>
    <mergeCell ref="M12:M16"/>
    <mergeCell ref="N12:N16"/>
    <mergeCell ref="K6:T6"/>
    <mergeCell ref="F8:H9"/>
    <mergeCell ref="I8:I9"/>
    <mergeCell ref="K8:M8"/>
    <mergeCell ref="N8:R8"/>
    <mergeCell ref="S8:S9"/>
    <mergeCell ref="T8:T9"/>
    <mergeCell ref="O12:O16"/>
    <mergeCell ref="P12:P16"/>
    <mergeCell ref="Q12:Q16"/>
    <mergeCell ref="R12:R16"/>
  </mergeCells>
  <dataValidations count="2">
    <dataValidation type="list" allowBlank="1" showInputMessage="1" showErrorMessage="1" sqref="S12:S15 S17:S20 S22:S25 S27:S30 S57:S60 S32:S35 S42:S45 S47:S50 S52:S55 S37:S40">
      <formula1>$S$200:$S$207</formula1>
    </dataValidation>
    <dataValidation type="list" allowBlank="1" showInputMessage="1" showErrorMessage="1" sqref="I12:I61">
      <formula1>$I$200:$I$300</formula1>
    </dataValidation>
  </dataValidations>
  <pageMargins left="0.25" right="0.25" top="0.75" bottom="0.75" header="0.3" footer="0.3"/>
  <pageSetup paperSize="8" scale="1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5" tint="0.39997558519241921"/>
    <pageSetUpPr fitToPage="1"/>
  </sheetPr>
  <dimension ref="A1:K199"/>
  <sheetViews>
    <sheetView zoomScale="80" zoomScaleNormal="80" zoomScalePageLayoutView="80" workbookViewId="0">
      <pane ySplit="9" topLeftCell="A63" activePane="bottomLeft" state="frozen"/>
      <selection activeCell="F17" sqref="F17:H21"/>
      <selection pane="bottomLeft" activeCell="F10" sqref="F10:F108"/>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72.710937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1" width="92.140625" style="6" customWidth="1"/>
    <col min="12" max="16384" width="10.85546875" style="6"/>
  </cols>
  <sheetData>
    <row r="1" spans="1:11" ht="7.35" customHeight="1" x14ac:dyDescent="0.2"/>
    <row r="2" spans="1:11" ht="17.399999999999999" x14ac:dyDescent="0.2">
      <c r="A2" s="5">
        <v>80</v>
      </c>
      <c r="B2" s="2" t="s">
        <v>186</v>
      </c>
      <c r="H2" s="14"/>
    </row>
    <row r="3" spans="1:11" ht="16.350000000000001" customHeight="1" x14ac:dyDescent="0.2">
      <c r="B3" s="43" t="str">
        <f>'Revenue - NHC'!B3</f>
        <v>Buloke (S)</v>
      </c>
    </row>
    <row r="4" spans="1:11" ht="13.2" thickBot="1" x14ac:dyDescent="0.25">
      <c r="B4" s="617"/>
      <c r="C4" s="617"/>
      <c r="D4" s="617"/>
      <c r="E4" s="617"/>
    </row>
    <row r="5" spans="1:11" ht="6.75" customHeight="1" x14ac:dyDescent="0.2">
      <c r="C5" s="9"/>
      <c r="D5" s="10"/>
      <c r="E5" s="85"/>
      <c r="F5" s="55"/>
      <c r="G5" s="94"/>
      <c r="H5" s="55"/>
      <c r="I5" s="47"/>
    </row>
    <row r="6" spans="1:11" x14ac:dyDescent="0.2">
      <c r="C6" s="13"/>
      <c r="D6" s="14"/>
      <c r="E6" s="620" t="s">
        <v>72</v>
      </c>
      <c r="F6" s="621"/>
      <c r="G6" s="621"/>
      <c r="H6" s="622"/>
      <c r="I6" s="31"/>
    </row>
    <row r="7" spans="1:11" ht="6.75" customHeight="1" x14ac:dyDescent="0.2">
      <c r="C7" s="13"/>
      <c r="D7" s="14"/>
      <c r="E7" s="86"/>
      <c r="F7" s="56"/>
      <c r="G7" s="159"/>
      <c r="H7" s="56"/>
      <c r="I7" s="31"/>
    </row>
    <row r="8" spans="1:11" ht="25.2" x14ac:dyDescent="0.2">
      <c r="C8" s="13"/>
      <c r="D8" s="14"/>
      <c r="E8" s="65" t="s">
        <v>100</v>
      </c>
      <c r="F8" s="542" t="s">
        <v>124</v>
      </c>
      <c r="G8" s="92" t="s">
        <v>109</v>
      </c>
      <c r="H8" s="62" t="s">
        <v>98</v>
      </c>
      <c r="I8" s="31"/>
      <c r="K8" s="23" t="s">
        <v>422</v>
      </c>
    </row>
    <row r="9" spans="1:11" ht="7.5" customHeight="1" x14ac:dyDescent="0.2">
      <c r="C9" s="13"/>
      <c r="D9" s="14"/>
      <c r="F9" s="57"/>
      <c r="I9" s="31"/>
    </row>
    <row r="10" spans="1:11" ht="25.2" x14ac:dyDescent="0.2">
      <c r="C10" s="13"/>
      <c r="D10" s="19">
        <v>1</v>
      </c>
      <c r="E10" s="465" t="s">
        <v>321</v>
      </c>
      <c r="F10" s="451" t="s">
        <v>125</v>
      </c>
      <c r="G10" s="452" t="s">
        <v>495</v>
      </c>
      <c r="H10" s="488">
        <f>0.95/2</f>
        <v>0.47499999999999998</v>
      </c>
      <c r="I10" s="31"/>
      <c r="K10" s="6" t="s">
        <v>470</v>
      </c>
    </row>
    <row r="11" spans="1:11" s="88" customFormat="1" x14ac:dyDescent="0.2">
      <c r="C11" s="89"/>
      <c r="D11" s="90">
        <f>D10+1</f>
        <v>2</v>
      </c>
      <c r="E11" s="465" t="s">
        <v>322</v>
      </c>
      <c r="F11" s="108" t="s">
        <v>125</v>
      </c>
      <c r="G11" s="109" t="s">
        <v>496</v>
      </c>
      <c r="H11" s="489">
        <f>1+0.47</f>
        <v>1.47</v>
      </c>
      <c r="I11" s="91"/>
    </row>
    <row r="12" spans="1:11" ht="25.2" x14ac:dyDescent="0.2">
      <c r="C12" s="13"/>
      <c r="D12" s="19">
        <f>D11+1</f>
        <v>3</v>
      </c>
      <c r="E12" s="465" t="s">
        <v>323</v>
      </c>
      <c r="F12" s="108" t="s">
        <v>126</v>
      </c>
      <c r="G12" s="109" t="s">
        <v>497</v>
      </c>
      <c r="H12" s="490"/>
      <c r="I12" s="31"/>
    </row>
    <row r="13" spans="1:11" x14ac:dyDescent="0.2">
      <c r="C13" s="13"/>
      <c r="D13" s="19">
        <f>D12+1</f>
        <v>4</v>
      </c>
      <c r="E13" s="465" t="s">
        <v>324</v>
      </c>
      <c r="F13" s="108" t="s">
        <v>126</v>
      </c>
      <c r="G13" s="106" t="s">
        <v>533</v>
      </c>
      <c r="H13" s="490">
        <v>2.25</v>
      </c>
      <c r="I13" s="31"/>
    </row>
    <row r="14" spans="1:11" ht="50.4" x14ac:dyDescent="0.2">
      <c r="C14" s="13"/>
      <c r="D14" s="19">
        <f>D13+1</f>
        <v>5</v>
      </c>
      <c r="E14" s="465" t="s">
        <v>325</v>
      </c>
      <c r="F14" s="108" t="s">
        <v>125</v>
      </c>
      <c r="G14" s="106" t="s">
        <v>498</v>
      </c>
      <c r="H14" s="490"/>
      <c r="I14" s="31"/>
      <c r="K14" s="88" t="s">
        <v>423</v>
      </c>
    </row>
    <row r="15" spans="1:11" ht="25.2" x14ac:dyDescent="0.2">
      <c r="C15" s="13"/>
      <c r="D15" s="90">
        <f t="shared" ref="D15:D115" si="0">D14+1</f>
        <v>6</v>
      </c>
      <c r="E15" s="465" t="s">
        <v>326</v>
      </c>
      <c r="F15" s="108" t="s">
        <v>126</v>
      </c>
      <c r="G15" s="106" t="s">
        <v>499</v>
      </c>
      <c r="H15" s="490">
        <v>1</v>
      </c>
      <c r="I15" s="31"/>
    </row>
    <row r="16" spans="1:11" x14ac:dyDescent="0.2">
      <c r="C16" s="13"/>
      <c r="D16" s="19">
        <f t="shared" si="0"/>
        <v>7</v>
      </c>
      <c r="E16" s="465" t="s">
        <v>327</v>
      </c>
      <c r="F16" s="108" t="s">
        <v>126</v>
      </c>
      <c r="G16" s="106" t="s">
        <v>502</v>
      </c>
      <c r="H16" s="490"/>
      <c r="I16" s="31"/>
      <c r="K16" s="6" t="s">
        <v>424</v>
      </c>
    </row>
    <row r="17" spans="3:11" x14ac:dyDescent="0.2">
      <c r="C17" s="13"/>
      <c r="D17" s="19">
        <f t="shared" si="0"/>
        <v>8</v>
      </c>
      <c r="E17" s="465" t="s">
        <v>328</v>
      </c>
      <c r="F17" s="108" t="s">
        <v>126</v>
      </c>
      <c r="G17" s="106" t="s">
        <v>502</v>
      </c>
      <c r="H17" s="490"/>
      <c r="I17" s="31"/>
      <c r="K17" s="6" t="s">
        <v>424</v>
      </c>
    </row>
    <row r="18" spans="3:11" ht="25.2" x14ac:dyDescent="0.2">
      <c r="C18" s="13"/>
      <c r="D18" s="19">
        <f t="shared" si="0"/>
        <v>9</v>
      </c>
      <c r="E18" s="465" t="s">
        <v>329</v>
      </c>
      <c r="F18" s="108" t="s">
        <v>126</v>
      </c>
      <c r="G18" s="106" t="s">
        <v>503</v>
      </c>
      <c r="H18" s="490">
        <v>1</v>
      </c>
      <c r="I18" s="31"/>
    </row>
    <row r="19" spans="3:11" x14ac:dyDescent="0.2">
      <c r="C19" s="13"/>
      <c r="D19" s="90">
        <f t="shared" si="0"/>
        <v>10</v>
      </c>
      <c r="E19" s="465" t="s">
        <v>330</v>
      </c>
      <c r="F19" s="108" t="s">
        <v>126</v>
      </c>
      <c r="G19" s="106" t="s">
        <v>504</v>
      </c>
      <c r="H19" s="490"/>
      <c r="I19" s="31"/>
      <c r="K19" s="6" t="s">
        <v>425</v>
      </c>
    </row>
    <row r="20" spans="3:11" ht="25.2" x14ac:dyDescent="0.2">
      <c r="C20" s="13"/>
      <c r="D20" s="19">
        <f t="shared" si="0"/>
        <v>11</v>
      </c>
      <c r="E20" s="465" t="s">
        <v>331</v>
      </c>
      <c r="F20" s="108" t="s">
        <v>126</v>
      </c>
      <c r="G20" s="106" t="s">
        <v>503</v>
      </c>
      <c r="H20" s="490"/>
      <c r="I20" s="31"/>
      <c r="K20" s="6" t="s">
        <v>425</v>
      </c>
    </row>
    <row r="21" spans="3:11" x14ac:dyDescent="0.2">
      <c r="C21" s="13"/>
      <c r="D21" s="19">
        <f t="shared" si="0"/>
        <v>12</v>
      </c>
      <c r="E21" s="465" t="s">
        <v>420</v>
      </c>
      <c r="F21" s="108" t="s">
        <v>125</v>
      </c>
      <c r="G21" s="106" t="s">
        <v>501</v>
      </c>
      <c r="H21" s="490">
        <v>5</v>
      </c>
      <c r="I21" s="31"/>
    </row>
    <row r="22" spans="3:11" ht="25.2" x14ac:dyDescent="0.2">
      <c r="C22" s="13"/>
      <c r="D22" s="19">
        <f t="shared" si="0"/>
        <v>13</v>
      </c>
      <c r="E22" s="465" t="s">
        <v>332</v>
      </c>
      <c r="F22" s="108" t="s">
        <v>108</v>
      </c>
      <c r="G22" s="106" t="s">
        <v>500</v>
      </c>
      <c r="H22" s="490">
        <v>0.8</v>
      </c>
      <c r="I22" s="31"/>
    </row>
    <row r="23" spans="3:11" x14ac:dyDescent="0.2">
      <c r="C23" s="13"/>
      <c r="D23" s="19">
        <f t="shared" si="0"/>
        <v>14</v>
      </c>
      <c r="E23" s="465" t="s">
        <v>333</v>
      </c>
      <c r="F23" s="108" t="s">
        <v>125</v>
      </c>
      <c r="G23" s="106" t="s">
        <v>505</v>
      </c>
      <c r="H23" s="490"/>
      <c r="I23" s="31"/>
    </row>
    <row r="24" spans="3:11" x14ac:dyDescent="0.2">
      <c r="C24" s="13"/>
      <c r="D24" s="19">
        <f t="shared" si="0"/>
        <v>15</v>
      </c>
      <c r="E24" s="465" t="s">
        <v>334</v>
      </c>
      <c r="F24" s="108" t="s">
        <v>125</v>
      </c>
      <c r="G24" s="106" t="s">
        <v>506</v>
      </c>
      <c r="H24" s="490">
        <v>1</v>
      </c>
      <c r="I24" s="31"/>
    </row>
    <row r="25" spans="3:11" ht="25.2" x14ac:dyDescent="0.2">
      <c r="C25" s="13"/>
      <c r="D25" s="19">
        <f t="shared" si="0"/>
        <v>16</v>
      </c>
      <c r="E25" s="465" t="s">
        <v>397</v>
      </c>
      <c r="F25" s="108" t="s">
        <v>108</v>
      </c>
      <c r="G25" s="106" t="s">
        <v>507</v>
      </c>
      <c r="H25" s="490">
        <v>1</v>
      </c>
      <c r="I25" s="31"/>
    </row>
    <row r="26" spans="3:11" x14ac:dyDescent="0.2">
      <c r="C26" s="13"/>
      <c r="D26" s="19">
        <f t="shared" si="0"/>
        <v>17</v>
      </c>
      <c r="E26" s="465" t="s">
        <v>335</v>
      </c>
      <c r="F26" s="108" t="s">
        <v>108</v>
      </c>
      <c r="G26" s="106" t="s">
        <v>508</v>
      </c>
      <c r="H26" s="490">
        <v>0.6</v>
      </c>
      <c r="I26" s="31"/>
    </row>
    <row r="27" spans="3:11" x14ac:dyDescent="0.2">
      <c r="C27" s="13"/>
      <c r="D27" s="19">
        <f t="shared" si="0"/>
        <v>18</v>
      </c>
      <c r="E27" s="465" t="s">
        <v>336</v>
      </c>
      <c r="F27" s="108" t="s">
        <v>125</v>
      </c>
      <c r="G27" s="106" t="s">
        <v>509</v>
      </c>
      <c r="H27" s="490">
        <v>2.2200000000000002</v>
      </c>
      <c r="I27" s="31"/>
    </row>
    <row r="28" spans="3:11" x14ac:dyDescent="0.2">
      <c r="C28" s="13"/>
      <c r="D28" s="19">
        <f t="shared" si="0"/>
        <v>19</v>
      </c>
      <c r="E28" s="465" t="s">
        <v>337</v>
      </c>
      <c r="F28" s="108" t="s">
        <v>125</v>
      </c>
      <c r="G28" s="106" t="s">
        <v>510</v>
      </c>
      <c r="H28" s="490">
        <v>3.2</v>
      </c>
      <c r="I28" s="31"/>
    </row>
    <row r="29" spans="3:11" x14ac:dyDescent="0.2">
      <c r="C29" s="13"/>
      <c r="D29" s="19">
        <f t="shared" si="0"/>
        <v>20</v>
      </c>
      <c r="E29" s="465" t="s">
        <v>338</v>
      </c>
      <c r="F29" s="108" t="s">
        <v>125</v>
      </c>
      <c r="G29" s="106" t="s">
        <v>511</v>
      </c>
      <c r="H29" s="490">
        <v>2</v>
      </c>
      <c r="I29" s="31"/>
    </row>
    <row r="30" spans="3:11" ht="37.799999999999997" x14ac:dyDescent="0.2">
      <c r="C30" s="13"/>
      <c r="D30" s="19">
        <f t="shared" si="0"/>
        <v>21</v>
      </c>
      <c r="E30" s="465" t="s">
        <v>339</v>
      </c>
      <c r="F30" s="108" t="s">
        <v>108</v>
      </c>
      <c r="G30" s="106" t="s">
        <v>512</v>
      </c>
      <c r="H30" s="490">
        <v>2.48</v>
      </c>
      <c r="I30" s="31"/>
    </row>
    <row r="31" spans="3:11" x14ac:dyDescent="0.2">
      <c r="C31" s="13"/>
      <c r="D31" s="19">
        <f t="shared" si="0"/>
        <v>22</v>
      </c>
      <c r="E31" s="465" t="s">
        <v>340</v>
      </c>
      <c r="F31" s="108" t="s">
        <v>126</v>
      </c>
      <c r="G31" s="106" t="s">
        <v>513</v>
      </c>
      <c r="H31" s="490">
        <v>0.49</v>
      </c>
      <c r="I31" s="31"/>
      <c r="K31" s="483"/>
    </row>
    <row r="32" spans="3:11" ht="25.2" x14ac:dyDescent="0.2">
      <c r="C32" s="13"/>
      <c r="D32" s="19">
        <f t="shared" si="0"/>
        <v>23</v>
      </c>
      <c r="E32" s="465" t="s">
        <v>341</v>
      </c>
      <c r="F32" s="108" t="s">
        <v>126</v>
      </c>
      <c r="G32" s="109" t="s">
        <v>514</v>
      </c>
      <c r="H32" s="490">
        <v>1.6</v>
      </c>
      <c r="I32" s="31"/>
    </row>
    <row r="33" spans="3:11" x14ac:dyDescent="0.2">
      <c r="C33" s="13"/>
      <c r="D33" s="19">
        <f t="shared" si="0"/>
        <v>24</v>
      </c>
      <c r="E33" s="465" t="s">
        <v>342</v>
      </c>
      <c r="F33" s="108" t="s">
        <v>125</v>
      </c>
      <c r="G33" s="109" t="s">
        <v>515</v>
      </c>
      <c r="H33" s="490">
        <v>3</v>
      </c>
      <c r="I33" s="31"/>
    </row>
    <row r="34" spans="3:11" x14ac:dyDescent="0.2">
      <c r="C34" s="13"/>
      <c r="D34" s="19">
        <f t="shared" si="0"/>
        <v>25</v>
      </c>
      <c r="E34" s="465" t="s">
        <v>343</v>
      </c>
      <c r="F34" s="108" t="s">
        <v>126</v>
      </c>
      <c r="G34" s="109" t="s">
        <v>516</v>
      </c>
      <c r="H34" s="490">
        <v>1.79</v>
      </c>
      <c r="I34" s="31"/>
    </row>
    <row r="35" spans="3:11" x14ac:dyDescent="0.2">
      <c r="C35" s="13"/>
      <c r="D35" s="19">
        <f t="shared" si="0"/>
        <v>26</v>
      </c>
      <c r="E35" s="465" t="s">
        <v>398</v>
      </c>
      <c r="F35" s="108" t="s">
        <v>126</v>
      </c>
      <c r="G35" s="109" t="s">
        <v>517</v>
      </c>
      <c r="H35" s="490"/>
      <c r="I35" s="31"/>
    </row>
    <row r="36" spans="3:11" x14ac:dyDescent="0.2">
      <c r="C36" s="13"/>
      <c r="D36" s="19">
        <f t="shared" si="0"/>
        <v>27</v>
      </c>
      <c r="E36" s="465" t="s">
        <v>344</v>
      </c>
      <c r="F36" s="108" t="s">
        <v>126</v>
      </c>
      <c r="G36" s="109" t="s">
        <v>518</v>
      </c>
      <c r="H36" s="490"/>
      <c r="I36" s="31"/>
    </row>
    <row r="37" spans="3:11" x14ac:dyDescent="0.2">
      <c r="C37" s="13"/>
      <c r="D37" s="19">
        <f t="shared" si="0"/>
        <v>28</v>
      </c>
      <c r="E37" s="465" t="s">
        <v>345</v>
      </c>
      <c r="F37" s="108" t="s">
        <v>126</v>
      </c>
      <c r="G37" s="109" t="s">
        <v>519</v>
      </c>
      <c r="H37" s="490"/>
      <c r="I37" s="31"/>
    </row>
    <row r="38" spans="3:11" x14ac:dyDescent="0.2">
      <c r="C38" s="13"/>
      <c r="D38" s="19">
        <f t="shared" si="0"/>
        <v>29</v>
      </c>
      <c r="E38" s="465" t="s">
        <v>346</v>
      </c>
      <c r="F38" s="108" t="s">
        <v>126</v>
      </c>
      <c r="G38" s="109" t="s">
        <v>520</v>
      </c>
      <c r="H38" s="490">
        <v>2.42</v>
      </c>
      <c r="I38" s="31"/>
    </row>
    <row r="39" spans="3:11" x14ac:dyDescent="0.2">
      <c r="C39" s="13"/>
      <c r="D39" s="19">
        <f t="shared" si="0"/>
        <v>30</v>
      </c>
      <c r="E39" s="465" t="s">
        <v>347</v>
      </c>
      <c r="F39" s="108" t="s">
        <v>126</v>
      </c>
      <c r="G39" s="109" t="s">
        <v>521</v>
      </c>
      <c r="H39" s="490">
        <v>8.56</v>
      </c>
      <c r="I39" s="31"/>
      <c r="K39" s="6" t="s">
        <v>431</v>
      </c>
    </row>
    <row r="40" spans="3:11" x14ac:dyDescent="0.2">
      <c r="C40" s="13"/>
      <c r="D40" s="19">
        <f t="shared" si="0"/>
        <v>31</v>
      </c>
      <c r="E40" s="465" t="s">
        <v>348</v>
      </c>
      <c r="F40" s="108" t="s">
        <v>126</v>
      </c>
      <c r="G40" s="109" t="s">
        <v>521</v>
      </c>
      <c r="H40" s="490"/>
      <c r="I40" s="31"/>
    </row>
    <row r="41" spans="3:11" x14ac:dyDescent="0.2">
      <c r="C41" s="13"/>
      <c r="D41" s="19">
        <f t="shared" si="0"/>
        <v>32</v>
      </c>
      <c r="E41" s="465" t="s">
        <v>349</v>
      </c>
      <c r="F41" s="108" t="s">
        <v>126</v>
      </c>
      <c r="G41" s="109" t="s">
        <v>521</v>
      </c>
      <c r="H41" s="490"/>
      <c r="I41" s="31"/>
    </row>
    <row r="42" spans="3:11" x14ac:dyDescent="0.2">
      <c r="C42" s="13"/>
      <c r="D42" s="19">
        <f t="shared" si="0"/>
        <v>33</v>
      </c>
      <c r="E42" s="465" t="s">
        <v>350</v>
      </c>
      <c r="F42" s="108" t="s">
        <v>126</v>
      </c>
      <c r="G42" s="109" t="s">
        <v>521</v>
      </c>
      <c r="H42" s="490"/>
      <c r="I42" s="31"/>
    </row>
    <row r="43" spans="3:11" ht="25.2" x14ac:dyDescent="0.2">
      <c r="C43" s="13"/>
      <c r="D43" s="19">
        <f t="shared" si="0"/>
        <v>34</v>
      </c>
      <c r="E43" s="465" t="s">
        <v>351</v>
      </c>
      <c r="F43" s="108" t="s">
        <v>126</v>
      </c>
      <c r="G43" s="109" t="s">
        <v>522</v>
      </c>
      <c r="H43" s="490"/>
      <c r="I43" s="31"/>
    </row>
    <row r="44" spans="3:11" x14ac:dyDescent="0.2">
      <c r="C44" s="13"/>
      <c r="D44" s="19">
        <f t="shared" si="0"/>
        <v>35</v>
      </c>
      <c r="E44" s="465" t="s">
        <v>352</v>
      </c>
      <c r="F44" s="108" t="s">
        <v>126</v>
      </c>
      <c r="G44" s="109" t="s">
        <v>523</v>
      </c>
      <c r="H44" s="490"/>
      <c r="I44" s="31"/>
    </row>
    <row r="45" spans="3:11" ht="25.2" x14ac:dyDescent="0.2">
      <c r="C45" s="13"/>
      <c r="D45" s="19">
        <f t="shared" si="0"/>
        <v>36</v>
      </c>
      <c r="E45" s="465" t="s">
        <v>399</v>
      </c>
      <c r="F45" s="108" t="s">
        <v>126</v>
      </c>
      <c r="G45" s="109" t="s">
        <v>524</v>
      </c>
      <c r="H45" s="490"/>
      <c r="I45" s="31"/>
    </row>
    <row r="46" spans="3:11" x14ac:dyDescent="0.2">
      <c r="C46" s="13"/>
      <c r="D46" s="19">
        <f t="shared" si="0"/>
        <v>37</v>
      </c>
      <c r="E46" s="465" t="s">
        <v>412</v>
      </c>
      <c r="F46" s="108" t="s">
        <v>126</v>
      </c>
      <c r="G46" s="109" t="s">
        <v>521</v>
      </c>
      <c r="H46" s="490"/>
      <c r="I46" s="31"/>
    </row>
    <row r="47" spans="3:11" x14ac:dyDescent="0.2">
      <c r="C47" s="13"/>
      <c r="D47" s="19">
        <f t="shared" si="0"/>
        <v>38</v>
      </c>
      <c r="E47" s="465" t="s">
        <v>353</v>
      </c>
      <c r="F47" s="108" t="s">
        <v>126</v>
      </c>
      <c r="G47" s="109" t="s">
        <v>526</v>
      </c>
      <c r="H47" s="490"/>
      <c r="I47" s="31"/>
    </row>
    <row r="48" spans="3:11" x14ac:dyDescent="0.2">
      <c r="C48" s="13"/>
      <c r="D48" s="19">
        <f t="shared" si="0"/>
        <v>39</v>
      </c>
      <c r="E48" s="465" t="s">
        <v>400</v>
      </c>
      <c r="F48" s="108" t="s">
        <v>126</v>
      </c>
      <c r="G48" s="109" t="s">
        <v>525</v>
      </c>
      <c r="H48" s="490"/>
      <c r="I48" s="31"/>
    </row>
    <row r="49" spans="3:11" x14ac:dyDescent="0.2">
      <c r="C49" s="13"/>
      <c r="D49" s="19">
        <f t="shared" si="0"/>
        <v>40</v>
      </c>
      <c r="E49" s="465" t="s">
        <v>354</v>
      </c>
      <c r="F49" s="108" t="s">
        <v>126</v>
      </c>
      <c r="G49" s="106" t="s">
        <v>528</v>
      </c>
      <c r="H49" s="490"/>
      <c r="I49" s="31"/>
      <c r="K49" s="6" t="s">
        <v>426</v>
      </c>
    </row>
    <row r="50" spans="3:11" ht="25.2" x14ac:dyDescent="0.2">
      <c r="C50" s="13"/>
      <c r="D50" s="19">
        <f t="shared" si="0"/>
        <v>41</v>
      </c>
      <c r="E50" s="465" t="s">
        <v>401</v>
      </c>
      <c r="F50" s="108" t="s">
        <v>126</v>
      </c>
      <c r="G50" s="106" t="s">
        <v>529</v>
      </c>
      <c r="H50" s="490"/>
      <c r="I50" s="31"/>
    </row>
    <row r="51" spans="3:11" x14ac:dyDescent="0.2">
      <c r="C51" s="13"/>
      <c r="D51" s="19">
        <f t="shared" si="0"/>
        <v>42</v>
      </c>
      <c r="E51" s="465" t="s">
        <v>355</v>
      </c>
      <c r="F51" s="108" t="s">
        <v>126</v>
      </c>
      <c r="G51" s="106" t="s">
        <v>530</v>
      </c>
      <c r="H51" s="490"/>
      <c r="I51" s="31"/>
    </row>
    <row r="52" spans="3:11" ht="25.2" x14ac:dyDescent="0.2">
      <c r="C52" s="13"/>
      <c r="D52" s="19">
        <f t="shared" si="0"/>
        <v>43</v>
      </c>
      <c r="E52" s="465" t="s">
        <v>402</v>
      </c>
      <c r="F52" s="108" t="s">
        <v>126</v>
      </c>
      <c r="G52" s="106" t="s">
        <v>531</v>
      </c>
      <c r="H52" s="490"/>
      <c r="I52" s="31"/>
    </row>
    <row r="53" spans="3:11" ht="25.2" x14ac:dyDescent="0.2">
      <c r="C53" s="13"/>
      <c r="D53" s="19">
        <f t="shared" si="0"/>
        <v>44</v>
      </c>
      <c r="E53" s="465" t="s">
        <v>356</v>
      </c>
      <c r="F53" s="108" t="s">
        <v>108</v>
      </c>
      <c r="G53" s="106" t="s">
        <v>532</v>
      </c>
      <c r="H53" s="490">
        <v>3</v>
      </c>
      <c r="I53" s="31"/>
    </row>
    <row r="54" spans="3:11" ht="25.2" x14ac:dyDescent="0.2">
      <c r="C54" s="13"/>
      <c r="D54" s="19">
        <f t="shared" si="0"/>
        <v>45</v>
      </c>
      <c r="E54" s="465" t="s">
        <v>357</v>
      </c>
      <c r="F54" s="108" t="s">
        <v>108</v>
      </c>
      <c r="G54" s="106" t="s">
        <v>534</v>
      </c>
      <c r="H54" s="490">
        <v>1</v>
      </c>
      <c r="I54" s="31"/>
    </row>
    <row r="55" spans="3:11" ht="25.2" x14ac:dyDescent="0.2">
      <c r="C55" s="13"/>
      <c r="D55" s="19">
        <f t="shared" si="0"/>
        <v>46</v>
      </c>
      <c r="E55" s="465" t="s">
        <v>358</v>
      </c>
      <c r="F55" s="108" t="s">
        <v>126</v>
      </c>
      <c r="G55" s="106" t="s">
        <v>535</v>
      </c>
      <c r="H55" s="490"/>
      <c r="I55" s="31"/>
    </row>
    <row r="56" spans="3:11" ht="25.2" x14ac:dyDescent="0.2">
      <c r="C56" s="13"/>
      <c r="D56" s="19">
        <f t="shared" si="0"/>
        <v>47</v>
      </c>
      <c r="E56" s="465" t="s">
        <v>359</v>
      </c>
      <c r="F56" s="108" t="s">
        <v>126</v>
      </c>
      <c r="G56" s="106" t="s">
        <v>536</v>
      </c>
      <c r="H56" s="490">
        <v>1</v>
      </c>
      <c r="I56" s="31"/>
    </row>
    <row r="57" spans="3:11" x14ac:dyDescent="0.2">
      <c r="C57" s="13"/>
      <c r="D57" s="19">
        <f t="shared" si="0"/>
        <v>48</v>
      </c>
      <c r="E57" s="465" t="s">
        <v>360</v>
      </c>
      <c r="F57" s="108" t="s">
        <v>126</v>
      </c>
      <c r="G57" s="106" t="s">
        <v>539</v>
      </c>
      <c r="H57" s="490">
        <v>1</v>
      </c>
      <c r="I57" s="31"/>
    </row>
    <row r="58" spans="3:11" x14ac:dyDescent="0.2">
      <c r="C58" s="13"/>
      <c r="D58" s="19">
        <f t="shared" si="0"/>
        <v>49</v>
      </c>
      <c r="E58" s="465" t="s">
        <v>361</v>
      </c>
      <c r="F58" s="108" t="s">
        <v>126</v>
      </c>
      <c r="G58" s="106" t="s">
        <v>537</v>
      </c>
      <c r="H58" s="490">
        <v>0.35</v>
      </c>
      <c r="I58" s="31"/>
    </row>
    <row r="59" spans="3:11" x14ac:dyDescent="0.2">
      <c r="C59" s="13"/>
      <c r="D59" s="19">
        <f t="shared" si="0"/>
        <v>50</v>
      </c>
      <c r="E59" s="465" t="s">
        <v>403</v>
      </c>
      <c r="F59" s="108" t="s">
        <v>125</v>
      </c>
      <c r="G59" s="106" t="s">
        <v>538</v>
      </c>
      <c r="H59" s="490"/>
      <c r="I59" s="31"/>
    </row>
    <row r="60" spans="3:11" x14ac:dyDescent="0.2">
      <c r="C60" s="13"/>
      <c r="D60" s="19">
        <f t="shared" si="0"/>
        <v>51</v>
      </c>
      <c r="E60" s="465" t="s">
        <v>362</v>
      </c>
      <c r="F60" s="108" t="s">
        <v>126</v>
      </c>
      <c r="G60" s="106" t="s">
        <v>540</v>
      </c>
      <c r="H60" s="490"/>
      <c r="I60" s="31"/>
    </row>
    <row r="61" spans="3:11" x14ac:dyDescent="0.2">
      <c r="C61" s="13"/>
      <c r="D61" s="19">
        <f t="shared" si="0"/>
        <v>52</v>
      </c>
      <c r="E61" s="465" t="s">
        <v>363</v>
      </c>
      <c r="F61" s="108" t="s">
        <v>125</v>
      </c>
      <c r="G61" s="106" t="s">
        <v>541</v>
      </c>
      <c r="H61" s="490">
        <v>1</v>
      </c>
      <c r="I61" s="31"/>
    </row>
    <row r="62" spans="3:11" ht="25.2" x14ac:dyDescent="0.2">
      <c r="C62" s="13"/>
      <c r="D62" s="19">
        <f t="shared" si="0"/>
        <v>53</v>
      </c>
      <c r="E62" s="465" t="s">
        <v>364</v>
      </c>
      <c r="F62" s="108" t="s">
        <v>108</v>
      </c>
      <c r="G62" s="106" t="s">
        <v>542</v>
      </c>
      <c r="H62" s="490">
        <v>6.23</v>
      </c>
      <c r="I62" s="31"/>
    </row>
    <row r="63" spans="3:11" x14ac:dyDescent="0.2">
      <c r="C63" s="13"/>
      <c r="D63" s="19">
        <f t="shared" si="0"/>
        <v>54</v>
      </c>
      <c r="E63" s="465" t="s">
        <v>365</v>
      </c>
      <c r="F63" s="108" t="s">
        <v>125</v>
      </c>
      <c r="G63" s="106" t="s">
        <v>543</v>
      </c>
      <c r="H63" s="490"/>
      <c r="I63" s="31"/>
    </row>
    <row r="64" spans="3:11" x14ac:dyDescent="0.2">
      <c r="C64" s="13"/>
      <c r="D64" s="19">
        <f t="shared" si="0"/>
        <v>55</v>
      </c>
      <c r="E64" s="465" t="s">
        <v>366</v>
      </c>
      <c r="F64" s="108" t="s">
        <v>125</v>
      </c>
      <c r="G64" s="106" t="s">
        <v>544</v>
      </c>
      <c r="H64" s="490"/>
      <c r="I64" s="31"/>
    </row>
    <row r="65" spans="3:9" x14ac:dyDescent="0.2">
      <c r="C65" s="13"/>
      <c r="D65" s="19">
        <f t="shared" si="0"/>
        <v>56</v>
      </c>
      <c r="E65" s="465" t="s">
        <v>367</v>
      </c>
      <c r="F65" s="108" t="s">
        <v>125</v>
      </c>
      <c r="G65" s="106" t="s">
        <v>545</v>
      </c>
      <c r="H65" s="490"/>
      <c r="I65" s="31"/>
    </row>
    <row r="66" spans="3:9" x14ac:dyDescent="0.2">
      <c r="C66" s="13"/>
      <c r="D66" s="19">
        <f t="shared" si="0"/>
        <v>57</v>
      </c>
      <c r="E66" s="465" t="s">
        <v>368</v>
      </c>
      <c r="F66" s="108" t="s">
        <v>126</v>
      </c>
      <c r="G66" s="106" t="s">
        <v>546</v>
      </c>
      <c r="H66" s="490">
        <f>3.4+0.28</f>
        <v>3.6799999999999997</v>
      </c>
      <c r="I66" s="31"/>
    </row>
    <row r="67" spans="3:9" x14ac:dyDescent="0.2">
      <c r="C67" s="13"/>
      <c r="D67" s="19">
        <f t="shared" si="0"/>
        <v>58</v>
      </c>
      <c r="E67" s="465" t="s">
        <v>369</v>
      </c>
      <c r="F67" s="108" t="s">
        <v>126</v>
      </c>
      <c r="G67" s="106" t="s">
        <v>547</v>
      </c>
      <c r="H67" s="490"/>
      <c r="I67" s="31"/>
    </row>
    <row r="68" spans="3:9" x14ac:dyDescent="0.2">
      <c r="C68" s="13"/>
      <c r="D68" s="19">
        <f t="shared" si="0"/>
        <v>59</v>
      </c>
      <c r="E68" s="465" t="s">
        <v>370</v>
      </c>
      <c r="F68" s="108" t="s">
        <v>126</v>
      </c>
      <c r="G68" s="106" t="s">
        <v>548</v>
      </c>
      <c r="H68" s="490">
        <v>0.28000000000000003</v>
      </c>
      <c r="I68" s="31"/>
    </row>
    <row r="69" spans="3:9" x14ac:dyDescent="0.2">
      <c r="C69" s="13"/>
      <c r="D69" s="19">
        <f t="shared" si="0"/>
        <v>60</v>
      </c>
      <c r="E69" s="465" t="s">
        <v>371</v>
      </c>
      <c r="F69" s="108" t="s">
        <v>126</v>
      </c>
      <c r="G69" s="106" t="s">
        <v>549</v>
      </c>
      <c r="H69" s="490"/>
      <c r="I69" s="31"/>
    </row>
    <row r="70" spans="3:9" x14ac:dyDescent="0.2">
      <c r="C70" s="13"/>
      <c r="D70" s="19">
        <f t="shared" si="0"/>
        <v>61</v>
      </c>
      <c r="E70" s="465" t="s">
        <v>372</v>
      </c>
      <c r="F70" s="108" t="s">
        <v>126</v>
      </c>
      <c r="G70" s="106" t="s">
        <v>550</v>
      </c>
      <c r="H70" s="490"/>
      <c r="I70" s="31"/>
    </row>
    <row r="71" spans="3:9" ht="25.2" x14ac:dyDescent="0.2">
      <c r="C71" s="13"/>
      <c r="D71" s="19">
        <f t="shared" si="0"/>
        <v>62</v>
      </c>
      <c r="E71" s="465" t="s">
        <v>373</v>
      </c>
      <c r="F71" s="108" t="s">
        <v>126</v>
      </c>
      <c r="G71" s="106" t="s">
        <v>551</v>
      </c>
      <c r="H71" s="490"/>
      <c r="I71" s="31"/>
    </row>
    <row r="72" spans="3:9" ht="25.2" x14ac:dyDescent="0.2">
      <c r="C72" s="13"/>
      <c r="D72" s="19">
        <f t="shared" si="0"/>
        <v>63</v>
      </c>
      <c r="E72" s="465" t="s">
        <v>374</v>
      </c>
      <c r="F72" s="108" t="s">
        <v>126</v>
      </c>
      <c r="G72" s="106" t="s">
        <v>552</v>
      </c>
      <c r="H72" s="490"/>
      <c r="I72" s="31"/>
    </row>
    <row r="73" spans="3:9" x14ac:dyDescent="0.2">
      <c r="C73" s="13"/>
      <c r="D73" s="19">
        <f t="shared" si="0"/>
        <v>64</v>
      </c>
      <c r="E73" s="465" t="s">
        <v>375</v>
      </c>
      <c r="F73" s="108" t="s">
        <v>125</v>
      </c>
      <c r="G73" s="106" t="s">
        <v>553</v>
      </c>
      <c r="H73" s="490"/>
      <c r="I73" s="31"/>
    </row>
    <row r="74" spans="3:9" x14ac:dyDescent="0.2">
      <c r="C74" s="13"/>
      <c r="D74" s="19">
        <f t="shared" si="0"/>
        <v>65</v>
      </c>
      <c r="E74" s="465" t="s">
        <v>376</v>
      </c>
      <c r="F74" s="108" t="s">
        <v>126</v>
      </c>
      <c r="G74" s="106" t="s">
        <v>554</v>
      </c>
      <c r="H74" s="490">
        <v>0.09</v>
      </c>
      <c r="I74" s="31"/>
    </row>
    <row r="75" spans="3:9" x14ac:dyDescent="0.2">
      <c r="C75" s="13"/>
      <c r="D75" s="19">
        <f t="shared" si="0"/>
        <v>66</v>
      </c>
      <c r="E75" s="465" t="s">
        <v>377</v>
      </c>
      <c r="F75" s="108" t="s">
        <v>108</v>
      </c>
      <c r="G75" s="106" t="s">
        <v>555</v>
      </c>
      <c r="H75" s="490"/>
      <c r="I75" s="31"/>
    </row>
    <row r="76" spans="3:9" x14ac:dyDescent="0.2">
      <c r="C76" s="13"/>
      <c r="D76" s="19">
        <f t="shared" si="0"/>
        <v>67</v>
      </c>
      <c r="E76" s="465" t="s">
        <v>378</v>
      </c>
      <c r="F76" s="108" t="s">
        <v>126</v>
      </c>
      <c r="G76" s="106" t="s">
        <v>556</v>
      </c>
      <c r="H76" s="490"/>
      <c r="I76" s="31"/>
    </row>
    <row r="77" spans="3:9" x14ac:dyDescent="0.2">
      <c r="C77" s="13"/>
      <c r="D77" s="19">
        <f t="shared" si="0"/>
        <v>68</v>
      </c>
      <c r="E77" s="465" t="s">
        <v>404</v>
      </c>
      <c r="F77" s="108" t="s">
        <v>126</v>
      </c>
      <c r="G77" s="106" t="s">
        <v>557</v>
      </c>
      <c r="H77" s="490"/>
      <c r="I77" s="31"/>
    </row>
    <row r="78" spans="3:9" x14ac:dyDescent="0.2">
      <c r="C78" s="13"/>
      <c r="D78" s="19">
        <f t="shared" si="0"/>
        <v>69</v>
      </c>
      <c r="E78" s="465" t="s">
        <v>379</v>
      </c>
      <c r="F78" s="108" t="s">
        <v>126</v>
      </c>
      <c r="G78" s="106" t="s">
        <v>558</v>
      </c>
      <c r="H78" s="490"/>
      <c r="I78" s="31"/>
    </row>
    <row r="79" spans="3:9" x14ac:dyDescent="0.2">
      <c r="C79" s="13"/>
      <c r="D79" s="19">
        <f t="shared" si="0"/>
        <v>70</v>
      </c>
      <c r="E79" s="465" t="s">
        <v>380</v>
      </c>
      <c r="F79" s="108" t="s">
        <v>108</v>
      </c>
      <c r="G79" s="106" t="s">
        <v>559</v>
      </c>
      <c r="H79" s="490">
        <v>1</v>
      </c>
      <c r="I79" s="31"/>
    </row>
    <row r="80" spans="3:9" x14ac:dyDescent="0.2">
      <c r="C80" s="13"/>
      <c r="D80" s="19">
        <f t="shared" si="0"/>
        <v>71</v>
      </c>
      <c r="E80" s="465" t="s">
        <v>405</v>
      </c>
      <c r="F80" s="108" t="s">
        <v>108</v>
      </c>
      <c r="G80" s="106" t="s">
        <v>560</v>
      </c>
      <c r="H80" s="490"/>
      <c r="I80" s="31"/>
    </row>
    <row r="81" spans="3:11" x14ac:dyDescent="0.2">
      <c r="C81" s="13"/>
      <c r="D81" s="19">
        <f t="shared" si="0"/>
        <v>72</v>
      </c>
      <c r="E81" s="465" t="s">
        <v>406</v>
      </c>
      <c r="F81" s="108" t="s">
        <v>126</v>
      </c>
      <c r="G81" s="106" t="s">
        <v>561</v>
      </c>
      <c r="H81" s="490"/>
      <c r="I81" s="31"/>
    </row>
    <row r="82" spans="3:11" x14ac:dyDescent="0.2">
      <c r="C82" s="13"/>
      <c r="D82" s="19">
        <f t="shared" si="0"/>
        <v>73</v>
      </c>
      <c r="E82" s="465" t="s">
        <v>381</v>
      </c>
      <c r="F82" s="108" t="s">
        <v>125</v>
      </c>
      <c r="G82" s="106" t="s">
        <v>562</v>
      </c>
      <c r="H82" s="490">
        <v>4</v>
      </c>
      <c r="I82" s="31"/>
      <c r="K82" s="6" t="s">
        <v>429</v>
      </c>
    </row>
    <row r="83" spans="3:11" x14ac:dyDescent="0.2">
      <c r="C83" s="13"/>
      <c r="D83" s="19">
        <f t="shared" si="0"/>
        <v>74</v>
      </c>
      <c r="E83" s="465" t="s">
        <v>407</v>
      </c>
      <c r="F83" s="108" t="s">
        <v>126</v>
      </c>
      <c r="G83" s="106" t="s">
        <v>563</v>
      </c>
      <c r="H83" s="490">
        <v>25</v>
      </c>
      <c r="I83" s="31"/>
      <c r="K83" s="676" t="s">
        <v>430</v>
      </c>
    </row>
    <row r="84" spans="3:11" x14ac:dyDescent="0.2">
      <c r="C84" s="13"/>
      <c r="D84" s="19">
        <f t="shared" si="0"/>
        <v>75</v>
      </c>
      <c r="E84" s="465" t="s">
        <v>408</v>
      </c>
      <c r="F84" s="108" t="s">
        <v>126</v>
      </c>
      <c r="G84" s="106" t="s">
        <v>563</v>
      </c>
      <c r="H84" s="490"/>
      <c r="I84" s="31"/>
      <c r="K84" s="676"/>
    </row>
    <row r="85" spans="3:11" x14ac:dyDescent="0.2">
      <c r="C85" s="13"/>
      <c r="D85" s="19">
        <f t="shared" si="0"/>
        <v>76</v>
      </c>
      <c r="E85" s="465" t="s">
        <v>409</v>
      </c>
      <c r="F85" s="108" t="s">
        <v>126</v>
      </c>
      <c r="G85" s="106" t="s">
        <v>563</v>
      </c>
      <c r="H85" s="490"/>
      <c r="I85" s="31"/>
      <c r="K85" s="676"/>
    </row>
    <row r="86" spans="3:11" x14ac:dyDescent="0.2">
      <c r="C86" s="13"/>
      <c r="D86" s="19">
        <f t="shared" si="0"/>
        <v>77</v>
      </c>
      <c r="E86" s="465" t="s">
        <v>382</v>
      </c>
      <c r="F86" s="108" t="s">
        <v>125</v>
      </c>
      <c r="G86" s="106" t="s">
        <v>564</v>
      </c>
      <c r="H86" s="490"/>
      <c r="I86" s="31"/>
    </row>
    <row r="87" spans="3:11" x14ac:dyDescent="0.2">
      <c r="C87" s="13"/>
      <c r="D87" s="19">
        <f t="shared" si="0"/>
        <v>78</v>
      </c>
      <c r="E87" s="465" t="s">
        <v>383</v>
      </c>
      <c r="F87" s="108" t="s">
        <v>108</v>
      </c>
      <c r="G87" s="106" t="s">
        <v>568</v>
      </c>
      <c r="H87" s="490">
        <v>2</v>
      </c>
      <c r="I87" s="31"/>
    </row>
    <row r="88" spans="3:11" x14ac:dyDescent="0.2">
      <c r="C88" s="13"/>
      <c r="D88" s="19">
        <f t="shared" si="0"/>
        <v>79</v>
      </c>
      <c r="E88" s="465" t="s">
        <v>384</v>
      </c>
      <c r="F88" s="108" t="s">
        <v>126</v>
      </c>
      <c r="G88" s="106" t="s">
        <v>565</v>
      </c>
      <c r="H88" s="490">
        <v>1.28</v>
      </c>
      <c r="I88" s="31"/>
    </row>
    <row r="89" spans="3:11" x14ac:dyDescent="0.2">
      <c r="C89" s="13"/>
      <c r="D89" s="19">
        <f t="shared" si="0"/>
        <v>80</v>
      </c>
      <c r="E89" s="465" t="s">
        <v>385</v>
      </c>
      <c r="F89" s="108" t="s">
        <v>126</v>
      </c>
      <c r="G89" s="106" t="s">
        <v>566</v>
      </c>
      <c r="H89" s="490">
        <v>3.82</v>
      </c>
      <c r="I89" s="31"/>
    </row>
    <row r="90" spans="3:11" x14ac:dyDescent="0.2">
      <c r="C90" s="13"/>
      <c r="D90" s="19">
        <f t="shared" si="0"/>
        <v>81</v>
      </c>
      <c r="E90" s="465" t="s">
        <v>386</v>
      </c>
      <c r="F90" s="108" t="s">
        <v>126</v>
      </c>
      <c r="G90" s="106" t="s">
        <v>567</v>
      </c>
      <c r="H90" s="490">
        <v>0.44</v>
      </c>
      <c r="I90" s="31"/>
    </row>
    <row r="91" spans="3:11" x14ac:dyDescent="0.2">
      <c r="C91" s="13"/>
      <c r="D91" s="19">
        <f t="shared" si="0"/>
        <v>82</v>
      </c>
      <c r="E91" s="465" t="s">
        <v>410</v>
      </c>
      <c r="F91" s="108" t="s">
        <v>126</v>
      </c>
      <c r="G91" s="106" t="s">
        <v>584</v>
      </c>
      <c r="H91" s="490">
        <v>0.03</v>
      </c>
      <c r="I91" s="31"/>
    </row>
    <row r="92" spans="3:11" x14ac:dyDescent="0.2">
      <c r="C92" s="13"/>
      <c r="D92" s="19">
        <f t="shared" si="0"/>
        <v>83</v>
      </c>
      <c r="E92" s="465" t="s">
        <v>411</v>
      </c>
      <c r="F92" s="108" t="s">
        <v>126</v>
      </c>
      <c r="G92" s="106" t="s">
        <v>585</v>
      </c>
      <c r="H92" s="490">
        <v>0.08</v>
      </c>
      <c r="I92" s="31"/>
    </row>
    <row r="93" spans="3:11" x14ac:dyDescent="0.2">
      <c r="C93" s="13"/>
      <c r="D93" s="19">
        <f t="shared" si="0"/>
        <v>84</v>
      </c>
      <c r="E93" s="465" t="s">
        <v>387</v>
      </c>
      <c r="F93" s="108" t="s">
        <v>126</v>
      </c>
      <c r="G93" s="106" t="s">
        <v>583</v>
      </c>
      <c r="H93" s="490">
        <v>4.08</v>
      </c>
      <c r="I93" s="31"/>
    </row>
    <row r="94" spans="3:11" x14ac:dyDescent="0.2">
      <c r="C94" s="13"/>
      <c r="D94" s="19">
        <f t="shared" si="0"/>
        <v>85</v>
      </c>
      <c r="E94" s="465" t="s">
        <v>388</v>
      </c>
      <c r="F94" s="108" t="s">
        <v>126</v>
      </c>
      <c r="G94" s="106" t="s">
        <v>582</v>
      </c>
      <c r="H94" s="490">
        <v>0.61</v>
      </c>
      <c r="I94" s="31"/>
    </row>
    <row r="95" spans="3:11" x14ac:dyDescent="0.2">
      <c r="C95" s="13"/>
      <c r="D95" s="19">
        <f t="shared" si="0"/>
        <v>86</v>
      </c>
      <c r="E95" s="465" t="s">
        <v>389</v>
      </c>
      <c r="F95" s="108" t="s">
        <v>126</v>
      </c>
      <c r="G95" s="106" t="s">
        <v>581</v>
      </c>
      <c r="H95" s="490">
        <v>1.21</v>
      </c>
      <c r="I95" s="31"/>
    </row>
    <row r="96" spans="3:11" ht="25.2" x14ac:dyDescent="0.2">
      <c r="C96" s="13"/>
      <c r="D96" s="19">
        <f t="shared" si="0"/>
        <v>87</v>
      </c>
      <c r="E96" s="465" t="s">
        <v>390</v>
      </c>
      <c r="F96" s="108" t="s">
        <v>126</v>
      </c>
      <c r="G96" s="106" t="s">
        <v>580</v>
      </c>
      <c r="H96" s="490">
        <v>0.8</v>
      </c>
      <c r="I96" s="31"/>
    </row>
    <row r="97" spans="3:11" x14ac:dyDescent="0.2">
      <c r="C97" s="13"/>
      <c r="D97" s="19">
        <f t="shared" si="0"/>
        <v>88</v>
      </c>
      <c r="E97" s="465" t="s">
        <v>391</v>
      </c>
      <c r="F97" s="108" t="s">
        <v>126</v>
      </c>
      <c r="G97" s="106" t="s">
        <v>579</v>
      </c>
      <c r="H97" s="490">
        <v>1.21</v>
      </c>
      <c r="I97" s="31"/>
      <c r="K97" s="6" t="s">
        <v>428</v>
      </c>
    </row>
    <row r="98" spans="3:11" x14ac:dyDescent="0.2">
      <c r="C98" s="13"/>
      <c r="D98" s="19">
        <f t="shared" si="0"/>
        <v>89</v>
      </c>
      <c r="E98" s="465" t="s">
        <v>392</v>
      </c>
      <c r="F98" s="108" t="s">
        <v>126</v>
      </c>
      <c r="G98" s="106" t="s">
        <v>578</v>
      </c>
      <c r="H98" s="490"/>
      <c r="I98" s="31"/>
    </row>
    <row r="99" spans="3:11" ht="25.2" x14ac:dyDescent="0.2">
      <c r="C99" s="13"/>
      <c r="D99" s="19">
        <f t="shared" si="0"/>
        <v>90</v>
      </c>
      <c r="E99" s="465" t="s">
        <v>393</v>
      </c>
      <c r="F99" s="108" t="s">
        <v>126</v>
      </c>
      <c r="G99" s="106" t="s">
        <v>577</v>
      </c>
      <c r="H99" s="490">
        <f>2.64+2</f>
        <v>4.6400000000000006</v>
      </c>
      <c r="I99" s="31"/>
    </row>
    <row r="100" spans="3:11" x14ac:dyDescent="0.2">
      <c r="C100" s="13"/>
      <c r="D100" s="19">
        <f t="shared" si="0"/>
        <v>91</v>
      </c>
      <c r="E100" s="465" t="s">
        <v>394</v>
      </c>
      <c r="F100" s="108" t="s">
        <v>125</v>
      </c>
      <c r="G100" s="106" t="s">
        <v>576</v>
      </c>
      <c r="H100" s="490"/>
      <c r="I100" s="31"/>
    </row>
    <row r="101" spans="3:11" x14ac:dyDescent="0.2">
      <c r="C101" s="13"/>
      <c r="D101" s="19">
        <f t="shared" si="0"/>
        <v>92</v>
      </c>
      <c r="E101" s="465" t="s">
        <v>395</v>
      </c>
      <c r="F101" s="108" t="s">
        <v>125</v>
      </c>
      <c r="G101" s="106" t="s">
        <v>575</v>
      </c>
      <c r="H101" s="490"/>
      <c r="I101" s="31"/>
    </row>
    <row r="102" spans="3:11" x14ac:dyDescent="0.2">
      <c r="C102" s="13"/>
      <c r="D102" s="19">
        <f t="shared" si="0"/>
        <v>93</v>
      </c>
      <c r="E102" s="465" t="s">
        <v>396</v>
      </c>
      <c r="F102" s="108" t="s">
        <v>126</v>
      </c>
      <c r="G102" s="106" t="s">
        <v>574</v>
      </c>
      <c r="H102" s="490"/>
      <c r="I102" s="31"/>
    </row>
    <row r="103" spans="3:11" x14ac:dyDescent="0.2">
      <c r="C103" s="13"/>
      <c r="D103" s="19">
        <f t="shared" si="0"/>
        <v>94</v>
      </c>
      <c r="E103" s="465" t="s">
        <v>149</v>
      </c>
      <c r="F103" s="108" t="s">
        <v>126</v>
      </c>
      <c r="G103" s="106" t="s">
        <v>573</v>
      </c>
      <c r="H103" s="490">
        <v>0.48</v>
      </c>
      <c r="I103" s="31"/>
    </row>
    <row r="104" spans="3:11" x14ac:dyDescent="0.2">
      <c r="C104" s="13"/>
      <c r="D104" s="19">
        <f t="shared" si="0"/>
        <v>95</v>
      </c>
      <c r="E104" s="465" t="s">
        <v>417</v>
      </c>
      <c r="F104" s="108" t="s">
        <v>126</v>
      </c>
      <c r="G104" s="106" t="s">
        <v>572</v>
      </c>
      <c r="H104" s="490">
        <v>0.69</v>
      </c>
      <c r="I104" s="31"/>
    </row>
    <row r="105" spans="3:11" ht="25.2" x14ac:dyDescent="0.2">
      <c r="C105" s="13"/>
      <c r="D105" s="19">
        <f t="shared" si="0"/>
        <v>96</v>
      </c>
      <c r="E105" s="465" t="s">
        <v>414</v>
      </c>
      <c r="F105" s="108" t="s">
        <v>126</v>
      </c>
      <c r="G105" s="106" t="s">
        <v>571</v>
      </c>
      <c r="H105" s="490"/>
      <c r="I105" s="31"/>
    </row>
    <row r="106" spans="3:11" x14ac:dyDescent="0.2">
      <c r="C106" s="13"/>
      <c r="D106" s="19">
        <f t="shared" si="0"/>
        <v>97</v>
      </c>
      <c r="E106" s="465" t="s">
        <v>418</v>
      </c>
      <c r="F106" s="108" t="s">
        <v>125</v>
      </c>
      <c r="G106" s="106" t="s">
        <v>569</v>
      </c>
      <c r="H106" s="490"/>
      <c r="I106" s="31"/>
    </row>
    <row r="107" spans="3:11" x14ac:dyDescent="0.2">
      <c r="C107" s="13"/>
      <c r="D107" s="19">
        <f t="shared" si="0"/>
        <v>98</v>
      </c>
      <c r="E107" s="465" t="s">
        <v>419</v>
      </c>
      <c r="F107" s="108" t="s">
        <v>125</v>
      </c>
      <c r="G107" s="106" t="s">
        <v>570</v>
      </c>
      <c r="H107" s="490">
        <v>3</v>
      </c>
      <c r="I107" s="31"/>
      <c r="K107" s="6" t="s">
        <v>427</v>
      </c>
    </row>
    <row r="108" spans="3:11" x14ac:dyDescent="0.2">
      <c r="C108" s="13"/>
      <c r="D108" s="19">
        <f t="shared" si="0"/>
        <v>99</v>
      </c>
      <c r="E108" s="465" t="s">
        <v>415</v>
      </c>
      <c r="F108" s="108" t="s">
        <v>126</v>
      </c>
      <c r="G108" s="106" t="s">
        <v>527</v>
      </c>
      <c r="H108" s="490"/>
      <c r="I108" s="31"/>
      <c r="K108" s="483" t="s">
        <v>432</v>
      </c>
    </row>
    <row r="109" spans="3:11" ht="19.5" hidden="1" customHeight="1" x14ac:dyDescent="0.2">
      <c r="C109" s="13"/>
      <c r="D109" s="19">
        <f t="shared" si="0"/>
        <v>100</v>
      </c>
      <c r="E109" s="104"/>
      <c r="F109" s="108"/>
      <c r="G109" s="106"/>
      <c r="H109" s="490"/>
      <c r="I109" s="31"/>
    </row>
    <row r="110" spans="3:11" ht="19.5" hidden="1" customHeight="1" x14ac:dyDescent="0.2">
      <c r="C110" s="13"/>
      <c r="D110" s="19">
        <f t="shared" si="0"/>
        <v>101</v>
      </c>
      <c r="E110" s="104"/>
      <c r="F110" s="108"/>
      <c r="G110" s="106"/>
      <c r="H110" s="490"/>
      <c r="I110" s="31"/>
    </row>
    <row r="111" spans="3:11" ht="19.5" hidden="1" customHeight="1" x14ac:dyDescent="0.2">
      <c r="C111" s="13"/>
      <c r="D111" s="19">
        <f t="shared" si="0"/>
        <v>102</v>
      </c>
      <c r="E111" s="104"/>
      <c r="F111" s="108"/>
      <c r="G111" s="106"/>
      <c r="H111" s="490"/>
      <c r="I111" s="31"/>
    </row>
    <row r="112" spans="3:11" ht="19.5" hidden="1" customHeight="1" x14ac:dyDescent="0.2">
      <c r="C112" s="13"/>
      <c r="D112" s="19">
        <f t="shared" si="0"/>
        <v>103</v>
      </c>
      <c r="E112" s="104"/>
      <c r="F112" s="108"/>
      <c r="G112" s="106"/>
      <c r="H112" s="490"/>
      <c r="I112" s="31"/>
    </row>
    <row r="113" spans="3:9" ht="19.5" hidden="1" customHeight="1" x14ac:dyDescent="0.2">
      <c r="C113" s="13"/>
      <c r="D113" s="19">
        <f t="shared" si="0"/>
        <v>104</v>
      </c>
      <c r="E113" s="104"/>
      <c r="F113" s="108"/>
      <c r="G113" s="106"/>
      <c r="H113" s="490"/>
      <c r="I113" s="31"/>
    </row>
    <row r="114" spans="3:9" ht="19.5" hidden="1" customHeight="1" x14ac:dyDescent="0.2">
      <c r="C114" s="13"/>
      <c r="D114" s="19">
        <f t="shared" si="0"/>
        <v>105</v>
      </c>
      <c r="E114" s="104"/>
      <c r="F114" s="108"/>
      <c r="G114" s="106"/>
      <c r="H114" s="490"/>
      <c r="I114" s="31"/>
    </row>
    <row r="115" spans="3:9" ht="19.5" hidden="1" customHeight="1" x14ac:dyDescent="0.2">
      <c r="C115" s="13"/>
      <c r="D115" s="19">
        <f t="shared" si="0"/>
        <v>106</v>
      </c>
      <c r="E115" s="104"/>
      <c r="F115" s="108"/>
      <c r="G115" s="106"/>
      <c r="H115" s="490"/>
      <c r="I115" s="31"/>
    </row>
    <row r="116" spans="3:9" ht="19.5" hidden="1" customHeight="1" x14ac:dyDescent="0.2">
      <c r="C116" s="13"/>
      <c r="D116" s="19">
        <f t="shared" ref="D116:D144" si="1">D115+1</f>
        <v>107</v>
      </c>
      <c r="E116" s="104"/>
      <c r="F116" s="108"/>
      <c r="G116" s="106"/>
      <c r="H116" s="490"/>
      <c r="I116" s="31"/>
    </row>
    <row r="117" spans="3:9" ht="19.5" hidden="1" customHeight="1" x14ac:dyDescent="0.2">
      <c r="C117" s="13"/>
      <c r="D117" s="19">
        <f t="shared" si="1"/>
        <v>108</v>
      </c>
      <c r="E117" s="104"/>
      <c r="F117" s="108"/>
      <c r="G117" s="106"/>
      <c r="H117" s="490"/>
      <c r="I117" s="31"/>
    </row>
    <row r="118" spans="3:9" ht="19.5" hidden="1" customHeight="1" x14ac:dyDescent="0.2">
      <c r="C118" s="13"/>
      <c r="D118" s="19">
        <f t="shared" si="1"/>
        <v>109</v>
      </c>
      <c r="E118" s="104"/>
      <c r="F118" s="108"/>
      <c r="G118" s="106"/>
      <c r="H118" s="490"/>
      <c r="I118" s="31"/>
    </row>
    <row r="119" spans="3:9" ht="19.5" hidden="1" customHeight="1" x14ac:dyDescent="0.2">
      <c r="C119" s="13"/>
      <c r="D119" s="19">
        <f t="shared" si="1"/>
        <v>110</v>
      </c>
      <c r="E119" s="104"/>
      <c r="F119" s="108"/>
      <c r="G119" s="106"/>
      <c r="H119" s="490"/>
      <c r="I119" s="31"/>
    </row>
    <row r="120" spans="3:9" ht="19.5" hidden="1" customHeight="1" x14ac:dyDescent="0.2">
      <c r="C120" s="13"/>
      <c r="D120" s="19">
        <f t="shared" si="1"/>
        <v>111</v>
      </c>
      <c r="E120" s="104"/>
      <c r="F120" s="108"/>
      <c r="G120" s="106"/>
      <c r="H120" s="490"/>
      <c r="I120" s="31"/>
    </row>
    <row r="121" spans="3:9" ht="19.5" hidden="1" customHeight="1" x14ac:dyDescent="0.2">
      <c r="C121" s="13"/>
      <c r="D121" s="19">
        <f t="shared" si="1"/>
        <v>112</v>
      </c>
      <c r="E121" s="104"/>
      <c r="F121" s="108"/>
      <c r="G121" s="106"/>
      <c r="H121" s="490"/>
      <c r="I121" s="31"/>
    </row>
    <row r="122" spans="3:9" ht="19.5" hidden="1" customHeight="1" x14ac:dyDescent="0.2">
      <c r="C122" s="13"/>
      <c r="D122" s="19">
        <f t="shared" si="1"/>
        <v>113</v>
      </c>
      <c r="E122" s="104"/>
      <c r="F122" s="108"/>
      <c r="G122" s="106"/>
      <c r="H122" s="490"/>
      <c r="I122" s="31"/>
    </row>
    <row r="123" spans="3:9" ht="19.5" hidden="1" customHeight="1" x14ac:dyDescent="0.2">
      <c r="C123" s="13"/>
      <c r="D123" s="19">
        <f t="shared" si="1"/>
        <v>114</v>
      </c>
      <c r="E123" s="104"/>
      <c r="F123" s="108"/>
      <c r="G123" s="106"/>
      <c r="H123" s="490"/>
      <c r="I123" s="31"/>
    </row>
    <row r="124" spans="3:9" ht="19.5" hidden="1" customHeight="1" x14ac:dyDescent="0.2">
      <c r="C124" s="13"/>
      <c r="D124" s="19">
        <f t="shared" si="1"/>
        <v>115</v>
      </c>
      <c r="E124" s="104"/>
      <c r="F124" s="108"/>
      <c r="G124" s="106"/>
      <c r="H124" s="490"/>
      <c r="I124" s="31"/>
    </row>
    <row r="125" spans="3:9" ht="19.5" hidden="1" customHeight="1" x14ac:dyDescent="0.2">
      <c r="C125" s="13"/>
      <c r="D125" s="19">
        <f t="shared" si="1"/>
        <v>116</v>
      </c>
      <c r="E125" s="104"/>
      <c r="F125" s="108"/>
      <c r="G125" s="106"/>
      <c r="H125" s="490"/>
      <c r="I125" s="31"/>
    </row>
    <row r="126" spans="3:9" ht="19.5" hidden="1" customHeight="1" x14ac:dyDescent="0.2">
      <c r="C126" s="13"/>
      <c r="D126" s="19">
        <f t="shared" si="1"/>
        <v>117</v>
      </c>
      <c r="E126" s="104"/>
      <c r="F126" s="108"/>
      <c r="G126" s="106"/>
      <c r="H126" s="490"/>
      <c r="I126" s="31"/>
    </row>
    <row r="127" spans="3:9" ht="19.5" hidden="1" customHeight="1" x14ac:dyDescent="0.2">
      <c r="C127" s="13"/>
      <c r="D127" s="19">
        <f t="shared" si="1"/>
        <v>118</v>
      </c>
      <c r="E127" s="104"/>
      <c r="F127" s="108"/>
      <c r="G127" s="106"/>
      <c r="H127" s="490"/>
      <c r="I127" s="31"/>
    </row>
    <row r="128" spans="3:9" ht="19.5" hidden="1" customHeight="1" x14ac:dyDescent="0.2">
      <c r="C128" s="13"/>
      <c r="D128" s="19">
        <f t="shared" si="1"/>
        <v>119</v>
      </c>
      <c r="E128" s="104"/>
      <c r="F128" s="108"/>
      <c r="G128" s="106"/>
      <c r="H128" s="490"/>
      <c r="I128" s="31"/>
    </row>
    <row r="129" spans="3:9" ht="19.5" hidden="1" customHeight="1" x14ac:dyDescent="0.2">
      <c r="C129" s="13"/>
      <c r="D129" s="19">
        <f t="shared" si="1"/>
        <v>120</v>
      </c>
      <c r="E129" s="104"/>
      <c r="F129" s="108"/>
      <c r="G129" s="106"/>
      <c r="H129" s="490"/>
      <c r="I129" s="31"/>
    </row>
    <row r="130" spans="3:9" ht="19.5" hidden="1" customHeight="1" x14ac:dyDescent="0.2">
      <c r="C130" s="13"/>
      <c r="D130" s="19">
        <f t="shared" si="1"/>
        <v>121</v>
      </c>
      <c r="E130" s="104"/>
      <c r="F130" s="108"/>
      <c r="G130" s="106"/>
      <c r="H130" s="490"/>
      <c r="I130" s="31"/>
    </row>
    <row r="131" spans="3:9" ht="19.5" hidden="1" customHeight="1" x14ac:dyDescent="0.2">
      <c r="C131" s="13"/>
      <c r="D131" s="19">
        <f t="shared" si="1"/>
        <v>122</v>
      </c>
      <c r="E131" s="104"/>
      <c r="F131" s="108"/>
      <c r="G131" s="106"/>
      <c r="H131" s="490"/>
      <c r="I131" s="31"/>
    </row>
    <row r="132" spans="3:9" ht="19.5" hidden="1" customHeight="1" x14ac:dyDescent="0.2">
      <c r="C132" s="13"/>
      <c r="D132" s="19">
        <f t="shared" si="1"/>
        <v>123</v>
      </c>
      <c r="E132" s="104"/>
      <c r="F132" s="108"/>
      <c r="G132" s="106"/>
      <c r="H132" s="490"/>
      <c r="I132" s="31"/>
    </row>
    <row r="133" spans="3:9" ht="19.5" hidden="1" customHeight="1" x14ac:dyDescent="0.2">
      <c r="C133" s="13"/>
      <c r="D133" s="19">
        <f t="shared" si="1"/>
        <v>124</v>
      </c>
      <c r="E133" s="104"/>
      <c r="F133" s="108"/>
      <c r="G133" s="106"/>
      <c r="H133" s="490"/>
      <c r="I133" s="31"/>
    </row>
    <row r="134" spans="3:9" ht="19.5" hidden="1" customHeight="1" x14ac:dyDescent="0.2">
      <c r="C134" s="13"/>
      <c r="D134" s="19">
        <f t="shared" si="1"/>
        <v>125</v>
      </c>
      <c r="E134" s="104"/>
      <c r="F134" s="108"/>
      <c r="G134" s="106"/>
      <c r="H134" s="490"/>
      <c r="I134" s="31"/>
    </row>
    <row r="135" spans="3:9" ht="19.5" hidden="1" customHeight="1" x14ac:dyDescent="0.2">
      <c r="C135" s="13"/>
      <c r="D135" s="19">
        <f t="shared" si="1"/>
        <v>126</v>
      </c>
      <c r="E135" s="104"/>
      <c r="F135" s="108"/>
      <c r="G135" s="106"/>
      <c r="H135" s="490"/>
      <c r="I135" s="31"/>
    </row>
    <row r="136" spans="3:9" ht="19.5" hidden="1" customHeight="1" x14ac:dyDescent="0.2">
      <c r="C136" s="13"/>
      <c r="D136" s="19">
        <f t="shared" si="1"/>
        <v>127</v>
      </c>
      <c r="E136" s="104"/>
      <c r="F136" s="108"/>
      <c r="G136" s="106"/>
      <c r="H136" s="490"/>
      <c r="I136" s="31"/>
    </row>
    <row r="137" spans="3:9" ht="19.5" hidden="1" customHeight="1" x14ac:dyDescent="0.2">
      <c r="C137" s="13"/>
      <c r="D137" s="19">
        <f t="shared" si="1"/>
        <v>128</v>
      </c>
      <c r="E137" s="104"/>
      <c r="F137" s="108"/>
      <c r="G137" s="106"/>
      <c r="H137" s="490"/>
      <c r="I137" s="31"/>
    </row>
    <row r="138" spans="3:9" ht="19.5" hidden="1" customHeight="1" x14ac:dyDescent="0.2">
      <c r="C138" s="13"/>
      <c r="D138" s="19">
        <f t="shared" si="1"/>
        <v>129</v>
      </c>
      <c r="E138" s="104"/>
      <c r="F138" s="108"/>
      <c r="G138" s="106"/>
      <c r="H138" s="490"/>
      <c r="I138" s="31"/>
    </row>
    <row r="139" spans="3:9" ht="19.5" hidden="1" customHeight="1" x14ac:dyDescent="0.2">
      <c r="C139" s="13"/>
      <c r="D139" s="19">
        <f t="shared" si="1"/>
        <v>130</v>
      </c>
      <c r="E139" s="104"/>
      <c r="F139" s="108"/>
      <c r="G139" s="106"/>
      <c r="H139" s="490"/>
      <c r="I139" s="31"/>
    </row>
    <row r="140" spans="3:9" ht="19.5" hidden="1" customHeight="1" x14ac:dyDescent="0.2">
      <c r="C140" s="13"/>
      <c r="D140" s="19">
        <f t="shared" si="1"/>
        <v>131</v>
      </c>
      <c r="E140" s="104"/>
      <c r="F140" s="108"/>
      <c r="G140" s="106"/>
      <c r="H140" s="490"/>
      <c r="I140" s="31"/>
    </row>
    <row r="141" spans="3:9" ht="19.5" hidden="1" customHeight="1" x14ac:dyDescent="0.2">
      <c r="C141" s="13"/>
      <c r="D141" s="19">
        <f t="shared" si="1"/>
        <v>132</v>
      </c>
      <c r="E141" s="104"/>
      <c r="F141" s="108"/>
      <c r="G141" s="106"/>
      <c r="H141" s="490"/>
      <c r="I141" s="31"/>
    </row>
    <row r="142" spans="3:9" ht="19.5" hidden="1" customHeight="1" x14ac:dyDescent="0.2">
      <c r="C142" s="13"/>
      <c r="D142" s="19">
        <f t="shared" si="1"/>
        <v>133</v>
      </c>
      <c r="E142" s="104"/>
      <c r="F142" s="108"/>
      <c r="G142" s="106"/>
      <c r="H142" s="490"/>
      <c r="I142" s="31"/>
    </row>
    <row r="143" spans="3:9" ht="19.5" customHeight="1" x14ac:dyDescent="0.2">
      <c r="C143" s="13"/>
      <c r="D143" s="19">
        <f t="shared" si="1"/>
        <v>134</v>
      </c>
      <c r="E143" s="104"/>
      <c r="F143" s="108"/>
      <c r="G143" s="106"/>
      <c r="H143" s="490"/>
      <c r="I143" s="31"/>
    </row>
    <row r="144" spans="3:9" ht="19.5" customHeight="1" x14ac:dyDescent="0.2">
      <c r="C144" s="13"/>
      <c r="D144" s="19">
        <f t="shared" si="1"/>
        <v>135</v>
      </c>
      <c r="E144" s="328"/>
      <c r="F144" s="105"/>
      <c r="G144" s="106"/>
      <c r="H144" s="490"/>
      <c r="I144" s="31"/>
    </row>
    <row r="145" spans="3:9" ht="12.6" customHeight="1" thickBot="1" x14ac:dyDescent="0.25">
      <c r="C145" s="32"/>
      <c r="D145" s="33"/>
      <c r="E145" s="87"/>
      <c r="F145" s="58"/>
      <c r="G145" s="95"/>
      <c r="H145" s="96">
        <f>SUM(H10:H144)</f>
        <v>114.35499999999999</v>
      </c>
      <c r="I145" s="48"/>
    </row>
    <row r="146" spans="3:9" x14ac:dyDescent="0.2">
      <c r="H146" s="61"/>
    </row>
    <row r="165" spans="1:9" s="54" customFormat="1" ht="12.75" hidden="1" customHeight="1" x14ac:dyDescent="0.2">
      <c r="A165" s="6"/>
      <c r="B165" s="6"/>
      <c r="C165" s="6"/>
      <c r="D165" s="6"/>
      <c r="E165" s="84" t="s">
        <v>90</v>
      </c>
      <c r="G165" s="93"/>
      <c r="I165" s="6"/>
    </row>
    <row r="166" spans="1:9" s="54" customFormat="1" ht="12.75" hidden="1" customHeight="1" x14ac:dyDescent="0.2">
      <c r="A166" s="6"/>
      <c r="B166" s="6"/>
      <c r="C166" s="6"/>
      <c r="D166" s="6"/>
      <c r="E166" s="84" t="s">
        <v>88</v>
      </c>
      <c r="G166" s="93"/>
      <c r="I166" s="6"/>
    </row>
    <row r="167" spans="1:9" s="54" customFormat="1" ht="12.75" hidden="1" customHeight="1" x14ac:dyDescent="0.2">
      <c r="A167" s="6"/>
      <c r="B167" s="6"/>
      <c r="C167" s="6"/>
      <c r="D167" s="6"/>
      <c r="E167" s="84" t="s">
        <v>89</v>
      </c>
      <c r="G167" s="93"/>
      <c r="I167" s="6"/>
    </row>
    <row r="181" spans="5:8" x14ac:dyDescent="0.2">
      <c r="F181" s="6"/>
    </row>
    <row r="182" spans="5:8" x14ac:dyDescent="0.2">
      <c r="E182" s="6"/>
      <c r="F182" s="6"/>
      <c r="G182" s="6"/>
      <c r="H182" s="6"/>
    </row>
    <row r="183" spans="5:8" x14ac:dyDescent="0.2">
      <c r="E183" s="6"/>
      <c r="F183" s="6"/>
      <c r="G183" s="6"/>
      <c r="H183" s="6"/>
    </row>
    <row r="184" spans="5:8" x14ac:dyDescent="0.2">
      <c r="E184" s="6"/>
      <c r="F184" s="6"/>
      <c r="G184" s="6"/>
      <c r="H184" s="6"/>
    </row>
    <row r="196" spans="6:6" x14ac:dyDescent="0.2">
      <c r="F196" s="7" t="s">
        <v>90</v>
      </c>
    </row>
    <row r="197" spans="6:6" x14ac:dyDescent="0.2">
      <c r="F197" s="7" t="s">
        <v>125</v>
      </c>
    </row>
    <row r="198" spans="6:6" x14ac:dyDescent="0.2">
      <c r="F198" s="7" t="s">
        <v>126</v>
      </c>
    </row>
    <row r="199" spans="6:6" x14ac:dyDescent="0.2">
      <c r="F199" s="7" t="s">
        <v>108</v>
      </c>
    </row>
  </sheetData>
  <mergeCells count="3">
    <mergeCell ref="B4:E4"/>
    <mergeCell ref="E6:H6"/>
    <mergeCell ref="K83:K85"/>
  </mergeCells>
  <dataValidations count="2">
    <dataValidation type="list" allowBlank="1" showInputMessage="1" showErrorMessage="1" sqref="F109:F144">
      <formula1>$F$196:$F$199</formula1>
    </dataValidation>
    <dataValidation type="list" allowBlank="1" showInputMessage="1" showErrorMessage="1" sqref="F108 F10:F105">
      <formula1>$F$241:$F$244</formula1>
    </dataValidation>
  </dataValidations>
  <pageMargins left="0.23622047244094491" right="0.23622047244094491" top="0.74803149606299213" bottom="0.74803149606299213" header="0.31496062992125984" footer="0.31496062992125984"/>
  <pageSetup paperSize="8" scale="73" fitToHeight="2" orientation="landscape"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pageSetUpPr fitToPage="1"/>
  </sheetPr>
  <dimension ref="A1:N1414"/>
  <sheetViews>
    <sheetView zoomScale="80" zoomScaleNormal="80" zoomScalePageLayoutView="80" workbookViewId="0">
      <pane ySplit="9" topLeftCell="A414" activePane="bottomLeft" state="frozen"/>
      <selection activeCell="F17" sqref="F17:H21"/>
      <selection pane="bottomLeft" activeCell="F466" sqref="F466"/>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6384" width="10.85546875" style="6"/>
  </cols>
  <sheetData>
    <row r="1" spans="1:9" ht="7.35" customHeight="1" x14ac:dyDescent="0.2"/>
    <row r="2" spans="1:9" ht="17.399999999999999" x14ac:dyDescent="0.2">
      <c r="A2" s="5">
        <v>80</v>
      </c>
      <c r="B2" s="2" t="s">
        <v>185</v>
      </c>
      <c r="H2" s="14"/>
    </row>
    <row r="3" spans="1:9" ht="16.350000000000001" customHeight="1" x14ac:dyDescent="0.2">
      <c r="B3" s="43" t="str">
        <f>'Revenue - NHC'!B3</f>
        <v>Buloke (S)</v>
      </c>
    </row>
    <row r="4" spans="1:9" ht="13.2" thickBot="1" x14ac:dyDescent="0.25">
      <c r="B4" s="617"/>
      <c r="C4" s="617"/>
      <c r="D4" s="617"/>
      <c r="E4" s="617"/>
    </row>
    <row r="5" spans="1:9" ht="6.75" customHeight="1" x14ac:dyDescent="0.2">
      <c r="C5" s="119"/>
      <c r="D5" s="10"/>
      <c r="E5" s="85"/>
      <c r="F5" s="55"/>
      <c r="G5" s="94"/>
      <c r="H5" s="55"/>
      <c r="I5" s="124"/>
    </row>
    <row r="6" spans="1:9" x14ac:dyDescent="0.2">
      <c r="C6" s="13"/>
      <c r="D6" s="14"/>
      <c r="E6" s="620" t="s">
        <v>72</v>
      </c>
      <c r="F6" s="621"/>
      <c r="G6" s="621"/>
      <c r="H6" s="622"/>
      <c r="I6" s="31"/>
    </row>
    <row r="7" spans="1:9" ht="6.75" customHeight="1" x14ac:dyDescent="0.2">
      <c r="C7" s="13"/>
      <c r="D7" s="14"/>
      <c r="E7" s="86"/>
      <c r="F7" s="56"/>
      <c r="G7" s="159"/>
      <c r="H7" s="56"/>
      <c r="I7" s="31"/>
    </row>
    <row r="8" spans="1:9" ht="25.2" x14ac:dyDescent="0.2">
      <c r="C8" s="13"/>
      <c r="D8" s="14"/>
      <c r="E8" s="248" t="s">
        <v>100</v>
      </c>
      <c r="F8" s="532" t="s">
        <v>124</v>
      </c>
      <c r="G8" s="249" t="s">
        <v>171</v>
      </c>
      <c r="H8" s="249" t="s">
        <v>110</v>
      </c>
      <c r="I8" s="31"/>
    </row>
    <row r="9" spans="1:9" ht="7.5" customHeight="1" x14ac:dyDescent="0.2">
      <c r="C9" s="13"/>
      <c r="D9" s="14"/>
      <c r="E9" s="86"/>
      <c r="F9" s="57"/>
      <c r="G9" s="159"/>
      <c r="H9" s="56"/>
      <c r="I9" s="31"/>
    </row>
    <row r="10" spans="1:9" ht="12" customHeight="1" x14ac:dyDescent="0.2">
      <c r="C10" s="13"/>
      <c r="D10" s="289">
        <v>1</v>
      </c>
      <c r="E10" s="250" t="str">
        <f>IF(OR(VLOOKUP(D10,'Services - NHC'!$D$10:$F$144,2,FALSE)="",VLOOKUP(D10,'Services - NHC'!$D$10:$F$144,2,FALSE)="[Enter service]"),"",VLOOKUP(D10,'Services - NHC'!$D$10:$F$144,2,FALSE))</f>
        <v>Governance</v>
      </c>
      <c r="F10" s="251" t="str">
        <f>IF(OR(VLOOKUP(D10,'Services - NHC'!$D$10:$F$144,3,FALSE)="",VLOOKUP(D10,'Services - NHC'!$D$10:$F$144,3,FALSE)="[Select]"),"",VLOOKUP(D10,'Services - NHC'!$D$10:$F$144,3,FALSE))</f>
        <v>Internal</v>
      </c>
      <c r="G10" s="252" t="s">
        <v>586</v>
      </c>
      <c r="H10" s="253"/>
      <c r="I10" s="31"/>
    </row>
    <row r="11" spans="1:9" s="88" customFormat="1" ht="12" customHeight="1" x14ac:dyDescent="0.2">
      <c r="C11" s="89"/>
      <c r="D11" s="289"/>
      <c r="E11" s="254" t="str">
        <f>E10</f>
        <v>Governance</v>
      </c>
      <c r="F11" s="279" t="str">
        <f>F10</f>
        <v>Internal</v>
      </c>
      <c r="G11" s="255" t="s">
        <v>588</v>
      </c>
      <c r="H11" s="256"/>
      <c r="I11" s="91"/>
    </row>
    <row r="12" spans="1:9" ht="12" customHeight="1" x14ac:dyDescent="0.2">
      <c r="C12" s="13"/>
      <c r="D12" s="289"/>
      <c r="E12" s="254" t="str">
        <f t="shared" ref="E12:E19" si="0">E11</f>
        <v>Governance</v>
      </c>
      <c r="F12" s="254" t="str">
        <f t="shared" ref="F12:F19" si="1">F11</f>
        <v>Internal</v>
      </c>
      <c r="G12" s="255"/>
      <c r="H12" s="256"/>
      <c r="I12" s="31"/>
    </row>
    <row r="13" spans="1:9" ht="12" customHeight="1" x14ac:dyDescent="0.2">
      <c r="C13" s="13"/>
      <c r="D13" s="289"/>
      <c r="E13" s="254" t="str">
        <f t="shared" si="0"/>
        <v>Governance</v>
      </c>
      <c r="F13" s="254" t="str">
        <f t="shared" si="1"/>
        <v>Internal</v>
      </c>
      <c r="G13" s="255"/>
      <c r="H13" s="256"/>
      <c r="I13" s="31"/>
    </row>
    <row r="14" spans="1:9" ht="12" customHeight="1" x14ac:dyDescent="0.2">
      <c r="C14" s="13"/>
      <c r="D14" s="289"/>
      <c r="E14" s="254" t="str">
        <f t="shared" si="0"/>
        <v>Governance</v>
      </c>
      <c r="F14" s="254" t="str">
        <f t="shared" si="1"/>
        <v>Internal</v>
      </c>
      <c r="G14" s="255"/>
      <c r="H14" s="256"/>
      <c r="I14" s="31"/>
    </row>
    <row r="15" spans="1:9" ht="12" customHeight="1" x14ac:dyDescent="0.2">
      <c r="C15" s="13"/>
      <c r="D15" s="289"/>
      <c r="E15" s="254" t="str">
        <f t="shared" si="0"/>
        <v>Governance</v>
      </c>
      <c r="F15" s="254" t="str">
        <f t="shared" si="1"/>
        <v>Internal</v>
      </c>
      <c r="G15" s="255"/>
      <c r="H15" s="256"/>
      <c r="I15" s="31"/>
    </row>
    <row r="16" spans="1:9" ht="12" customHeight="1" x14ac:dyDescent="0.2">
      <c r="C16" s="13"/>
      <c r="D16" s="289"/>
      <c r="E16" s="254" t="str">
        <f t="shared" si="0"/>
        <v>Governance</v>
      </c>
      <c r="F16" s="254" t="str">
        <f t="shared" si="1"/>
        <v>Internal</v>
      </c>
      <c r="G16" s="255"/>
      <c r="H16" s="256"/>
      <c r="I16" s="31"/>
    </row>
    <row r="17" spans="3:9" ht="12" customHeight="1" x14ac:dyDescent="0.2">
      <c r="C17" s="13"/>
      <c r="D17" s="289"/>
      <c r="E17" s="254" t="str">
        <f t="shared" si="0"/>
        <v>Governance</v>
      </c>
      <c r="F17" s="254" t="str">
        <f t="shared" si="1"/>
        <v>Internal</v>
      </c>
      <c r="G17" s="255"/>
      <c r="H17" s="256"/>
      <c r="I17" s="31"/>
    </row>
    <row r="18" spans="3:9" ht="12" customHeight="1" x14ac:dyDescent="0.2">
      <c r="C18" s="13"/>
      <c r="D18" s="289"/>
      <c r="E18" s="254" t="str">
        <f t="shared" si="0"/>
        <v>Governance</v>
      </c>
      <c r="F18" s="254" t="str">
        <f t="shared" si="1"/>
        <v>Internal</v>
      </c>
      <c r="G18" s="255"/>
      <c r="H18" s="256"/>
      <c r="I18" s="31"/>
    </row>
    <row r="19" spans="3:9" ht="12" customHeight="1" x14ac:dyDescent="0.2">
      <c r="C19" s="13"/>
      <c r="D19" s="289"/>
      <c r="E19" s="254" t="str">
        <f t="shared" si="0"/>
        <v>Governance</v>
      </c>
      <c r="F19" s="254" t="str">
        <f t="shared" si="1"/>
        <v>Internal</v>
      </c>
      <c r="G19" s="255"/>
      <c r="H19" s="256"/>
      <c r="I19" s="31"/>
    </row>
    <row r="20" spans="3:9" ht="12" customHeight="1" x14ac:dyDescent="0.2">
      <c r="C20" s="13"/>
      <c r="D20" s="290">
        <v>2</v>
      </c>
      <c r="E20" s="250" t="str">
        <f>IF(OR(VLOOKUP(D20,'Services - NHC'!$D$10:$F$144,2,FALSE)="",VLOOKUP(D20,'Services - NHC'!$D$10:$F$144,2,FALSE)="[Enter service]"),"",VLOOKUP(D20,'Services - NHC'!$D$10:$F$144,2,FALSE))</f>
        <v>CEO</v>
      </c>
      <c r="F20" s="251" t="str">
        <f>IF(OR(VLOOKUP(D20,'Services - NHC'!$D$10:$F$144,3,FALSE)="",VLOOKUP(D20,'Services - NHC'!$D$10:$F$144,3,FALSE)="[Select]"),"",VLOOKUP(D20,'Services - NHC'!$D$10:$F$144,3,FALSE))</f>
        <v>Internal</v>
      </c>
      <c r="G20" s="252"/>
      <c r="H20" s="253"/>
      <c r="I20" s="31"/>
    </row>
    <row r="21" spans="3:9" ht="12" customHeight="1" x14ac:dyDescent="0.2">
      <c r="C21" s="13"/>
      <c r="D21" s="290"/>
      <c r="E21" s="254" t="str">
        <f t="shared" ref="E21:E29" si="2">E20</f>
        <v>CEO</v>
      </c>
      <c r="F21" s="254" t="str">
        <f t="shared" ref="F21:F29" si="3">F20</f>
        <v>Internal</v>
      </c>
      <c r="G21" s="255"/>
      <c r="H21" s="256"/>
      <c r="I21" s="31"/>
    </row>
    <row r="22" spans="3:9" ht="12" customHeight="1" x14ac:dyDescent="0.2">
      <c r="C22" s="13"/>
      <c r="D22" s="290"/>
      <c r="E22" s="254" t="str">
        <f t="shared" si="2"/>
        <v>CEO</v>
      </c>
      <c r="F22" s="254" t="str">
        <f t="shared" si="3"/>
        <v>Internal</v>
      </c>
      <c r="G22" s="255"/>
      <c r="H22" s="256"/>
      <c r="I22" s="31"/>
    </row>
    <row r="23" spans="3:9" ht="12" customHeight="1" x14ac:dyDescent="0.2">
      <c r="C23" s="13"/>
      <c r="D23" s="290"/>
      <c r="E23" s="254" t="str">
        <f t="shared" si="2"/>
        <v>CEO</v>
      </c>
      <c r="F23" s="254" t="str">
        <f t="shared" si="3"/>
        <v>Internal</v>
      </c>
      <c r="G23" s="255"/>
      <c r="H23" s="256"/>
      <c r="I23" s="31"/>
    </row>
    <row r="24" spans="3:9" ht="12" customHeight="1" x14ac:dyDescent="0.2">
      <c r="C24" s="13"/>
      <c r="D24" s="290"/>
      <c r="E24" s="254" t="str">
        <f t="shared" si="2"/>
        <v>CEO</v>
      </c>
      <c r="F24" s="254" t="str">
        <f t="shared" si="3"/>
        <v>Internal</v>
      </c>
      <c r="G24" s="255"/>
      <c r="H24" s="256"/>
      <c r="I24" s="31"/>
    </row>
    <row r="25" spans="3:9" ht="12" customHeight="1" x14ac:dyDescent="0.2">
      <c r="C25" s="13"/>
      <c r="D25" s="290"/>
      <c r="E25" s="254" t="str">
        <f t="shared" si="2"/>
        <v>CEO</v>
      </c>
      <c r="F25" s="254" t="str">
        <f t="shared" si="3"/>
        <v>Internal</v>
      </c>
      <c r="G25" s="255"/>
      <c r="H25" s="256"/>
      <c r="I25" s="31"/>
    </row>
    <row r="26" spans="3:9" ht="12" customHeight="1" x14ac:dyDescent="0.2">
      <c r="C26" s="13"/>
      <c r="D26" s="290"/>
      <c r="E26" s="254" t="str">
        <f t="shared" si="2"/>
        <v>CEO</v>
      </c>
      <c r="F26" s="254" t="str">
        <f t="shared" si="3"/>
        <v>Internal</v>
      </c>
      <c r="G26" s="255"/>
      <c r="H26" s="256"/>
      <c r="I26" s="31"/>
    </row>
    <row r="27" spans="3:9" ht="12" customHeight="1" x14ac:dyDescent="0.2">
      <c r="C27" s="13"/>
      <c r="D27" s="290"/>
      <c r="E27" s="254" t="str">
        <f t="shared" si="2"/>
        <v>CEO</v>
      </c>
      <c r="F27" s="254" t="str">
        <f t="shared" si="3"/>
        <v>Internal</v>
      </c>
      <c r="G27" s="255"/>
      <c r="H27" s="256"/>
      <c r="I27" s="31"/>
    </row>
    <row r="28" spans="3:9" ht="12" customHeight="1" x14ac:dyDescent="0.2">
      <c r="C28" s="13"/>
      <c r="D28" s="290"/>
      <c r="E28" s="254" t="str">
        <f t="shared" si="2"/>
        <v>CEO</v>
      </c>
      <c r="F28" s="254" t="str">
        <f t="shared" si="3"/>
        <v>Internal</v>
      </c>
      <c r="G28" s="255"/>
      <c r="H28" s="256"/>
      <c r="I28" s="31"/>
    </row>
    <row r="29" spans="3:9" ht="12" customHeight="1" x14ac:dyDescent="0.2">
      <c r="C29" s="13"/>
      <c r="D29" s="290"/>
      <c r="E29" s="254" t="str">
        <f t="shared" si="2"/>
        <v>CEO</v>
      </c>
      <c r="F29" s="254" t="str">
        <f t="shared" si="3"/>
        <v>Internal</v>
      </c>
      <c r="G29" s="255"/>
      <c r="H29" s="256"/>
      <c r="I29" s="31"/>
    </row>
    <row r="30" spans="3:9" ht="12" customHeight="1" x14ac:dyDescent="0.2">
      <c r="C30" s="13"/>
      <c r="D30" s="290">
        <v>3</v>
      </c>
      <c r="E30" s="250" t="str">
        <f>IF(OR(VLOOKUP(D30,'Services - NHC'!$D$10:$F$144,2,FALSE)="",VLOOKUP(D30,'Services - NHC'!$D$10:$F$144,2,FALSE)="[Enter service]"),"",VLOOKUP(D30,'Services - NHC'!$D$10:$F$144,2,FALSE))</f>
        <v>Rural Living Campaign</v>
      </c>
      <c r="F30" s="251" t="str">
        <f>IF(OR(VLOOKUP(D30,'Services - NHC'!$D$10:$F$144,3,FALSE)="",VLOOKUP(D30,'Services - NHC'!$D$10:$F$144,3,FALSE)="[Select]"),"",VLOOKUP(D30,'Services - NHC'!$D$10:$F$144,3,FALSE))</f>
        <v>External</v>
      </c>
      <c r="G30" s="252"/>
      <c r="H30" s="253"/>
      <c r="I30" s="31"/>
    </row>
    <row r="31" spans="3:9" ht="12" customHeight="1" x14ac:dyDescent="0.2">
      <c r="C31" s="13"/>
      <c r="D31" s="290"/>
      <c r="E31" s="254" t="str">
        <f t="shared" ref="E31:E39" si="4">E30</f>
        <v>Rural Living Campaign</v>
      </c>
      <c r="F31" s="254" t="str">
        <f t="shared" ref="F31:F39" si="5">F30</f>
        <v>External</v>
      </c>
      <c r="G31" s="255"/>
      <c r="H31" s="256"/>
      <c r="I31" s="31"/>
    </row>
    <row r="32" spans="3:9" ht="12" customHeight="1" x14ac:dyDescent="0.2">
      <c r="C32" s="13"/>
      <c r="D32" s="290"/>
      <c r="E32" s="254" t="str">
        <f t="shared" si="4"/>
        <v>Rural Living Campaign</v>
      </c>
      <c r="F32" s="254" t="str">
        <f t="shared" si="5"/>
        <v>External</v>
      </c>
      <c r="G32" s="255"/>
      <c r="H32" s="256"/>
      <c r="I32" s="31"/>
    </row>
    <row r="33" spans="3:9" ht="12" customHeight="1" x14ac:dyDescent="0.2">
      <c r="C33" s="13"/>
      <c r="D33" s="290"/>
      <c r="E33" s="254" t="str">
        <f t="shared" si="4"/>
        <v>Rural Living Campaign</v>
      </c>
      <c r="F33" s="254" t="str">
        <f t="shared" si="5"/>
        <v>External</v>
      </c>
      <c r="G33" s="255"/>
      <c r="H33" s="256"/>
      <c r="I33" s="31"/>
    </row>
    <row r="34" spans="3:9" ht="12" customHeight="1" x14ac:dyDescent="0.2">
      <c r="C34" s="13"/>
      <c r="D34" s="290"/>
      <c r="E34" s="254" t="str">
        <f t="shared" si="4"/>
        <v>Rural Living Campaign</v>
      </c>
      <c r="F34" s="254" t="str">
        <f t="shared" si="5"/>
        <v>External</v>
      </c>
      <c r="G34" s="255"/>
      <c r="H34" s="256"/>
      <c r="I34" s="31"/>
    </row>
    <row r="35" spans="3:9" ht="12" customHeight="1" x14ac:dyDescent="0.2">
      <c r="C35" s="13"/>
      <c r="D35" s="290"/>
      <c r="E35" s="254" t="str">
        <f t="shared" si="4"/>
        <v>Rural Living Campaign</v>
      </c>
      <c r="F35" s="254" t="str">
        <f t="shared" si="5"/>
        <v>External</v>
      </c>
      <c r="G35" s="255"/>
      <c r="H35" s="256"/>
      <c r="I35" s="31"/>
    </row>
    <row r="36" spans="3:9" ht="12" customHeight="1" x14ac:dyDescent="0.2">
      <c r="C36" s="13"/>
      <c r="D36" s="290"/>
      <c r="E36" s="254" t="str">
        <f t="shared" si="4"/>
        <v>Rural Living Campaign</v>
      </c>
      <c r="F36" s="254" t="str">
        <f t="shared" si="5"/>
        <v>External</v>
      </c>
      <c r="G36" s="255"/>
      <c r="H36" s="256"/>
      <c r="I36" s="31"/>
    </row>
    <row r="37" spans="3:9" ht="12" customHeight="1" x14ac:dyDescent="0.2">
      <c r="C37" s="13"/>
      <c r="D37" s="290"/>
      <c r="E37" s="254" t="str">
        <f t="shared" si="4"/>
        <v>Rural Living Campaign</v>
      </c>
      <c r="F37" s="254" t="str">
        <f t="shared" si="5"/>
        <v>External</v>
      </c>
      <c r="G37" s="255"/>
      <c r="H37" s="256"/>
      <c r="I37" s="31"/>
    </row>
    <row r="38" spans="3:9" ht="12" customHeight="1" x14ac:dyDescent="0.2">
      <c r="C38" s="13"/>
      <c r="D38" s="290"/>
      <c r="E38" s="254" t="str">
        <f t="shared" si="4"/>
        <v>Rural Living Campaign</v>
      </c>
      <c r="F38" s="254" t="str">
        <f t="shared" si="5"/>
        <v>External</v>
      </c>
      <c r="G38" s="255"/>
      <c r="H38" s="256"/>
      <c r="I38" s="31"/>
    </row>
    <row r="39" spans="3:9" ht="12" customHeight="1" x14ac:dyDescent="0.2">
      <c r="C39" s="13"/>
      <c r="D39" s="290"/>
      <c r="E39" s="254" t="str">
        <f t="shared" si="4"/>
        <v>Rural Living Campaign</v>
      </c>
      <c r="F39" s="254" t="str">
        <f t="shared" si="5"/>
        <v>External</v>
      </c>
      <c r="G39" s="255"/>
      <c r="H39" s="256"/>
      <c r="I39" s="31"/>
    </row>
    <row r="40" spans="3:9" ht="12" customHeight="1" x14ac:dyDescent="0.2">
      <c r="C40" s="13"/>
      <c r="D40" s="290">
        <v>4</v>
      </c>
      <c r="E40" s="250" t="str">
        <f>IF(OR(VLOOKUP(D40,'Services - NHC'!$D$10:$F$144,2,FALSE)="",VLOOKUP(D40,'Services - NHC'!$D$10:$F$144,2,FALSE)="[Enter service]"),"",VLOOKUP(D40,'Services - NHC'!$D$10:$F$144,2,FALSE))</f>
        <v>Planning</v>
      </c>
      <c r="F40" s="251" t="str">
        <f>IF(OR(VLOOKUP(D40,'Services - NHC'!$D$10:$F$144,3,FALSE)="",VLOOKUP(D40,'Services - NHC'!$D$10:$F$144,3,FALSE)="[Select]"),"",VLOOKUP(D40,'Services - NHC'!$D$10:$F$144,3,FALSE))</f>
        <v>External</v>
      </c>
      <c r="G40" s="252" t="s">
        <v>589</v>
      </c>
      <c r="H40" s="253"/>
      <c r="I40" s="31"/>
    </row>
    <row r="41" spans="3:9" ht="12" customHeight="1" x14ac:dyDescent="0.2">
      <c r="C41" s="13"/>
      <c r="D41" s="290"/>
      <c r="E41" s="254" t="str">
        <f t="shared" ref="E41:E49" si="6">E40</f>
        <v>Planning</v>
      </c>
      <c r="F41" s="254" t="str">
        <f t="shared" ref="F41:F49" si="7">F40</f>
        <v>External</v>
      </c>
      <c r="G41" s="255"/>
      <c r="H41" s="256"/>
      <c r="I41" s="31"/>
    </row>
    <row r="42" spans="3:9" ht="12" customHeight="1" x14ac:dyDescent="0.2">
      <c r="C42" s="13"/>
      <c r="D42" s="290"/>
      <c r="E42" s="254" t="str">
        <f t="shared" si="6"/>
        <v>Planning</v>
      </c>
      <c r="F42" s="254" t="str">
        <f t="shared" si="7"/>
        <v>External</v>
      </c>
      <c r="G42" s="255"/>
      <c r="H42" s="256"/>
      <c r="I42" s="31"/>
    </row>
    <row r="43" spans="3:9" ht="12" customHeight="1" x14ac:dyDescent="0.2">
      <c r="C43" s="13"/>
      <c r="D43" s="290"/>
      <c r="E43" s="254" t="str">
        <f t="shared" si="6"/>
        <v>Planning</v>
      </c>
      <c r="F43" s="254" t="str">
        <f t="shared" si="7"/>
        <v>External</v>
      </c>
      <c r="G43" s="255"/>
      <c r="H43" s="256"/>
      <c r="I43" s="31"/>
    </row>
    <row r="44" spans="3:9" ht="12" customHeight="1" x14ac:dyDescent="0.2">
      <c r="C44" s="13"/>
      <c r="D44" s="290"/>
      <c r="E44" s="254" t="str">
        <f t="shared" si="6"/>
        <v>Planning</v>
      </c>
      <c r="F44" s="254" t="str">
        <f t="shared" si="7"/>
        <v>External</v>
      </c>
      <c r="G44" s="255"/>
      <c r="H44" s="256"/>
      <c r="I44" s="31"/>
    </row>
    <row r="45" spans="3:9" ht="12" customHeight="1" x14ac:dyDescent="0.2">
      <c r="C45" s="13"/>
      <c r="D45" s="290"/>
      <c r="E45" s="254" t="str">
        <f t="shared" si="6"/>
        <v>Planning</v>
      </c>
      <c r="F45" s="254" t="str">
        <f t="shared" si="7"/>
        <v>External</v>
      </c>
      <c r="G45" s="255"/>
      <c r="H45" s="256"/>
      <c r="I45" s="31"/>
    </row>
    <row r="46" spans="3:9" ht="12" customHeight="1" x14ac:dyDescent="0.2">
      <c r="C46" s="13"/>
      <c r="D46" s="290"/>
      <c r="E46" s="254" t="str">
        <f t="shared" si="6"/>
        <v>Planning</v>
      </c>
      <c r="F46" s="254" t="str">
        <f t="shared" si="7"/>
        <v>External</v>
      </c>
      <c r="G46" s="255"/>
      <c r="H46" s="256"/>
      <c r="I46" s="31"/>
    </row>
    <row r="47" spans="3:9" ht="12" customHeight="1" x14ac:dyDescent="0.2">
      <c r="C47" s="13"/>
      <c r="D47" s="290"/>
      <c r="E47" s="254" t="str">
        <f t="shared" si="6"/>
        <v>Planning</v>
      </c>
      <c r="F47" s="254" t="str">
        <f t="shared" si="7"/>
        <v>External</v>
      </c>
      <c r="G47" s="255"/>
      <c r="H47" s="256"/>
      <c r="I47" s="31"/>
    </row>
    <row r="48" spans="3:9" ht="12" customHeight="1" x14ac:dyDescent="0.2">
      <c r="C48" s="13"/>
      <c r="D48" s="290"/>
      <c r="E48" s="254" t="str">
        <f t="shared" si="6"/>
        <v>Planning</v>
      </c>
      <c r="F48" s="254" t="str">
        <f t="shared" si="7"/>
        <v>External</v>
      </c>
      <c r="G48" s="255"/>
      <c r="H48" s="256"/>
      <c r="I48" s="31"/>
    </row>
    <row r="49" spans="3:14" ht="12" customHeight="1" x14ac:dyDescent="0.2">
      <c r="C49" s="13"/>
      <c r="D49" s="290"/>
      <c r="E49" s="254" t="str">
        <f t="shared" si="6"/>
        <v>Planning</v>
      </c>
      <c r="F49" s="254" t="str">
        <f t="shared" si="7"/>
        <v>External</v>
      </c>
      <c r="G49" s="255"/>
      <c r="H49" s="256"/>
      <c r="I49" s="31"/>
    </row>
    <row r="50" spans="3:14" ht="12" customHeight="1" x14ac:dyDescent="0.2">
      <c r="C50" s="13"/>
      <c r="D50" s="290">
        <v>5</v>
      </c>
      <c r="E50" s="250" t="str">
        <f>IF(OR(VLOOKUP(D50,'Services - NHC'!$D$10:$F$144,2,FALSE)="",VLOOKUP(D50,'Services - NHC'!$D$10:$F$144,2,FALSE)="[Enter service]"),"",VLOOKUP(D50,'Services - NHC'!$D$10:$F$144,2,FALSE))</f>
        <v>Procurement</v>
      </c>
      <c r="F50" s="251" t="str">
        <f>IF(OR(VLOOKUP(D50,'Services - NHC'!$D$10:$F$144,3,FALSE)="",VLOOKUP(D50,'Services - NHC'!$D$10:$F$144,3,FALSE)="[Select]"),"",VLOOKUP(D50,'Services - NHC'!$D$10:$F$144,3,FALSE))</f>
        <v>Internal</v>
      </c>
      <c r="G50" s="252"/>
      <c r="H50" s="253"/>
      <c r="I50" s="31"/>
      <c r="K50" s="485" t="s">
        <v>591</v>
      </c>
      <c r="L50" s="485"/>
      <c r="M50" s="485"/>
      <c r="N50" s="485"/>
    </row>
    <row r="51" spans="3:14" ht="12" customHeight="1" x14ac:dyDescent="0.2">
      <c r="C51" s="13"/>
      <c r="D51" s="290"/>
      <c r="E51" s="254" t="str">
        <f t="shared" ref="E51:E59" si="8">E50</f>
        <v>Procurement</v>
      </c>
      <c r="F51" s="254" t="str">
        <f t="shared" ref="F51:F59" si="9">F50</f>
        <v>Internal</v>
      </c>
      <c r="G51" s="255"/>
      <c r="H51" s="256"/>
      <c r="I51" s="31"/>
    </row>
    <row r="52" spans="3:14" ht="12" customHeight="1" x14ac:dyDescent="0.2">
      <c r="C52" s="13"/>
      <c r="D52" s="290"/>
      <c r="E52" s="254" t="str">
        <f t="shared" si="8"/>
        <v>Procurement</v>
      </c>
      <c r="F52" s="254" t="str">
        <f t="shared" si="9"/>
        <v>Internal</v>
      </c>
      <c r="G52" s="255"/>
      <c r="H52" s="256"/>
      <c r="I52" s="31"/>
    </row>
    <row r="53" spans="3:14" ht="12" customHeight="1" x14ac:dyDescent="0.2">
      <c r="C53" s="13"/>
      <c r="D53" s="290"/>
      <c r="E53" s="254" t="str">
        <f t="shared" si="8"/>
        <v>Procurement</v>
      </c>
      <c r="F53" s="254" t="str">
        <f t="shared" si="9"/>
        <v>Internal</v>
      </c>
      <c r="G53" s="255"/>
      <c r="H53" s="256"/>
      <c r="I53" s="31"/>
    </row>
    <row r="54" spans="3:14" ht="12" customHeight="1" x14ac:dyDescent="0.2">
      <c r="C54" s="13"/>
      <c r="D54" s="290"/>
      <c r="E54" s="254" t="str">
        <f t="shared" si="8"/>
        <v>Procurement</v>
      </c>
      <c r="F54" s="254" t="str">
        <f t="shared" si="9"/>
        <v>Internal</v>
      </c>
      <c r="G54" s="255"/>
      <c r="H54" s="256"/>
      <c r="I54" s="31"/>
    </row>
    <row r="55" spans="3:14" ht="12" customHeight="1" x14ac:dyDescent="0.2">
      <c r="C55" s="13"/>
      <c r="D55" s="290"/>
      <c r="E55" s="254" t="str">
        <f t="shared" si="8"/>
        <v>Procurement</v>
      </c>
      <c r="F55" s="254" t="str">
        <f t="shared" si="9"/>
        <v>Internal</v>
      </c>
      <c r="G55" s="255"/>
      <c r="H55" s="256"/>
      <c r="I55" s="31"/>
    </row>
    <row r="56" spans="3:14" ht="12" customHeight="1" x14ac:dyDescent="0.2">
      <c r="C56" s="13"/>
      <c r="D56" s="290"/>
      <c r="E56" s="254" t="str">
        <f t="shared" si="8"/>
        <v>Procurement</v>
      </c>
      <c r="F56" s="254" t="str">
        <f t="shared" si="9"/>
        <v>Internal</v>
      </c>
      <c r="G56" s="255"/>
      <c r="H56" s="256"/>
      <c r="I56" s="31"/>
    </row>
    <row r="57" spans="3:14" ht="12" customHeight="1" x14ac:dyDescent="0.2">
      <c r="C57" s="13"/>
      <c r="D57" s="290"/>
      <c r="E57" s="254" t="str">
        <f t="shared" si="8"/>
        <v>Procurement</v>
      </c>
      <c r="F57" s="254" t="str">
        <f t="shared" si="9"/>
        <v>Internal</v>
      </c>
      <c r="G57" s="255"/>
      <c r="H57" s="256"/>
      <c r="I57" s="31"/>
    </row>
    <row r="58" spans="3:14" ht="12" customHeight="1" x14ac:dyDescent="0.2">
      <c r="C58" s="13"/>
      <c r="D58" s="290"/>
      <c r="E58" s="254" t="str">
        <f t="shared" si="8"/>
        <v>Procurement</v>
      </c>
      <c r="F58" s="254" t="str">
        <f t="shared" si="9"/>
        <v>Internal</v>
      </c>
      <c r="G58" s="255"/>
      <c r="H58" s="256"/>
      <c r="I58" s="31"/>
    </row>
    <row r="59" spans="3:14" ht="12" customHeight="1" x14ac:dyDescent="0.2">
      <c r="C59" s="13"/>
      <c r="D59" s="290"/>
      <c r="E59" s="254" t="str">
        <f t="shared" si="8"/>
        <v>Procurement</v>
      </c>
      <c r="F59" s="254" t="str">
        <f t="shared" si="9"/>
        <v>Internal</v>
      </c>
      <c r="G59" s="255"/>
      <c r="H59" s="256"/>
      <c r="I59" s="31"/>
    </row>
    <row r="60" spans="3:14" ht="12" customHeight="1" x14ac:dyDescent="0.2">
      <c r="C60" s="13"/>
      <c r="D60" s="290">
        <v>6</v>
      </c>
      <c r="E60" s="250" t="str">
        <f>IF(OR(VLOOKUP(D60,'Services - NHC'!$D$10:$F$144,2,FALSE)="",VLOOKUP(D60,'Services - NHC'!$D$10:$F$144,2,FALSE)="[Enter service]"),"",VLOOKUP(D60,'Services - NHC'!$D$10:$F$144,2,FALSE))</f>
        <v>Community Development</v>
      </c>
      <c r="F60" s="251" t="str">
        <f>IF(OR(VLOOKUP(D60,'Services - NHC'!$D$10:$F$144,3,FALSE)="",VLOOKUP(D60,'Services - NHC'!$D$10:$F$144,3,FALSE)="[Select]"),"",VLOOKUP(D60,'Services - NHC'!$D$10:$F$144,3,FALSE))</f>
        <v>External</v>
      </c>
      <c r="G60" s="252" t="s">
        <v>590</v>
      </c>
      <c r="H60" s="253"/>
      <c r="I60" s="31"/>
    </row>
    <row r="61" spans="3:14" ht="12" customHeight="1" x14ac:dyDescent="0.2">
      <c r="C61" s="13"/>
      <c r="D61" s="290"/>
      <c r="E61" s="254" t="str">
        <f t="shared" ref="E61:E69" si="10">E60</f>
        <v>Community Development</v>
      </c>
      <c r="F61" s="254" t="str">
        <f t="shared" ref="F61:F69" si="11">F60</f>
        <v>External</v>
      </c>
      <c r="G61" s="255"/>
      <c r="H61" s="256"/>
      <c r="I61" s="31"/>
    </row>
    <row r="62" spans="3:14" ht="12" customHeight="1" x14ac:dyDescent="0.2">
      <c r="C62" s="13"/>
      <c r="D62" s="290"/>
      <c r="E62" s="254" t="str">
        <f t="shared" si="10"/>
        <v>Community Development</v>
      </c>
      <c r="F62" s="254" t="str">
        <f t="shared" si="11"/>
        <v>External</v>
      </c>
      <c r="G62" s="255"/>
      <c r="H62" s="256"/>
      <c r="I62" s="31"/>
    </row>
    <row r="63" spans="3:14" ht="12" customHeight="1" x14ac:dyDescent="0.2">
      <c r="C63" s="13"/>
      <c r="D63" s="290"/>
      <c r="E63" s="254" t="str">
        <f t="shared" si="10"/>
        <v>Community Development</v>
      </c>
      <c r="F63" s="254" t="str">
        <f t="shared" si="11"/>
        <v>External</v>
      </c>
      <c r="G63" s="255"/>
      <c r="H63" s="256"/>
      <c r="I63" s="31"/>
    </row>
    <row r="64" spans="3:14" ht="12" customHeight="1" x14ac:dyDescent="0.2">
      <c r="C64" s="13"/>
      <c r="D64" s="290"/>
      <c r="E64" s="254" t="str">
        <f t="shared" si="10"/>
        <v>Community Development</v>
      </c>
      <c r="F64" s="254" t="str">
        <f t="shared" si="11"/>
        <v>External</v>
      </c>
      <c r="G64" s="255"/>
      <c r="H64" s="256"/>
      <c r="I64" s="31"/>
    </row>
    <row r="65" spans="3:14" ht="12" customHeight="1" x14ac:dyDescent="0.2">
      <c r="C65" s="13"/>
      <c r="D65" s="290"/>
      <c r="E65" s="254" t="str">
        <f t="shared" si="10"/>
        <v>Community Development</v>
      </c>
      <c r="F65" s="254" t="str">
        <f t="shared" si="11"/>
        <v>External</v>
      </c>
      <c r="G65" s="255"/>
      <c r="H65" s="256"/>
      <c r="I65" s="31"/>
    </row>
    <row r="66" spans="3:14" ht="12" customHeight="1" x14ac:dyDescent="0.2">
      <c r="C66" s="13"/>
      <c r="D66" s="290"/>
      <c r="E66" s="254" t="str">
        <f t="shared" si="10"/>
        <v>Community Development</v>
      </c>
      <c r="F66" s="254" t="str">
        <f t="shared" si="11"/>
        <v>External</v>
      </c>
      <c r="G66" s="255"/>
      <c r="H66" s="256"/>
      <c r="I66" s="31"/>
    </row>
    <row r="67" spans="3:14" ht="12" customHeight="1" x14ac:dyDescent="0.2">
      <c r="C67" s="13"/>
      <c r="D67" s="290"/>
      <c r="E67" s="254" t="str">
        <f t="shared" si="10"/>
        <v>Community Development</v>
      </c>
      <c r="F67" s="254" t="str">
        <f t="shared" si="11"/>
        <v>External</v>
      </c>
      <c r="G67" s="255"/>
      <c r="H67" s="256"/>
      <c r="I67" s="31"/>
    </row>
    <row r="68" spans="3:14" ht="12" customHeight="1" x14ac:dyDescent="0.2">
      <c r="C68" s="13"/>
      <c r="D68" s="290"/>
      <c r="E68" s="254" t="str">
        <f t="shared" si="10"/>
        <v>Community Development</v>
      </c>
      <c r="F68" s="254" t="str">
        <f t="shared" si="11"/>
        <v>External</v>
      </c>
      <c r="G68" s="255"/>
      <c r="H68" s="256"/>
      <c r="I68" s="31"/>
    </row>
    <row r="69" spans="3:14" ht="12" customHeight="1" x14ac:dyDescent="0.2">
      <c r="C69" s="13"/>
      <c r="D69" s="290"/>
      <c r="E69" s="254" t="str">
        <f t="shared" si="10"/>
        <v>Community Development</v>
      </c>
      <c r="F69" s="254" t="str">
        <f t="shared" si="11"/>
        <v>External</v>
      </c>
      <c r="G69" s="255"/>
      <c r="H69" s="256"/>
      <c r="I69" s="31"/>
    </row>
    <row r="70" spans="3:14" ht="12" customHeight="1" x14ac:dyDescent="0.2">
      <c r="C70" s="13"/>
      <c r="D70" s="290">
        <v>7</v>
      </c>
      <c r="E70" s="250" t="str">
        <f>IF(OR(VLOOKUP(D70,'Services - NHC'!$D$10:$F$144,2,FALSE)="",VLOOKUP(D70,'Services - NHC'!$D$10:$F$144,2,FALSE)="[Enter service]"),"",VLOOKUP(D70,'Services - NHC'!$D$10:$F$144,2,FALSE))</f>
        <v>LC Drought Response Program</v>
      </c>
      <c r="F70" s="251" t="str">
        <f>IF(OR(VLOOKUP(D70,'Services - NHC'!$D$10:$F$144,3,FALSE)="",VLOOKUP(D70,'Services - NHC'!$D$10:$F$144,3,FALSE)="[Select]"),"",VLOOKUP(D70,'Services - NHC'!$D$10:$F$144,3,FALSE))</f>
        <v>External</v>
      </c>
      <c r="G70" s="252"/>
      <c r="H70" s="253"/>
      <c r="I70" s="31"/>
      <c r="K70" s="485" t="s">
        <v>591</v>
      </c>
      <c r="L70" s="485"/>
      <c r="M70" s="485"/>
      <c r="N70" s="485"/>
    </row>
    <row r="71" spans="3:14" ht="12" customHeight="1" x14ac:dyDescent="0.2">
      <c r="C71" s="13"/>
      <c r="D71" s="290"/>
      <c r="E71" s="254" t="str">
        <f t="shared" ref="E71:E79" si="12">E70</f>
        <v>LC Drought Response Program</v>
      </c>
      <c r="F71" s="254" t="str">
        <f t="shared" ref="F71:F79" si="13">F70</f>
        <v>External</v>
      </c>
      <c r="G71" s="255"/>
      <c r="H71" s="256"/>
      <c r="I71" s="31"/>
    </row>
    <row r="72" spans="3:14" ht="12" customHeight="1" x14ac:dyDescent="0.2">
      <c r="C72" s="13"/>
      <c r="D72" s="290"/>
      <c r="E72" s="254" t="str">
        <f t="shared" si="12"/>
        <v>LC Drought Response Program</v>
      </c>
      <c r="F72" s="254" t="str">
        <f t="shared" si="13"/>
        <v>External</v>
      </c>
      <c r="G72" s="255"/>
      <c r="H72" s="256"/>
      <c r="I72" s="31"/>
    </row>
    <row r="73" spans="3:14" ht="12" customHeight="1" x14ac:dyDescent="0.2">
      <c r="C73" s="13"/>
      <c r="D73" s="290"/>
      <c r="E73" s="254" t="str">
        <f t="shared" si="12"/>
        <v>LC Drought Response Program</v>
      </c>
      <c r="F73" s="254" t="str">
        <f t="shared" si="13"/>
        <v>External</v>
      </c>
      <c r="G73" s="255"/>
      <c r="H73" s="256"/>
      <c r="I73" s="31"/>
    </row>
    <row r="74" spans="3:14" ht="12" customHeight="1" x14ac:dyDescent="0.2">
      <c r="C74" s="13"/>
      <c r="D74" s="290"/>
      <c r="E74" s="254" t="str">
        <f t="shared" si="12"/>
        <v>LC Drought Response Program</v>
      </c>
      <c r="F74" s="254" t="str">
        <f t="shared" si="13"/>
        <v>External</v>
      </c>
      <c r="G74" s="255"/>
      <c r="H74" s="256"/>
      <c r="I74" s="31"/>
    </row>
    <row r="75" spans="3:14" ht="12" customHeight="1" x14ac:dyDescent="0.2">
      <c r="C75" s="13"/>
      <c r="D75" s="290"/>
      <c r="E75" s="254" t="str">
        <f t="shared" si="12"/>
        <v>LC Drought Response Program</v>
      </c>
      <c r="F75" s="254" t="str">
        <f t="shared" si="13"/>
        <v>External</v>
      </c>
      <c r="G75" s="255"/>
      <c r="H75" s="256"/>
      <c r="I75" s="31"/>
    </row>
    <row r="76" spans="3:14" ht="12" customHeight="1" x14ac:dyDescent="0.2">
      <c r="C76" s="13"/>
      <c r="D76" s="290"/>
      <c r="E76" s="254" t="str">
        <f t="shared" si="12"/>
        <v>LC Drought Response Program</v>
      </c>
      <c r="F76" s="254" t="str">
        <f t="shared" si="13"/>
        <v>External</v>
      </c>
      <c r="G76" s="255"/>
      <c r="H76" s="256"/>
      <c r="I76" s="31"/>
    </row>
    <row r="77" spans="3:14" ht="12" customHeight="1" x14ac:dyDescent="0.2">
      <c r="C77" s="13"/>
      <c r="D77" s="290"/>
      <c r="E77" s="254" t="str">
        <f t="shared" si="12"/>
        <v>LC Drought Response Program</v>
      </c>
      <c r="F77" s="254" t="str">
        <f t="shared" si="13"/>
        <v>External</v>
      </c>
      <c r="G77" s="255"/>
      <c r="H77" s="256"/>
      <c r="I77" s="31"/>
    </row>
    <row r="78" spans="3:14" ht="12" customHeight="1" x14ac:dyDescent="0.2">
      <c r="C78" s="13"/>
      <c r="D78" s="290"/>
      <c r="E78" s="254" t="str">
        <f t="shared" si="12"/>
        <v>LC Drought Response Program</v>
      </c>
      <c r="F78" s="254" t="str">
        <f t="shared" si="13"/>
        <v>External</v>
      </c>
      <c r="G78" s="255"/>
      <c r="H78" s="256"/>
      <c r="I78" s="31"/>
    </row>
    <row r="79" spans="3:14" ht="12" customHeight="1" x14ac:dyDescent="0.2">
      <c r="C79" s="13"/>
      <c r="D79" s="290"/>
      <c r="E79" s="254" t="str">
        <f t="shared" si="12"/>
        <v>LC Drought Response Program</v>
      </c>
      <c r="F79" s="254" t="str">
        <f t="shared" si="13"/>
        <v>External</v>
      </c>
      <c r="G79" s="255"/>
      <c r="H79" s="256"/>
      <c r="I79" s="31"/>
    </row>
    <row r="80" spans="3:14" ht="12" customHeight="1" x14ac:dyDescent="0.2">
      <c r="C80" s="13"/>
      <c r="D80" s="290">
        <v>8</v>
      </c>
      <c r="E80" s="250" t="str">
        <f>IF(OR(VLOOKUP(D80,'Services - NHC'!$D$10:$F$144,2,FALSE)="",VLOOKUP(D80,'Services - NHC'!$D$10:$F$144,2,FALSE)="[Enter service]"),"",VLOOKUP(D80,'Services - NHC'!$D$10:$F$144,2,FALSE))</f>
        <v>Stronger Regional Communities Plan (SRCP)</v>
      </c>
      <c r="F80" s="251" t="str">
        <f>IF(OR(VLOOKUP(D80,'Services - NHC'!$D$10:$F$144,3,FALSE)="",VLOOKUP(D80,'Services - NHC'!$D$10:$F$144,3,FALSE)="[Select]"),"",VLOOKUP(D80,'Services - NHC'!$D$10:$F$144,3,FALSE))</f>
        <v>External</v>
      </c>
      <c r="G80" s="252"/>
      <c r="H80" s="253"/>
      <c r="I80" s="31"/>
    </row>
    <row r="81" spans="3:9" ht="12" customHeight="1" x14ac:dyDescent="0.2">
      <c r="C81" s="13"/>
      <c r="D81" s="290"/>
      <c r="E81" s="254" t="str">
        <f t="shared" ref="E81:E89" si="14">E80</f>
        <v>Stronger Regional Communities Plan (SRCP)</v>
      </c>
      <c r="F81" s="254" t="str">
        <f t="shared" ref="F81:F89" si="15">F80</f>
        <v>External</v>
      </c>
      <c r="G81" s="255"/>
      <c r="H81" s="256"/>
      <c r="I81" s="31"/>
    </row>
    <row r="82" spans="3:9" ht="12" customHeight="1" x14ac:dyDescent="0.2">
      <c r="C82" s="13"/>
      <c r="D82" s="290"/>
      <c r="E82" s="254" t="str">
        <f t="shared" si="14"/>
        <v>Stronger Regional Communities Plan (SRCP)</v>
      </c>
      <c r="F82" s="254" t="str">
        <f t="shared" si="15"/>
        <v>External</v>
      </c>
      <c r="G82" s="255"/>
      <c r="H82" s="256"/>
      <c r="I82" s="31"/>
    </row>
    <row r="83" spans="3:9" ht="12" customHeight="1" x14ac:dyDescent="0.2">
      <c r="C83" s="13"/>
      <c r="D83" s="290"/>
      <c r="E83" s="254" t="str">
        <f t="shared" si="14"/>
        <v>Stronger Regional Communities Plan (SRCP)</v>
      </c>
      <c r="F83" s="254" t="str">
        <f t="shared" si="15"/>
        <v>External</v>
      </c>
      <c r="G83" s="255"/>
      <c r="H83" s="256"/>
      <c r="I83" s="31"/>
    </row>
    <row r="84" spans="3:9" ht="12" customHeight="1" x14ac:dyDescent="0.2">
      <c r="C84" s="13"/>
      <c r="D84" s="290"/>
      <c r="E84" s="254" t="str">
        <f t="shared" si="14"/>
        <v>Stronger Regional Communities Plan (SRCP)</v>
      </c>
      <c r="F84" s="254" t="str">
        <f t="shared" si="15"/>
        <v>External</v>
      </c>
      <c r="G84" s="255"/>
      <c r="H84" s="256"/>
      <c r="I84" s="31"/>
    </row>
    <row r="85" spans="3:9" ht="12" customHeight="1" x14ac:dyDescent="0.2">
      <c r="C85" s="13"/>
      <c r="D85" s="290"/>
      <c r="E85" s="254" t="str">
        <f t="shared" si="14"/>
        <v>Stronger Regional Communities Plan (SRCP)</v>
      </c>
      <c r="F85" s="254" t="str">
        <f t="shared" si="15"/>
        <v>External</v>
      </c>
      <c r="G85" s="255"/>
      <c r="H85" s="256"/>
      <c r="I85" s="31"/>
    </row>
    <row r="86" spans="3:9" ht="12" customHeight="1" x14ac:dyDescent="0.2">
      <c r="C86" s="13"/>
      <c r="D86" s="290"/>
      <c r="E86" s="254" t="str">
        <f t="shared" si="14"/>
        <v>Stronger Regional Communities Plan (SRCP)</v>
      </c>
      <c r="F86" s="254" t="str">
        <f t="shared" si="15"/>
        <v>External</v>
      </c>
      <c r="G86" s="255"/>
      <c r="H86" s="256"/>
      <c r="I86" s="31"/>
    </row>
    <row r="87" spans="3:9" ht="12" customHeight="1" x14ac:dyDescent="0.2">
      <c r="C87" s="13"/>
      <c r="D87" s="290"/>
      <c r="E87" s="254" t="str">
        <f t="shared" si="14"/>
        <v>Stronger Regional Communities Plan (SRCP)</v>
      </c>
      <c r="F87" s="254" t="str">
        <f t="shared" si="15"/>
        <v>External</v>
      </c>
      <c r="G87" s="255"/>
      <c r="H87" s="256"/>
      <c r="I87" s="31"/>
    </row>
    <row r="88" spans="3:9" ht="12" customHeight="1" x14ac:dyDescent="0.2">
      <c r="C88" s="13"/>
      <c r="D88" s="290"/>
      <c r="E88" s="254" t="str">
        <f t="shared" si="14"/>
        <v>Stronger Regional Communities Plan (SRCP)</v>
      </c>
      <c r="F88" s="254" t="str">
        <f t="shared" si="15"/>
        <v>External</v>
      </c>
      <c r="G88" s="255"/>
      <c r="H88" s="256"/>
      <c r="I88" s="31"/>
    </row>
    <row r="89" spans="3:9" ht="12" customHeight="1" x14ac:dyDescent="0.2">
      <c r="C89" s="13"/>
      <c r="D89" s="290"/>
      <c r="E89" s="254" t="str">
        <f t="shared" si="14"/>
        <v>Stronger Regional Communities Plan (SRCP)</v>
      </c>
      <c r="F89" s="254" t="str">
        <f t="shared" si="15"/>
        <v>External</v>
      </c>
      <c r="G89" s="255"/>
      <c r="H89" s="256"/>
      <c r="I89" s="31"/>
    </row>
    <row r="90" spans="3:9" ht="12" customHeight="1" x14ac:dyDescent="0.2">
      <c r="C90" s="13"/>
      <c r="D90" s="290">
        <v>9</v>
      </c>
      <c r="E90" s="250" t="str">
        <f>IF(OR(VLOOKUP(D90,'Services - NHC'!$D$10:$F$144,2,FALSE)="",VLOOKUP(D90,'Services - NHC'!$D$10:$F$144,2,FALSE)="[Enter service]"),"",VLOOKUP(D90,'Services - NHC'!$D$10:$F$144,2,FALSE))</f>
        <v>Economic Development</v>
      </c>
      <c r="F90" s="251" t="str">
        <f>IF(OR(VLOOKUP(D90,'Services - NHC'!$D$10:$F$144,3,FALSE)="",VLOOKUP(D90,'Services - NHC'!$D$10:$F$144,3,FALSE)="[Select]"),"",VLOOKUP(D90,'Services - NHC'!$D$10:$F$144,3,FALSE))</f>
        <v>External</v>
      </c>
      <c r="G90" s="252" t="s">
        <v>592</v>
      </c>
      <c r="H90" s="253"/>
      <c r="I90" s="31"/>
    </row>
    <row r="91" spans="3:9" ht="12" customHeight="1" x14ac:dyDescent="0.2">
      <c r="C91" s="13"/>
      <c r="D91" s="290"/>
      <c r="E91" s="254" t="str">
        <f t="shared" ref="E91:E99" si="16">E90</f>
        <v>Economic Development</v>
      </c>
      <c r="F91" s="254" t="str">
        <f t="shared" ref="F91:F99" si="17">F90</f>
        <v>External</v>
      </c>
      <c r="G91" s="255"/>
      <c r="H91" s="256"/>
      <c r="I91" s="31"/>
    </row>
    <row r="92" spans="3:9" ht="12" customHeight="1" x14ac:dyDescent="0.2">
      <c r="C92" s="13"/>
      <c r="D92" s="290"/>
      <c r="E92" s="254" t="str">
        <f t="shared" si="16"/>
        <v>Economic Development</v>
      </c>
      <c r="F92" s="254" t="str">
        <f t="shared" si="17"/>
        <v>External</v>
      </c>
      <c r="G92" s="255"/>
      <c r="H92" s="256"/>
      <c r="I92" s="31"/>
    </row>
    <row r="93" spans="3:9" ht="12" customHeight="1" x14ac:dyDescent="0.2">
      <c r="C93" s="13"/>
      <c r="D93" s="290"/>
      <c r="E93" s="254" t="str">
        <f t="shared" si="16"/>
        <v>Economic Development</v>
      </c>
      <c r="F93" s="254" t="str">
        <f t="shared" si="17"/>
        <v>External</v>
      </c>
      <c r="G93" s="255"/>
      <c r="H93" s="256"/>
      <c r="I93" s="31"/>
    </row>
    <row r="94" spans="3:9" ht="12" customHeight="1" x14ac:dyDescent="0.2">
      <c r="C94" s="13"/>
      <c r="D94" s="290"/>
      <c r="E94" s="254" t="str">
        <f t="shared" si="16"/>
        <v>Economic Development</v>
      </c>
      <c r="F94" s="254" t="str">
        <f t="shared" si="17"/>
        <v>External</v>
      </c>
      <c r="G94" s="255"/>
      <c r="H94" s="256"/>
      <c r="I94" s="31"/>
    </row>
    <row r="95" spans="3:9" ht="12" customHeight="1" x14ac:dyDescent="0.2">
      <c r="C95" s="13"/>
      <c r="D95" s="290"/>
      <c r="E95" s="254" t="str">
        <f t="shared" si="16"/>
        <v>Economic Development</v>
      </c>
      <c r="F95" s="254" t="str">
        <f t="shared" si="17"/>
        <v>External</v>
      </c>
      <c r="G95" s="255"/>
      <c r="H95" s="256"/>
      <c r="I95" s="31"/>
    </row>
    <row r="96" spans="3:9" ht="12" customHeight="1" x14ac:dyDescent="0.2">
      <c r="C96" s="13"/>
      <c r="D96" s="290"/>
      <c r="E96" s="254" t="str">
        <f t="shared" si="16"/>
        <v>Economic Development</v>
      </c>
      <c r="F96" s="254" t="str">
        <f t="shared" si="17"/>
        <v>External</v>
      </c>
      <c r="G96" s="255"/>
      <c r="H96" s="256"/>
      <c r="I96" s="31"/>
    </row>
    <row r="97" spans="3:9" ht="12" customHeight="1" x14ac:dyDescent="0.2">
      <c r="C97" s="13"/>
      <c r="D97" s="290"/>
      <c r="E97" s="254" t="str">
        <f t="shared" si="16"/>
        <v>Economic Development</v>
      </c>
      <c r="F97" s="254" t="str">
        <f t="shared" si="17"/>
        <v>External</v>
      </c>
      <c r="G97" s="255"/>
      <c r="H97" s="256"/>
      <c r="I97" s="31"/>
    </row>
    <row r="98" spans="3:9" ht="12" customHeight="1" x14ac:dyDescent="0.2">
      <c r="C98" s="13"/>
      <c r="D98" s="290"/>
      <c r="E98" s="254" t="str">
        <f t="shared" si="16"/>
        <v>Economic Development</v>
      </c>
      <c r="F98" s="254" t="str">
        <f t="shared" si="17"/>
        <v>External</v>
      </c>
      <c r="G98" s="255"/>
      <c r="H98" s="256"/>
      <c r="I98" s="31"/>
    </row>
    <row r="99" spans="3:9" ht="12" customHeight="1" x14ac:dyDescent="0.2">
      <c r="C99" s="13"/>
      <c r="D99" s="290"/>
      <c r="E99" s="254" t="str">
        <f t="shared" si="16"/>
        <v>Economic Development</v>
      </c>
      <c r="F99" s="254" t="str">
        <f t="shared" si="17"/>
        <v>External</v>
      </c>
      <c r="G99" s="255"/>
      <c r="H99" s="256"/>
      <c r="I99" s="31"/>
    </row>
    <row r="100" spans="3:9" ht="12" customHeight="1" x14ac:dyDescent="0.2">
      <c r="C100" s="13"/>
      <c r="D100" s="291">
        <v>10</v>
      </c>
      <c r="E100" s="250" t="str">
        <f>IF(OR(VLOOKUP(D100,'Services - NHC'!$D$10:$F$144,2,FALSE)="",VLOOKUP(D100,'Services - NHC'!$D$10:$F$144,2,FALSE)="[Enter service]"),"",VLOOKUP(D100,'Services - NHC'!$D$10:$F$144,2,FALSE))</f>
        <v>Industrial Estates</v>
      </c>
      <c r="F100" s="251" t="str">
        <f>IF(OR(VLOOKUP(D100,'Services - NHC'!$D$10:$F$144,3,FALSE)="",VLOOKUP(D100,'Services - NHC'!$D$10:$F$144,3,FALSE)="[Select]"),"",VLOOKUP(D100,'Services - NHC'!$D$10:$F$144,3,FALSE))</f>
        <v>External</v>
      </c>
      <c r="G100" s="252"/>
      <c r="H100" s="253"/>
      <c r="I100" s="31"/>
    </row>
    <row r="101" spans="3:9" ht="12" customHeight="1" x14ac:dyDescent="0.2">
      <c r="C101" s="13"/>
      <c r="D101" s="290"/>
      <c r="E101" s="254" t="str">
        <f t="shared" ref="E101:E109" si="18">E100</f>
        <v>Industrial Estates</v>
      </c>
      <c r="F101" s="254" t="str">
        <f t="shared" ref="F101:F109" si="19">F100</f>
        <v>External</v>
      </c>
      <c r="G101" s="255"/>
      <c r="H101" s="256"/>
      <c r="I101" s="31"/>
    </row>
    <row r="102" spans="3:9" ht="12" customHeight="1" x14ac:dyDescent="0.2">
      <c r="C102" s="13"/>
      <c r="D102" s="290"/>
      <c r="E102" s="254" t="str">
        <f t="shared" si="18"/>
        <v>Industrial Estates</v>
      </c>
      <c r="F102" s="254" t="str">
        <f t="shared" si="19"/>
        <v>External</v>
      </c>
      <c r="G102" s="255"/>
      <c r="H102" s="256"/>
      <c r="I102" s="31"/>
    </row>
    <row r="103" spans="3:9" ht="12" customHeight="1" x14ac:dyDescent="0.2">
      <c r="C103" s="13"/>
      <c r="D103" s="290"/>
      <c r="E103" s="254" t="str">
        <f t="shared" si="18"/>
        <v>Industrial Estates</v>
      </c>
      <c r="F103" s="254" t="str">
        <f t="shared" si="19"/>
        <v>External</v>
      </c>
      <c r="G103" s="255"/>
      <c r="H103" s="256"/>
      <c r="I103" s="31"/>
    </row>
    <row r="104" spans="3:9" ht="12" customHeight="1" x14ac:dyDescent="0.2">
      <c r="C104" s="13"/>
      <c r="D104" s="290"/>
      <c r="E104" s="254" t="str">
        <f t="shared" si="18"/>
        <v>Industrial Estates</v>
      </c>
      <c r="F104" s="254" t="str">
        <f t="shared" si="19"/>
        <v>External</v>
      </c>
      <c r="G104" s="255"/>
      <c r="H104" s="256"/>
      <c r="I104" s="31"/>
    </row>
    <row r="105" spans="3:9" ht="12" customHeight="1" x14ac:dyDescent="0.2">
      <c r="C105" s="13"/>
      <c r="D105" s="290"/>
      <c r="E105" s="254" t="str">
        <f t="shared" si="18"/>
        <v>Industrial Estates</v>
      </c>
      <c r="F105" s="254" t="str">
        <f t="shared" si="19"/>
        <v>External</v>
      </c>
      <c r="G105" s="255"/>
      <c r="H105" s="256"/>
      <c r="I105" s="31"/>
    </row>
    <row r="106" spans="3:9" ht="12" customHeight="1" x14ac:dyDescent="0.2">
      <c r="C106" s="13"/>
      <c r="D106" s="290"/>
      <c r="E106" s="254" t="str">
        <f t="shared" si="18"/>
        <v>Industrial Estates</v>
      </c>
      <c r="F106" s="254" t="str">
        <f t="shared" si="19"/>
        <v>External</v>
      </c>
      <c r="G106" s="255"/>
      <c r="H106" s="256"/>
      <c r="I106" s="31"/>
    </row>
    <row r="107" spans="3:9" ht="12" customHeight="1" x14ac:dyDescent="0.2">
      <c r="C107" s="13"/>
      <c r="D107" s="290"/>
      <c r="E107" s="254" t="str">
        <f t="shared" si="18"/>
        <v>Industrial Estates</v>
      </c>
      <c r="F107" s="254" t="str">
        <f t="shared" si="19"/>
        <v>External</v>
      </c>
      <c r="G107" s="255"/>
      <c r="H107" s="256"/>
      <c r="I107" s="31"/>
    </row>
    <row r="108" spans="3:9" ht="12" customHeight="1" x14ac:dyDescent="0.2">
      <c r="C108" s="13"/>
      <c r="D108" s="290"/>
      <c r="E108" s="254" t="str">
        <f t="shared" si="18"/>
        <v>Industrial Estates</v>
      </c>
      <c r="F108" s="254" t="str">
        <f t="shared" si="19"/>
        <v>External</v>
      </c>
      <c r="G108" s="255"/>
      <c r="H108" s="256"/>
      <c r="I108" s="31"/>
    </row>
    <row r="109" spans="3:9" ht="12" customHeight="1" x14ac:dyDescent="0.2">
      <c r="C109" s="13"/>
      <c r="D109" s="290"/>
      <c r="E109" s="254" t="str">
        <f t="shared" si="18"/>
        <v>Industrial Estates</v>
      </c>
      <c r="F109" s="254" t="str">
        <f t="shared" si="19"/>
        <v>External</v>
      </c>
      <c r="G109" s="255"/>
      <c r="H109" s="256"/>
      <c r="I109" s="31"/>
    </row>
    <row r="110" spans="3:9" ht="12" customHeight="1" thickBot="1" x14ac:dyDescent="0.25">
      <c r="C110" s="125"/>
      <c r="D110" s="290">
        <v>11</v>
      </c>
      <c r="E110" s="250" t="str">
        <f>IF(OR(VLOOKUP(D110,'Services - NHC'!$D$10:$F$144,2,FALSE)="",VLOOKUP(D110,'Services - NHC'!$D$10:$F$144,2,FALSE)="[Enter service]"),"",VLOOKUP(D110,'Services - NHC'!$D$10:$F$144,2,FALSE))</f>
        <v>Rural Economic Development Opportunities</v>
      </c>
      <c r="F110" s="251" t="str">
        <f>IF(OR(VLOOKUP(D110,'Services - NHC'!$D$10:$F$144,3,FALSE)="",VLOOKUP(D110,'Services - NHC'!$D$10:$F$144,3,FALSE)="[Select]"),"",VLOOKUP(D110,'Services - NHC'!$D$10:$F$144,3,FALSE))</f>
        <v>External</v>
      </c>
      <c r="G110" s="252"/>
      <c r="H110" s="253"/>
      <c r="I110" s="126"/>
    </row>
    <row r="111" spans="3:9" ht="12" customHeight="1" x14ac:dyDescent="0.2">
      <c r="C111" s="13"/>
      <c r="D111" s="290"/>
      <c r="E111" s="254" t="str">
        <f t="shared" ref="E111:E119" si="20">E110</f>
        <v>Rural Economic Development Opportunities</v>
      </c>
      <c r="F111" s="254" t="str">
        <f t="shared" ref="F111:F119" si="21">F110</f>
        <v>External</v>
      </c>
      <c r="G111" s="255"/>
      <c r="H111" s="256"/>
      <c r="I111" s="31"/>
    </row>
    <row r="112" spans="3:9" ht="12" customHeight="1" x14ac:dyDescent="0.2">
      <c r="C112" s="13"/>
      <c r="D112" s="290"/>
      <c r="E112" s="254" t="str">
        <f t="shared" si="20"/>
        <v>Rural Economic Development Opportunities</v>
      </c>
      <c r="F112" s="254" t="str">
        <f t="shared" si="21"/>
        <v>External</v>
      </c>
      <c r="G112" s="255"/>
      <c r="H112" s="256"/>
      <c r="I112" s="31"/>
    </row>
    <row r="113" spans="3:9" ht="12" customHeight="1" x14ac:dyDescent="0.2">
      <c r="C113" s="13"/>
      <c r="D113" s="290"/>
      <c r="E113" s="254" t="str">
        <f t="shared" si="20"/>
        <v>Rural Economic Development Opportunities</v>
      </c>
      <c r="F113" s="254" t="str">
        <f t="shared" si="21"/>
        <v>External</v>
      </c>
      <c r="G113" s="255"/>
      <c r="H113" s="256"/>
      <c r="I113" s="31"/>
    </row>
    <row r="114" spans="3:9" ht="12" customHeight="1" x14ac:dyDescent="0.2">
      <c r="C114" s="13"/>
      <c r="D114" s="290"/>
      <c r="E114" s="254" t="str">
        <f t="shared" si="20"/>
        <v>Rural Economic Development Opportunities</v>
      </c>
      <c r="F114" s="254" t="str">
        <f t="shared" si="21"/>
        <v>External</v>
      </c>
      <c r="G114" s="255"/>
      <c r="H114" s="256"/>
      <c r="I114" s="31"/>
    </row>
    <row r="115" spans="3:9" ht="12" customHeight="1" x14ac:dyDescent="0.2">
      <c r="C115" s="13"/>
      <c r="D115" s="290"/>
      <c r="E115" s="254" t="str">
        <f t="shared" si="20"/>
        <v>Rural Economic Development Opportunities</v>
      </c>
      <c r="F115" s="254" t="str">
        <f t="shared" si="21"/>
        <v>External</v>
      </c>
      <c r="G115" s="255"/>
      <c r="H115" s="256"/>
      <c r="I115" s="31"/>
    </row>
    <row r="116" spans="3:9" ht="12" customHeight="1" x14ac:dyDescent="0.2">
      <c r="C116" s="13"/>
      <c r="D116" s="290"/>
      <c r="E116" s="254" t="str">
        <f t="shared" si="20"/>
        <v>Rural Economic Development Opportunities</v>
      </c>
      <c r="F116" s="254" t="str">
        <f t="shared" si="21"/>
        <v>External</v>
      </c>
      <c r="G116" s="255"/>
      <c r="H116" s="256"/>
      <c r="I116" s="31"/>
    </row>
    <row r="117" spans="3:9" ht="12" customHeight="1" x14ac:dyDescent="0.2">
      <c r="C117" s="13"/>
      <c r="D117" s="290"/>
      <c r="E117" s="254" t="str">
        <f t="shared" si="20"/>
        <v>Rural Economic Development Opportunities</v>
      </c>
      <c r="F117" s="254" t="str">
        <f t="shared" si="21"/>
        <v>External</v>
      </c>
      <c r="G117" s="255"/>
      <c r="H117" s="256"/>
      <c r="I117" s="31"/>
    </row>
    <row r="118" spans="3:9" ht="12" customHeight="1" x14ac:dyDescent="0.2">
      <c r="C118" s="13"/>
      <c r="D118" s="290"/>
      <c r="E118" s="254" t="str">
        <f t="shared" si="20"/>
        <v>Rural Economic Development Opportunities</v>
      </c>
      <c r="F118" s="254" t="str">
        <f t="shared" si="21"/>
        <v>External</v>
      </c>
      <c r="G118" s="255"/>
      <c r="H118" s="256"/>
      <c r="I118" s="31"/>
    </row>
    <row r="119" spans="3:9" ht="12" customHeight="1" x14ac:dyDescent="0.2">
      <c r="C119" s="13"/>
      <c r="D119" s="290"/>
      <c r="E119" s="254" t="str">
        <f t="shared" si="20"/>
        <v>Rural Economic Development Opportunities</v>
      </c>
      <c r="F119" s="254" t="str">
        <f t="shared" si="21"/>
        <v>External</v>
      </c>
      <c r="G119" s="255"/>
      <c r="H119" s="256"/>
      <c r="I119" s="31"/>
    </row>
    <row r="120" spans="3:9" ht="12" customHeight="1" x14ac:dyDescent="0.2">
      <c r="C120" s="13"/>
      <c r="D120" s="290">
        <v>12</v>
      </c>
      <c r="E120" s="250" t="str">
        <f>IF(OR(VLOOKUP(D120,'Services - NHC'!$D$10:$F$144,2,FALSE)="",VLOOKUP(D120,'Services - NHC'!$D$10:$F$144,2,FALSE)="[Enter service]"),"",VLOOKUP(D120,'Services - NHC'!$D$10:$F$144,2,FALSE))</f>
        <v>Finance and Procurement</v>
      </c>
      <c r="F120" s="251" t="str">
        <f>IF(OR(VLOOKUP(D120,'Services - NHC'!$D$10:$F$144,3,FALSE)="",VLOOKUP(D120,'Services - NHC'!$D$10:$F$144,3,FALSE)="[Select]"),"",VLOOKUP(D120,'Services - NHC'!$D$10:$F$144,3,FALSE))</f>
        <v>Internal</v>
      </c>
      <c r="G120" s="252" t="s">
        <v>593</v>
      </c>
      <c r="H120" s="253"/>
      <c r="I120" s="31"/>
    </row>
    <row r="121" spans="3:9" ht="12" customHeight="1" x14ac:dyDescent="0.2">
      <c r="C121" s="13"/>
      <c r="D121" s="290"/>
      <c r="E121" s="254" t="str">
        <f t="shared" ref="E121:E129" si="22">E120</f>
        <v>Finance and Procurement</v>
      </c>
      <c r="F121" s="254" t="str">
        <f t="shared" ref="F121:F129" si="23">F120</f>
        <v>Internal</v>
      </c>
      <c r="G121" s="255" t="s">
        <v>594</v>
      </c>
      <c r="H121" s="256"/>
      <c r="I121" s="31"/>
    </row>
    <row r="122" spans="3:9" ht="12" customHeight="1" x14ac:dyDescent="0.2">
      <c r="C122" s="13"/>
      <c r="D122" s="290"/>
      <c r="E122" s="254" t="str">
        <f t="shared" si="22"/>
        <v>Finance and Procurement</v>
      </c>
      <c r="F122" s="254" t="str">
        <f t="shared" si="23"/>
        <v>Internal</v>
      </c>
      <c r="G122" s="255"/>
      <c r="H122" s="256"/>
      <c r="I122" s="31"/>
    </row>
    <row r="123" spans="3:9" ht="12" customHeight="1" x14ac:dyDescent="0.2">
      <c r="C123" s="13"/>
      <c r="D123" s="290"/>
      <c r="E123" s="254" t="str">
        <f t="shared" si="22"/>
        <v>Finance and Procurement</v>
      </c>
      <c r="F123" s="254" t="str">
        <f t="shared" si="23"/>
        <v>Internal</v>
      </c>
      <c r="G123" s="255"/>
      <c r="H123" s="256"/>
      <c r="I123" s="31"/>
    </row>
    <row r="124" spans="3:9" ht="12" customHeight="1" x14ac:dyDescent="0.2">
      <c r="C124" s="13"/>
      <c r="D124" s="290"/>
      <c r="E124" s="254" t="str">
        <f t="shared" si="22"/>
        <v>Finance and Procurement</v>
      </c>
      <c r="F124" s="254" t="str">
        <f t="shared" si="23"/>
        <v>Internal</v>
      </c>
      <c r="G124" s="255"/>
      <c r="H124" s="256"/>
      <c r="I124" s="31"/>
    </row>
    <row r="125" spans="3:9" ht="12" customHeight="1" x14ac:dyDescent="0.2">
      <c r="C125" s="13"/>
      <c r="D125" s="290"/>
      <c r="E125" s="254" t="str">
        <f t="shared" si="22"/>
        <v>Finance and Procurement</v>
      </c>
      <c r="F125" s="254" t="str">
        <f t="shared" si="23"/>
        <v>Internal</v>
      </c>
      <c r="G125" s="255"/>
      <c r="H125" s="256"/>
      <c r="I125" s="31"/>
    </row>
    <row r="126" spans="3:9" ht="12" customHeight="1" x14ac:dyDescent="0.2">
      <c r="C126" s="13"/>
      <c r="D126" s="290"/>
      <c r="E126" s="254" t="str">
        <f t="shared" si="22"/>
        <v>Finance and Procurement</v>
      </c>
      <c r="F126" s="254" t="str">
        <f t="shared" si="23"/>
        <v>Internal</v>
      </c>
      <c r="G126" s="255"/>
      <c r="H126" s="256"/>
      <c r="I126" s="31"/>
    </row>
    <row r="127" spans="3:9" ht="12" customHeight="1" x14ac:dyDescent="0.2">
      <c r="C127" s="13"/>
      <c r="D127" s="290"/>
      <c r="E127" s="254" t="str">
        <f t="shared" si="22"/>
        <v>Finance and Procurement</v>
      </c>
      <c r="F127" s="254" t="str">
        <f t="shared" si="23"/>
        <v>Internal</v>
      </c>
      <c r="G127" s="255"/>
      <c r="H127" s="256"/>
      <c r="I127" s="31"/>
    </row>
    <row r="128" spans="3:9" ht="12" customHeight="1" x14ac:dyDescent="0.2">
      <c r="C128" s="13"/>
      <c r="D128" s="290"/>
      <c r="E128" s="254" t="str">
        <f t="shared" si="22"/>
        <v>Finance and Procurement</v>
      </c>
      <c r="F128" s="254" t="str">
        <f t="shared" si="23"/>
        <v>Internal</v>
      </c>
      <c r="G128" s="255"/>
      <c r="H128" s="256"/>
      <c r="I128" s="31"/>
    </row>
    <row r="129" spans="1:9" ht="12" customHeight="1" x14ac:dyDescent="0.2">
      <c r="C129" s="13"/>
      <c r="D129" s="290"/>
      <c r="E129" s="254" t="str">
        <f t="shared" si="22"/>
        <v>Finance and Procurement</v>
      </c>
      <c r="F129" s="254" t="str">
        <f t="shared" si="23"/>
        <v>Internal</v>
      </c>
      <c r="G129" s="255"/>
      <c r="H129" s="256"/>
      <c r="I129" s="31"/>
    </row>
    <row r="130" spans="1:9" s="54" customFormat="1" ht="12" customHeight="1" x14ac:dyDescent="0.2">
      <c r="A130" s="6"/>
      <c r="B130" s="6"/>
      <c r="C130" s="13"/>
      <c r="D130" s="290">
        <v>13</v>
      </c>
      <c r="E130" s="250" t="str">
        <f>IF(OR(VLOOKUP(D130,'Services - NHC'!$D$10:$F$144,2,FALSE)="",VLOOKUP(D130,'Services - NHC'!$D$10:$F$144,2,FALSE)="[Enter service]"),"",VLOOKUP(D130,'Services - NHC'!$D$10:$F$144,2,FALSE))</f>
        <v>Revenue Collection</v>
      </c>
      <c r="F130" s="251" t="str">
        <f>IF(OR(VLOOKUP(D130,'Services - NHC'!$D$10:$F$144,3,FALSE)="",VLOOKUP(D130,'Services - NHC'!$D$10:$F$144,3,FALSE)="[Select]"),"",VLOOKUP(D130,'Services - NHC'!$D$10:$F$144,3,FALSE))</f>
        <v>Mixed</v>
      </c>
      <c r="G130" s="252" t="s">
        <v>595</v>
      </c>
      <c r="H130" s="253"/>
      <c r="I130" s="31"/>
    </row>
    <row r="131" spans="1:9" s="54" customFormat="1" ht="12" customHeight="1" x14ac:dyDescent="0.2">
      <c r="A131" s="6"/>
      <c r="B131" s="6"/>
      <c r="C131" s="13"/>
      <c r="D131" s="290"/>
      <c r="E131" s="254" t="str">
        <f t="shared" ref="E131:E139" si="24">E130</f>
        <v>Revenue Collection</v>
      </c>
      <c r="F131" s="254" t="str">
        <f t="shared" ref="F131:F139" si="25">F130</f>
        <v>Mixed</v>
      </c>
      <c r="G131" s="255"/>
      <c r="H131" s="256"/>
      <c r="I131" s="31"/>
    </row>
    <row r="132" spans="1:9" s="54" customFormat="1" ht="12" customHeight="1" x14ac:dyDescent="0.2">
      <c r="A132" s="6"/>
      <c r="B132" s="6"/>
      <c r="C132" s="13"/>
      <c r="D132" s="290"/>
      <c r="E132" s="254" t="str">
        <f t="shared" si="24"/>
        <v>Revenue Collection</v>
      </c>
      <c r="F132" s="254" t="str">
        <f t="shared" si="25"/>
        <v>Mixed</v>
      </c>
      <c r="G132" s="255"/>
      <c r="H132" s="256"/>
      <c r="I132" s="31"/>
    </row>
    <row r="133" spans="1:9" ht="12" customHeight="1" x14ac:dyDescent="0.2">
      <c r="C133" s="13"/>
      <c r="D133" s="290"/>
      <c r="E133" s="254" t="str">
        <f t="shared" si="24"/>
        <v>Revenue Collection</v>
      </c>
      <c r="F133" s="254" t="str">
        <f t="shared" si="25"/>
        <v>Mixed</v>
      </c>
      <c r="G133" s="255"/>
      <c r="H133" s="256"/>
      <c r="I133" s="31"/>
    </row>
    <row r="134" spans="1:9" ht="12" customHeight="1" x14ac:dyDescent="0.2">
      <c r="C134" s="13"/>
      <c r="D134" s="290"/>
      <c r="E134" s="254" t="str">
        <f t="shared" si="24"/>
        <v>Revenue Collection</v>
      </c>
      <c r="F134" s="254" t="str">
        <f t="shared" si="25"/>
        <v>Mixed</v>
      </c>
      <c r="G134" s="255"/>
      <c r="H134" s="256"/>
      <c r="I134" s="31"/>
    </row>
    <row r="135" spans="1:9" ht="12" customHeight="1" x14ac:dyDescent="0.2">
      <c r="C135" s="13"/>
      <c r="D135" s="290"/>
      <c r="E135" s="254" t="str">
        <f t="shared" si="24"/>
        <v>Revenue Collection</v>
      </c>
      <c r="F135" s="254" t="str">
        <f t="shared" si="25"/>
        <v>Mixed</v>
      </c>
      <c r="G135" s="255"/>
      <c r="H135" s="256"/>
      <c r="I135" s="31"/>
    </row>
    <row r="136" spans="1:9" ht="12" customHeight="1" x14ac:dyDescent="0.2">
      <c r="C136" s="13"/>
      <c r="D136" s="290"/>
      <c r="E136" s="254" t="str">
        <f t="shared" si="24"/>
        <v>Revenue Collection</v>
      </c>
      <c r="F136" s="254" t="str">
        <f t="shared" si="25"/>
        <v>Mixed</v>
      </c>
      <c r="G136" s="255"/>
      <c r="H136" s="256"/>
      <c r="I136" s="31"/>
    </row>
    <row r="137" spans="1:9" ht="12" customHeight="1" x14ac:dyDescent="0.2">
      <c r="C137" s="13"/>
      <c r="D137" s="290"/>
      <c r="E137" s="254" t="str">
        <f t="shared" si="24"/>
        <v>Revenue Collection</v>
      </c>
      <c r="F137" s="254" t="str">
        <f t="shared" si="25"/>
        <v>Mixed</v>
      </c>
      <c r="G137" s="255"/>
      <c r="H137" s="256"/>
      <c r="I137" s="31"/>
    </row>
    <row r="138" spans="1:9" ht="12" customHeight="1" x14ac:dyDescent="0.2">
      <c r="C138" s="13"/>
      <c r="D138" s="290"/>
      <c r="E138" s="254" t="str">
        <f t="shared" si="24"/>
        <v>Revenue Collection</v>
      </c>
      <c r="F138" s="254" t="str">
        <f t="shared" si="25"/>
        <v>Mixed</v>
      </c>
      <c r="G138" s="255"/>
      <c r="H138" s="256"/>
      <c r="I138" s="31"/>
    </row>
    <row r="139" spans="1:9" ht="12" customHeight="1" x14ac:dyDescent="0.2">
      <c r="C139" s="13"/>
      <c r="D139" s="290"/>
      <c r="E139" s="254" t="str">
        <f t="shared" si="24"/>
        <v>Revenue Collection</v>
      </c>
      <c r="F139" s="254" t="str">
        <f t="shared" si="25"/>
        <v>Mixed</v>
      </c>
      <c r="G139" s="255"/>
      <c r="H139" s="256"/>
      <c r="I139" s="31"/>
    </row>
    <row r="140" spans="1:9" ht="12" customHeight="1" x14ac:dyDescent="0.2">
      <c r="C140" s="13"/>
      <c r="D140" s="290">
        <v>14</v>
      </c>
      <c r="E140" s="250" t="str">
        <f>IF(OR(VLOOKUP(D140,'Services - NHC'!$D$10:$F$144,2,FALSE)="",VLOOKUP(D140,'Services - NHC'!$D$10:$F$144,2,FALSE)="[Enter service]"),"",VLOOKUP(D140,'Services - NHC'!$D$10:$F$144,2,FALSE))</f>
        <v>Fire Services Levy</v>
      </c>
      <c r="F140" s="251" t="str">
        <f>IF(OR(VLOOKUP(D140,'Services - NHC'!$D$10:$F$144,3,FALSE)="",VLOOKUP(D140,'Services - NHC'!$D$10:$F$144,3,FALSE)="[Select]"),"",VLOOKUP(D140,'Services - NHC'!$D$10:$F$144,3,FALSE))</f>
        <v>Internal</v>
      </c>
      <c r="G140" s="252"/>
      <c r="H140" s="253"/>
      <c r="I140" s="31"/>
    </row>
    <row r="141" spans="1:9" ht="12" customHeight="1" x14ac:dyDescent="0.2">
      <c r="C141" s="13"/>
      <c r="D141" s="290"/>
      <c r="E141" s="254" t="str">
        <f t="shared" ref="E141:E149" si="26">E140</f>
        <v>Fire Services Levy</v>
      </c>
      <c r="F141" s="254" t="str">
        <f t="shared" ref="F141:F149" si="27">F140</f>
        <v>Internal</v>
      </c>
      <c r="G141" s="255"/>
      <c r="H141" s="256"/>
      <c r="I141" s="31"/>
    </row>
    <row r="142" spans="1:9" ht="12" customHeight="1" x14ac:dyDescent="0.2">
      <c r="C142" s="13"/>
      <c r="D142" s="290"/>
      <c r="E142" s="254" t="str">
        <f t="shared" si="26"/>
        <v>Fire Services Levy</v>
      </c>
      <c r="F142" s="254" t="str">
        <f t="shared" si="27"/>
        <v>Internal</v>
      </c>
      <c r="G142" s="255"/>
      <c r="H142" s="256"/>
      <c r="I142" s="31"/>
    </row>
    <row r="143" spans="1:9" ht="12" customHeight="1" x14ac:dyDescent="0.2">
      <c r="C143" s="13"/>
      <c r="D143" s="290"/>
      <c r="E143" s="254" t="str">
        <f t="shared" si="26"/>
        <v>Fire Services Levy</v>
      </c>
      <c r="F143" s="254" t="str">
        <f t="shared" si="27"/>
        <v>Internal</v>
      </c>
      <c r="G143" s="255"/>
      <c r="H143" s="256"/>
      <c r="I143" s="31"/>
    </row>
    <row r="144" spans="1:9" ht="12" customHeight="1" x14ac:dyDescent="0.2">
      <c r="C144" s="13"/>
      <c r="D144" s="290"/>
      <c r="E144" s="254" t="str">
        <f t="shared" si="26"/>
        <v>Fire Services Levy</v>
      </c>
      <c r="F144" s="254" t="str">
        <f t="shared" si="27"/>
        <v>Internal</v>
      </c>
      <c r="G144" s="255"/>
      <c r="H144" s="256"/>
      <c r="I144" s="31"/>
    </row>
    <row r="145" spans="3:9" ht="12" customHeight="1" x14ac:dyDescent="0.2">
      <c r="C145" s="13"/>
      <c r="D145" s="290"/>
      <c r="E145" s="254" t="str">
        <f t="shared" si="26"/>
        <v>Fire Services Levy</v>
      </c>
      <c r="F145" s="254" t="str">
        <f t="shared" si="27"/>
        <v>Internal</v>
      </c>
      <c r="G145" s="255"/>
      <c r="H145" s="256"/>
      <c r="I145" s="31"/>
    </row>
    <row r="146" spans="3:9" ht="12" customHeight="1" x14ac:dyDescent="0.2">
      <c r="C146" s="13"/>
      <c r="D146" s="290"/>
      <c r="E146" s="254" t="str">
        <f t="shared" si="26"/>
        <v>Fire Services Levy</v>
      </c>
      <c r="F146" s="254" t="str">
        <f t="shared" si="27"/>
        <v>Internal</v>
      </c>
      <c r="G146" s="255"/>
      <c r="H146" s="256"/>
      <c r="I146" s="31"/>
    </row>
    <row r="147" spans="3:9" ht="12" customHeight="1" x14ac:dyDescent="0.2">
      <c r="C147" s="13"/>
      <c r="D147" s="290"/>
      <c r="E147" s="254" t="str">
        <f t="shared" si="26"/>
        <v>Fire Services Levy</v>
      </c>
      <c r="F147" s="254" t="str">
        <f t="shared" si="27"/>
        <v>Internal</v>
      </c>
      <c r="G147" s="255"/>
      <c r="H147" s="256"/>
      <c r="I147" s="31"/>
    </row>
    <row r="148" spans="3:9" ht="12" customHeight="1" x14ac:dyDescent="0.2">
      <c r="C148" s="13"/>
      <c r="D148" s="290"/>
      <c r="E148" s="254" t="str">
        <f t="shared" si="26"/>
        <v>Fire Services Levy</v>
      </c>
      <c r="F148" s="254" t="str">
        <f t="shared" si="27"/>
        <v>Internal</v>
      </c>
      <c r="G148" s="255"/>
      <c r="H148" s="256"/>
      <c r="I148" s="31"/>
    </row>
    <row r="149" spans="3:9" ht="12" customHeight="1" x14ac:dyDescent="0.2">
      <c r="C149" s="13"/>
      <c r="D149" s="290"/>
      <c r="E149" s="254" t="str">
        <f t="shared" si="26"/>
        <v>Fire Services Levy</v>
      </c>
      <c r="F149" s="254" t="str">
        <f t="shared" si="27"/>
        <v>Internal</v>
      </c>
      <c r="G149" s="255"/>
      <c r="H149" s="256"/>
      <c r="I149" s="31"/>
    </row>
    <row r="150" spans="3:9" ht="12" customHeight="1" x14ac:dyDescent="0.2">
      <c r="C150" s="13"/>
      <c r="D150" s="290">
        <v>15</v>
      </c>
      <c r="E150" s="250" t="str">
        <f>IF(OR(VLOOKUP(D150,'Services - NHC'!$D$10:$F$144,2,FALSE)="",VLOOKUP(D150,'Services - NHC'!$D$10:$F$144,2,FALSE)="[Enter service]"),"",VLOOKUP(D150,'Services - NHC'!$D$10:$F$144,2,FALSE))</f>
        <v>Corporate Services</v>
      </c>
      <c r="F150" s="251" t="str">
        <f>IF(OR(VLOOKUP(D150,'Services - NHC'!$D$10:$F$144,3,FALSE)="",VLOOKUP(D150,'Services - NHC'!$D$10:$F$144,3,FALSE)="[Select]"),"",VLOOKUP(D150,'Services - NHC'!$D$10:$F$144,3,FALSE))</f>
        <v>Internal</v>
      </c>
      <c r="G150" s="252"/>
      <c r="H150" s="253"/>
      <c r="I150" s="31"/>
    </row>
    <row r="151" spans="3:9" ht="12" customHeight="1" x14ac:dyDescent="0.2">
      <c r="C151" s="13"/>
      <c r="D151" s="290"/>
      <c r="E151" s="254" t="str">
        <f t="shared" ref="E151:E159" si="28">E150</f>
        <v>Corporate Services</v>
      </c>
      <c r="F151" s="254" t="str">
        <f t="shared" ref="F151:F159" si="29">F150</f>
        <v>Internal</v>
      </c>
      <c r="G151" s="255"/>
      <c r="H151" s="256"/>
      <c r="I151" s="31"/>
    </row>
    <row r="152" spans="3:9" ht="12" customHeight="1" x14ac:dyDescent="0.2">
      <c r="C152" s="13"/>
      <c r="D152" s="290"/>
      <c r="E152" s="254" t="str">
        <f t="shared" si="28"/>
        <v>Corporate Services</v>
      </c>
      <c r="F152" s="254" t="str">
        <f t="shared" si="29"/>
        <v>Internal</v>
      </c>
      <c r="G152" s="255"/>
      <c r="H152" s="256"/>
      <c r="I152" s="31"/>
    </row>
    <row r="153" spans="3:9" ht="12" customHeight="1" x14ac:dyDescent="0.2">
      <c r="C153" s="13"/>
      <c r="D153" s="290"/>
      <c r="E153" s="254" t="str">
        <f t="shared" si="28"/>
        <v>Corporate Services</v>
      </c>
      <c r="F153" s="254" t="str">
        <f t="shared" si="29"/>
        <v>Internal</v>
      </c>
      <c r="G153" s="255"/>
      <c r="H153" s="256"/>
      <c r="I153" s="31"/>
    </row>
    <row r="154" spans="3:9" ht="12" customHeight="1" x14ac:dyDescent="0.2">
      <c r="C154" s="13"/>
      <c r="D154" s="290"/>
      <c r="E154" s="254" t="str">
        <f t="shared" si="28"/>
        <v>Corporate Services</v>
      </c>
      <c r="F154" s="254" t="str">
        <f t="shared" si="29"/>
        <v>Internal</v>
      </c>
      <c r="G154" s="255"/>
      <c r="H154" s="256"/>
      <c r="I154" s="31"/>
    </row>
    <row r="155" spans="3:9" ht="12" customHeight="1" x14ac:dyDescent="0.2">
      <c r="C155" s="13"/>
      <c r="D155" s="290"/>
      <c r="E155" s="254" t="str">
        <f t="shared" si="28"/>
        <v>Corporate Services</v>
      </c>
      <c r="F155" s="254" t="str">
        <f t="shared" si="29"/>
        <v>Internal</v>
      </c>
      <c r="G155" s="255"/>
      <c r="H155" s="256"/>
      <c r="I155" s="31"/>
    </row>
    <row r="156" spans="3:9" ht="12" customHeight="1" x14ac:dyDescent="0.2">
      <c r="C156" s="13"/>
      <c r="D156" s="290"/>
      <c r="E156" s="254" t="str">
        <f t="shared" si="28"/>
        <v>Corporate Services</v>
      </c>
      <c r="F156" s="254" t="str">
        <f t="shared" si="29"/>
        <v>Internal</v>
      </c>
      <c r="G156" s="255"/>
      <c r="H156" s="256"/>
      <c r="I156" s="31"/>
    </row>
    <row r="157" spans="3:9" ht="12" customHeight="1" x14ac:dyDescent="0.2">
      <c r="C157" s="13"/>
      <c r="D157" s="290"/>
      <c r="E157" s="254" t="str">
        <f t="shared" si="28"/>
        <v>Corporate Services</v>
      </c>
      <c r="F157" s="254" t="str">
        <f t="shared" si="29"/>
        <v>Internal</v>
      </c>
      <c r="G157" s="255"/>
      <c r="H157" s="256"/>
      <c r="I157" s="31"/>
    </row>
    <row r="158" spans="3:9" ht="12" customHeight="1" x14ac:dyDescent="0.2">
      <c r="C158" s="13"/>
      <c r="D158" s="290"/>
      <c r="E158" s="254" t="str">
        <f t="shared" si="28"/>
        <v>Corporate Services</v>
      </c>
      <c r="F158" s="254" t="str">
        <f t="shared" si="29"/>
        <v>Internal</v>
      </c>
      <c r="G158" s="255"/>
      <c r="H158" s="256"/>
      <c r="I158" s="31"/>
    </row>
    <row r="159" spans="3:9" ht="12" customHeight="1" x14ac:dyDescent="0.2">
      <c r="C159" s="13"/>
      <c r="D159" s="290"/>
      <c r="E159" s="254" t="str">
        <f t="shared" si="28"/>
        <v>Corporate Services</v>
      </c>
      <c r="F159" s="254" t="str">
        <f t="shared" si="29"/>
        <v>Internal</v>
      </c>
      <c r="G159" s="255"/>
      <c r="H159" s="256"/>
      <c r="I159" s="31"/>
    </row>
    <row r="160" spans="3:9" ht="12" customHeight="1" x14ac:dyDescent="0.2">
      <c r="C160" s="13"/>
      <c r="D160" s="290">
        <v>16</v>
      </c>
      <c r="E160" s="250" t="str">
        <f>IF(OR(VLOOKUP(D160,'Services - NHC'!$D$10:$F$144,2,FALSE)="",VLOOKUP(D160,'Services - NHC'!$D$10:$F$144,2,FALSE)="[Enter service]"),"",VLOOKUP(D160,'Services - NHC'!$D$10:$F$144,2,FALSE))</f>
        <v>Media and Communication</v>
      </c>
      <c r="F160" s="251" t="str">
        <f>IF(OR(VLOOKUP(D160,'Services - NHC'!$D$10:$F$144,3,FALSE)="",VLOOKUP(D160,'Services - NHC'!$D$10:$F$144,3,FALSE)="[Select]"),"",VLOOKUP(D160,'Services - NHC'!$D$10:$F$144,3,FALSE))</f>
        <v>Mixed</v>
      </c>
      <c r="G160" s="252" t="s">
        <v>596</v>
      </c>
      <c r="H160" s="253"/>
      <c r="I160" s="31"/>
    </row>
    <row r="161" spans="3:9" ht="12" customHeight="1" x14ac:dyDescent="0.2">
      <c r="C161" s="13"/>
      <c r="D161" s="290"/>
      <c r="E161" s="254" t="str">
        <f t="shared" ref="E161:E169" si="30">E160</f>
        <v>Media and Communication</v>
      </c>
      <c r="F161" s="254" t="str">
        <f t="shared" ref="F161:F169" si="31">F160</f>
        <v>Mixed</v>
      </c>
      <c r="G161" s="255"/>
      <c r="H161" s="256"/>
      <c r="I161" s="31"/>
    </row>
    <row r="162" spans="3:9" ht="12" customHeight="1" x14ac:dyDescent="0.2">
      <c r="C162" s="13"/>
      <c r="D162" s="290"/>
      <c r="E162" s="254" t="str">
        <f t="shared" si="30"/>
        <v>Media and Communication</v>
      </c>
      <c r="F162" s="254" t="str">
        <f t="shared" si="31"/>
        <v>Mixed</v>
      </c>
      <c r="G162" s="255"/>
      <c r="H162" s="256"/>
      <c r="I162" s="31"/>
    </row>
    <row r="163" spans="3:9" ht="12" customHeight="1" x14ac:dyDescent="0.2">
      <c r="C163" s="13"/>
      <c r="D163" s="290"/>
      <c r="E163" s="254" t="str">
        <f t="shared" si="30"/>
        <v>Media and Communication</v>
      </c>
      <c r="F163" s="254" t="str">
        <f t="shared" si="31"/>
        <v>Mixed</v>
      </c>
      <c r="G163" s="255"/>
      <c r="H163" s="256"/>
      <c r="I163" s="31"/>
    </row>
    <row r="164" spans="3:9" ht="12" customHeight="1" x14ac:dyDescent="0.2">
      <c r="C164" s="13"/>
      <c r="D164" s="290"/>
      <c r="E164" s="254" t="str">
        <f t="shared" si="30"/>
        <v>Media and Communication</v>
      </c>
      <c r="F164" s="254" t="str">
        <f t="shared" si="31"/>
        <v>Mixed</v>
      </c>
      <c r="G164" s="255"/>
      <c r="H164" s="256"/>
      <c r="I164" s="31"/>
    </row>
    <row r="165" spans="3:9" ht="12" customHeight="1" x14ac:dyDescent="0.2">
      <c r="C165" s="13"/>
      <c r="D165" s="290"/>
      <c r="E165" s="254" t="str">
        <f t="shared" si="30"/>
        <v>Media and Communication</v>
      </c>
      <c r="F165" s="254" t="str">
        <f t="shared" si="31"/>
        <v>Mixed</v>
      </c>
      <c r="G165" s="255"/>
      <c r="H165" s="256"/>
      <c r="I165" s="31"/>
    </row>
    <row r="166" spans="3:9" ht="12" customHeight="1" x14ac:dyDescent="0.2">
      <c r="C166" s="13"/>
      <c r="D166" s="290"/>
      <c r="E166" s="254" t="str">
        <f t="shared" si="30"/>
        <v>Media and Communication</v>
      </c>
      <c r="F166" s="254" t="str">
        <f t="shared" si="31"/>
        <v>Mixed</v>
      </c>
      <c r="G166" s="255"/>
      <c r="H166" s="256"/>
      <c r="I166" s="31"/>
    </row>
    <row r="167" spans="3:9" ht="12" customHeight="1" x14ac:dyDescent="0.2">
      <c r="C167" s="13"/>
      <c r="D167" s="290"/>
      <c r="E167" s="254" t="str">
        <f t="shared" si="30"/>
        <v>Media and Communication</v>
      </c>
      <c r="F167" s="254" t="str">
        <f t="shared" si="31"/>
        <v>Mixed</v>
      </c>
      <c r="G167" s="255"/>
      <c r="H167" s="256"/>
      <c r="I167" s="31"/>
    </row>
    <row r="168" spans="3:9" ht="12" customHeight="1" x14ac:dyDescent="0.2">
      <c r="C168" s="13"/>
      <c r="D168" s="290"/>
      <c r="E168" s="254" t="str">
        <f t="shared" si="30"/>
        <v>Media and Communication</v>
      </c>
      <c r="F168" s="254" t="str">
        <f t="shared" si="31"/>
        <v>Mixed</v>
      </c>
      <c r="G168" s="255"/>
      <c r="H168" s="256"/>
      <c r="I168" s="31"/>
    </row>
    <row r="169" spans="3:9" ht="12" customHeight="1" x14ac:dyDescent="0.2">
      <c r="C169" s="13"/>
      <c r="D169" s="290"/>
      <c r="E169" s="254" t="str">
        <f t="shared" si="30"/>
        <v>Media and Communication</v>
      </c>
      <c r="F169" s="254" t="str">
        <f t="shared" si="31"/>
        <v>Mixed</v>
      </c>
      <c r="G169" s="255"/>
      <c r="H169" s="256"/>
      <c r="I169" s="31"/>
    </row>
    <row r="170" spans="3:9" ht="12" customHeight="1" x14ac:dyDescent="0.2">
      <c r="C170" s="13"/>
      <c r="D170" s="290">
        <v>17</v>
      </c>
      <c r="E170" s="250" t="str">
        <f>IF(OR(VLOOKUP(D170,'Services - NHC'!$D$10:$F$144,2,FALSE)="",VLOOKUP(D170,'Services - NHC'!$D$10:$F$144,2,FALSE)="[Enter service]"),"",VLOOKUP(D170,'Services - NHC'!$D$10:$F$144,2,FALSE))</f>
        <v>Risk Management</v>
      </c>
      <c r="F170" s="251" t="str">
        <f>IF(OR(VLOOKUP(D170,'Services - NHC'!$D$10:$F$144,3,FALSE)="",VLOOKUP(D170,'Services - NHC'!$D$10:$F$144,3,FALSE)="[Select]"),"",VLOOKUP(D170,'Services - NHC'!$D$10:$F$144,3,FALSE))</f>
        <v>Mixed</v>
      </c>
      <c r="G170" s="252" t="s">
        <v>597</v>
      </c>
      <c r="H170" s="253"/>
      <c r="I170" s="31"/>
    </row>
    <row r="171" spans="3:9" ht="12" customHeight="1" x14ac:dyDescent="0.2">
      <c r="C171" s="13"/>
      <c r="D171" s="290"/>
      <c r="E171" s="254" t="str">
        <f t="shared" ref="E171:E179" si="32">E170</f>
        <v>Risk Management</v>
      </c>
      <c r="F171" s="254" t="str">
        <f t="shared" ref="F171:F179" si="33">F170</f>
        <v>Mixed</v>
      </c>
      <c r="G171" s="255"/>
      <c r="H171" s="256"/>
      <c r="I171" s="31"/>
    </row>
    <row r="172" spans="3:9" ht="12" customHeight="1" x14ac:dyDescent="0.2">
      <c r="C172" s="13"/>
      <c r="D172" s="290"/>
      <c r="E172" s="254" t="str">
        <f t="shared" si="32"/>
        <v>Risk Management</v>
      </c>
      <c r="F172" s="254" t="str">
        <f t="shared" si="33"/>
        <v>Mixed</v>
      </c>
      <c r="G172" s="255"/>
      <c r="H172" s="256"/>
      <c r="I172" s="31"/>
    </row>
    <row r="173" spans="3:9" ht="12" customHeight="1" x14ac:dyDescent="0.2">
      <c r="C173" s="13"/>
      <c r="D173" s="290"/>
      <c r="E173" s="254" t="str">
        <f t="shared" si="32"/>
        <v>Risk Management</v>
      </c>
      <c r="F173" s="254" t="str">
        <f t="shared" si="33"/>
        <v>Mixed</v>
      </c>
      <c r="G173" s="255"/>
      <c r="H173" s="256"/>
      <c r="I173" s="31"/>
    </row>
    <row r="174" spans="3:9" ht="12" customHeight="1" x14ac:dyDescent="0.2">
      <c r="C174" s="13"/>
      <c r="D174" s="290"/>
      <c r="E174" s="254" t="str">
        <f t="shared" si="32"/>
        <v>Risk Management</v>
      </c>
      <c r="F174" s="254" t="str">
        <f t="shared" si="33"/>
        <v>Mixed</v>
      </c>
      <c r="G174" s="255"/>
      <c r="H174" s="256"/>
      <c r="I174" s="31"/>
    </row>
    <row r="175" spans="3:9" ht="12" customHeight="1" x14ac:dyDescent="0.2">
      <c r="C175" s="13"/>
      <c r="D175" s="290"/>
      <c r="E175" s="254" t="str">
        <f t="shared" si="32"/>
        <v>Risk Management</v>
      </c>
      <c r="F175" s="254" t="str">
        <f t="shared" si="33"/>
        <v>Mixed</v>
      </c>
      <c r="G175" s="255"/>
      <c r="H175" s="256"/>
      <c r="I175" s="31"/>
    </row>
    <row r="176" spans="3:9" ht="12" customHeight="1" x14ac:dyDescent="0.2">
      <c r="C176" s="13"/>
      <c r="D176" s="290"/>
      <c r="E176" s="254" t="str">
        <f t="shared" si="32"/>
        <v>Risk Management</v>
      </c>
      <c r="F176" s="254" t="str">
        <f t="shared" si="33"/>
        <v>Mixed</v>
      </c>
      <c r="G176" s="255"/>
      <c r="H176" s="256"/>
      <c r="I176" s="31"/>
    </row>
    <row r="177" spans="3:9" ht="12" customHeight="1" x14ac:dyDescent="0.2">
      <c r="C177" s="13"/>
      <c r="D177" s="290"/>
      <c r="E177" s="254" t="str">
        <f t="shared" si="32"/>
        <v>Risk Management</v>
      </c>
      <c r="F177" s="254" t="str">
        <f t="shared" si="33"/>
        <v>Mixed</v>
      </c>
      <c r="G177" s="255"/>
      <c r="H177" s="256"/>
      <c r="I177" s="31"/>
    </row>
    <row r="178" spans="3:9" ht="12" customHeight="1" x14ac:dyDescent="0.2">
      <c r="C178" s="13"/>
      <c r="D178" s="290"/>
      <c r="E178" s="254" t="str">
        <f t="shared" si="32"/>
        <v>Risk Management</v>
      </c>
      <c r="F178" s="254" t="str">
        <f t="shared" si="33"/>
        <v>Mixed</v>
      </c>
      <c r="G178" s="255"/>
      <c r="H178" s="256"/>
      <c r="I178" s="31"/>
    </row>
    <row r="179" spans="3:9" ht="12" customHeight="1" x14ac:dyDescent="0.2">
      <c r="C179" s="13"/>
      <c r="D179" s="290"/>
      <c r="E179" s="254" t="str">
        <f t="shared" si="32"/>
        <v>Risk Management</v>
      </c>
      <c r="F179" s="254" t="str">
        <f t="shared" si="33"/>
        <v>Mixed</v>
      </c>
      <c r="G179" s="255"/>
      <c r="H179" s="256"/>
      <c r="I179" s="31"/>
    </row>
    <row r="180" spans="3:9" ht="12" customHeight="1" x14ac:dyDescent="0.2">
      <c r="C180" s="13"/>
      <c r="D180" s="290">
        <v>18</v>
      </c>
      <c r="E180" s="250" t="str">
        <f>IF(OR(VLOOKUP(D180,'Services - NHC'!$D$10:$F$144,2,FALSE)="",VLOOKUP(D180,'Services - NHC'!$D$10:$F$144,2,FALSE)="[Enter service]"),"",VLOOKUP(D180,'Services - NHC'!$D$10:$F$144,2,FALSE))</f>
        <v>Records Management</v>
      </c>
      <c r="F180" s="251" t="str">
        <f>IF(OR(VLOOKUP(D180,'Services - NHC'!$D$10:$F$144,3,FALSE)="",VLOOKUP(D180,'Services - NHC'!$D$10:$F$144,3,FALSE)="[Select]"),"",VLOOKUP(D180,'Services - NHC'!$D$10:$F$144,3,FALSE))</f>
        <v>Internal</v>
      </c>
      <c r="G180" s="252" t="s">
        <v>598</v>
      </c>
      <c r="H180" s="253"/>
      <c r="I180" s="31"/>
    </row>
    <row r="181" spans="3:9" ht="12" customHeight="1" x14ac:dyDescent="0.2">
      <c r="C181" s="13"/>
      <c r="D181" s="290"/>
      <c r="E181" s="254" t="str">
        <f t="shared" ref="E181:E189" si="34">E180</f>
        <v>Records Management</v>
      </c>
      <c r="F181" s="254" t="str">
        <f t="shared" ref="F181:F189" si="35">F180</f>
        <v>Internal</v>
      </c>
      <c r="G181" s="255"/>
      <c r="H181" s="256"/>
      <c r="I181" s="31"/>
    </row>
    <row r="182" spans="3:9" ht="12" customHeight="1" x14ac:dyDescent="0.2">
      <c r="C182" s="13"/>
      <c r="D182" s="290"/>
      <c r="E182" s="254" t="str">
        <f t="shared" si="34"/>
        <v>Records Management</v>
      </c>
      <c r="F182" s="254" t="str">
        <f t="shared" si="35"/>
        <v>Internal</v>
      </c>
      <c r="G182" s="255"/>
      <c r="H182" s="256"/>
      <c r="I182" s="31"/>
    </row>
    <row r="183" spans="3:9" ht="12" customHeight="1" x14ac:dyDescent="0.2">
      <c r="C183" s="13"/>
      <c r="D183" s="290"/>
      <c r="E183" s="254" t="str">
        <f t="shared" si="34"/>
        <v>Records Management</v>
      </c>
      <c r="F183" s="254" t="str">
        <f t="shared" si="35"/>
        <v>Internal</v>
      </c>
      <c r="G183" s="255"/>
      <c r="H183" s="256"/>
      <c r="I183" s="31"/>
    </row>
    <row r="184" spans="3:9" ht="12" customHeight="1" x14ac:dyDescent="0.2">
      <c r="C184" s="13"/>
      <c r="D184" s="290"/>
      <c r="E184" s="254" t="str">
        <f t="shared" si="34"/>
        <v>Records Management</v>
      </c>
      <c r="F184" s="254" t="str">
        <f t="shared" si="35"/>
        <v>Internal</v>
      </c>
      <c r="G184" s="255"/>
      <c r="H184" s="256"/>
      <c r="I184" s="31"/>
    </row>
    <row r="185" spans="3:9" ht="12" customHeight="1" x14ac:dyDescent="0.2">
      <c r="C185" s="13"/>
      <c r="D185" s="290"/>
      <c r="E185" s="254" t="str">
        <f t="shared" si="34"/>
        <v>Records Management</v>
      </c>
      <c r="F185" s="254" t="str">
        <f t="shared" si="35"/>
        <v>Internal</v>
      </c>
      <c r="G185" s="255"/>
      <c r="H185" s="256"/>
      <c r="I185" s="31"/>
    </row>
    <row r="186" spans="3:9" ht="12" customHeight="1" x14ac:dyDescent="0.2">
      <c r="C186" s="13"/>
      <c r="D186" s="290"/>
      <c r="E186" s="254" t="str">
        <f t="shared" si="34"/>
        <v>Records Management</v>
      </c>
      <c r="F186" s="254" t="str">
        <f t="shared" si="35"/>
        <v>Internal</v>
      </c>
      <c r="G186" s="255"/>
      <c r="H186" s="256"/>
      <c r="I186" s="31"/>
    </row>
    <row r="187" spans="3:9" ht="12" customHeight="1" x14ac:dyDescent="0.2">
      <c r="C187" s="13"/>
      <c r="D187" s="290"/>
      <c r="E187" s="254" t="str">
        <f t="shared" si="34"/>
        <v>Records Management</v>
      </c>
      <c r="F187" s="254" t="str">
        <f t="shared" si="35"/>
        <v>Internal</v>
      </c>
      <c r="G187" s="255"/>
      <c r="H187" s="256"/>
      <c r="I187" s="31"/>
    </row>
    <row r="188" spans="3:9" ht="12" customHeight="1" x14ac:dyDescent="0.2">
      <c r="C188" s="13"/>
      <c r="D188" s="290"/>
      <c r="E188" s="254" t="str">
        <f t="shared" si="34"/>
        <v>Records Management</v>
      </c>
      <c r="F188" s="254" t="str">
        <f t="shared" si="35"/>
        <v>Internal</v>
      </c>
      <c r="G188" s="255"/>
      <c r="H188" s="256"/>
      <c r="I188" s="31"/>
    </row>
    <row r="189" spans="3:9" ht="12" customHeight="1" x14ac:dyDescent="0.2">
      <c r="C189" s="13"/>
      <c r="D189" s="290"/>
      <c r="E189" s="254" t="str">
        <f t="shared" si="34"/>
        <v>Records Management</v>
      </c>
      <c r="F189" s="254" t="str">
        <f t="shared" si="35"/>
        <v>Internal</v>
      </c>
      <c r="G189" s="255"/>
      <c r="H189" s="256"/>
      <c r="I189" s="31"/>
    </row>
    <row r="190" spans="3:9" ht="12" customHeight="1" x14ac:dyDescent="0.2">
      <c r="C190" s="13"/>
      <c r="D190" s="290">
        <v>19</v>
      </c>
      <c r="E190" s="250" t="str">
        <f>IF(OR(VLOOKUP(D190,'Services - NHC'!$D$10:$F$144,2,FALSE)="",VLOOKUP(D190,'Services - NHC'!$D$10:$F$144,2,FALSE)="[Enter service]"),"",VLOOKUP(D190,'Services - NHC'!$D$10:$F$144,2,FALSE))</f>
        <v>Human Resources</v>
      </c>
      <c r="F190" s="251" t="str">
        <f>IF(OR(VLOOKUP(D190,'Services - NHC'!$D$10:$F$144,3,FALSE)="",VLOOKUP(D190,'Services - NHC'!$D$10:$F$144,3,FALSE)="[Select]"),"",VLOOKUP(D190,'Services - NHC'!$D$10:$F$144,3,FALSE))</f>
        <v>Internal</v>
      </c>
      <c r="G190" s="252" t="s">
        <v>599</v>
      </c>
      <c r="H190" s="253"/>
      <c r="I190" s="31"/>
    </row>
    <row r="191" spans="3:9" ht="12" customHeight="1" x14ac:dyDescent="0.2">
      <c r="C191" s="13"/>
      <c r="D191" s="290"/>
      <c r="E191" s="254" t="str">
        <f t="shared" ref="E191:E199" si="36">E190</f>
        <v>Human Resources</v>
      </c>
      <c r="F191" s="254" t="str">
        <f t="shared" ref="F191:F199" si="37">F190</f>
        <v>Internal</v>
      </c>
      <c r="G191" s="255"/>
      <c r="H191" s="256"/>
      <c r="I191" s="31"/>
    </row>
    <row r="192" spans="3:9" ht="12" customHeight="1" x14ac:dyDescent="0.2">
      <c r="C192" s="13"/>
      <c r="D192" s="290"/>
      <c r="E192" s="254" t="str">
        <f t="shared" si="36"/>
        <v>Human Resources</v>
      </c>
      <c r="F192" s="254" t="str">
        <f t="shared" si="37"/>
        <v>Internal</v>
      </c>
      <c r="G192" s="255"/>
      <c r="H192" s="256"/>
      <c r="I192" s="31"/>
    </row>
    <row r="193" spans="3:9" ht="12" customHeight="1" x14ac:dyDescent="0.2">
      <c r="C193" s="13"/>
      <c r="D193" s="290"/>
      <c r="E193" s="254" t="str">
        <f t="shared" si="36"/>
        <v>Human Resources</v>
      </c>
      <c r="F193" s="254" t="str">
        <f t="shared" si="37"/>
        <v>Internal</v>
      </c>
      <c r="G193" s="255"/>
      <c r="H193" s="256"/>
      <c r="I193" s="31"/>
    </row>
    <row r="194" spans="3:9" ht="12" customHeight="1" x14ac:dyDescent="0.2">
      <c r="C194" s="13"/>
      <c r="D194" s="290"/>
      <c r="E194" s="254" t="str">
        <f t="shared" si="36"/>
        <v>Human Resources</v>
      </c>
      <c r="F194" s="254" t="str">
        <f t="shared" si="37"/>
        <v>Internal</v>
      </c>
      <c r="G194" s="255"/>
      <c r="H194" s="256"/>
      <c r="I194" s="31"/>
    </row>
    <row r="195" spans="3:9" ht="12" customHeight="1" x14ac:dyDescent="0.2">
      <c r="C195" s="13"/>
      <c r="D195" s="290"/>
      <c r="E195" s="254" t="str">
        <f t="shared" si="36"/>
        <v>Human Resources</v>
      </c>
      <c r="F195" s="254" t="str">
        <f t="shared" si="37"/>
        <v>Internal</v>
      </c>
      <c r="G195" s="255"/>
      <c r="H195" s="256"/>
      <c r="I195" s="31"/>
    </row>
    <row r="196" spans="3:9" ht="12" customHeight="1" x14ac:dyDescent="0.2">
      <c r="C196" s="13"/>
      <c r="D196" s="290"/>
      <c r="E196" s="254" t="str">
        <f t="shared" si="36"/>
        <v>Human Resources</v>
      </c>
      <c r="F196" s="254" t="str">
        <f t="shared" si="37"/>
        <v>Internal</v>
      </c>
      <c r="G196" s="255"/>
      <c r="H196" s="256"/>
      <c r="I196" s="31"/>
    </row>
    <row r="197" spans="3:9" ht="12" customHeight="1" x14ac:dyDescent="0.2">
      <c r="C197" s="13"/>
      <c r="D197" s="290"/>
      <c r="E197" s="254" t="str">
        <f t="shared" si="36"/>
        <v>Human Resources</v>
      </c>
      <c r="F197" s="254" t="str">
        <f t="shared" si="37"/>
        <v>Internal</v>
      </c>
      <c r="G197" s="255"/>
      <c r="H197" s="256"/>
      <c r="I197" s="31"/>
    </row>
    <row r="198" spans="3:9" ht="12" customHeight="1" x14ac:dyDescent="0.2">
      <c r="C198" s="13"/>
      <c r="D198" s="290"/>
      <c r="E198" s="254" t="str">
        <f t="shared" si="36"/>
        <v>Human Resources</v>
      </c>
      <c r="F198" s="254" t="str">
        <f t="shared" si="37"/>
        <v>Internal</v>
      </c>
      <c r="G198" s="255"/>
      <c r="H198" s="256"/>
      <c r="I198" s="31"/>
    </row>
    <row r="199" spans="3:9" ht="12" customHeight="1" x14ac:dyDescent="0.2">
      <c r="C199" s="13"/>
      <c r="D199" s="290"/>
      <c r="E199" s="254" t="str">
        <f t="shared" si="36"/>
        <v>Human Resources</v>
      </c>
      <c r="F199" s="254" t="str">
        <f t="shared" si="37"/>
        <v>Internal</v>
      </c>
      <c r="G199" s="255"/>
      <c r="H199" s="256"/>
      <c r="I199" s="31"/>
    </row>
    <row r="200" spans="3:9" ht="12" customHeight="1" x14ac:dyDescent="0.2">
      <c r="C200" s="13"/>
      <c r="D200" s="290">
        <v>20</v>
      </c>
      <c r="E200" s="250" t="str">
        <f>IF(OR(VLOOKUP(D200,'Services - NHC'!$D$10:$F$144,2,FALSE)="",VLOOKUP(D200,'Services - NHC'!$D$10:$F$144,2,FALSE)="[Enter service]"),"",VLOOKUP(D200,'Services - NHC'!$D$10:$F$144,2,FALSE))</f>
        <v>Information Technology</v>
      </c>
      <c r="F200" s="251" t="str">
        <f>IF(OR(VLOOKUP(D200,'Services - NHC'!$D$10:$F$144,3,FALSE)="",VLOOKUP(D200,'Services - NHC'!$D$10:$F$144,3,FALSE)="[Select]"),"",VLOOKUP(D200,'Services - NHC'!$D$10:$F$144,3,FALSE))</f>
        <v>Internal</v>
      </c>
      <c r="G200" s="252" t="s">
        <v>600</v>
      </c>
      <c r="H200" s="253"/>
      <c r="I200" s="31"/>
    </row>
    <row r="201" spans="3:9" ht="12" customHeight="1" x14ac:dyDescent="0.2">
      <c r="C201" s="13"/>
      <c r="D201" s="290"/>
      <c r="E201" s="254" t="str">
        <f t="shared" ref="E201:E209" si="38">E200</f>
        <v>Information Technology</v>
      </c>
      <c r="F201" s="254" t="str">
        <f t="shared" ref="F201:F209" si="39">F200</f>
        <v>Internal</v>
      </c>
      <c r="G201" s="255"/>
      <c r="H201" s="256"/>
      <c r="I201" s="31"/>
    </row>
    <row r="202" spans="3:9" ht="12" customHeight="1" x14ac:dyDescent="0.2">
      <c r="C202" s="13"/>
      <c r="D202" s="290"/>
      <c r="E202" s="254" t="str">
        <f t="shared" si="38"/>
        <v>Information Technology</v>
      </c>
      <c r="F202" s="254" t="str">
        <f t="shared" si="39"/>
        <v>Internal</v>
      </c>
      <c r="G202" s="255"/>
      <c r="H202" s="256"/>
      <c r="I202" s="31"/>
    </row>
    <row r="203" spans="3:9" ht="12" customHeight="1" x14ac:dyDescent="0.2">
      <c r="C203" s="13"/>
      <c r="D203" s="290"/>
      <c r="E203" s="254" t="str">
        <f t="shared" si="38"/>
        <v>Information Technology</v>
      </c>
      <c r="F203" s="254" t="str">
        <f t="shared" si="39"/>
        <v>Internal</v>
      </c>
      <c r="G203" s="255"/>
      <c r="H203" s="256"/>
      <c r="I203" s="31"/>
    </row>
    <row r="204" spans="3:9" ht="12" customHeight="1" x14ac:dyDescent="0.2">
      <c r="C204" s="13"/>
      <c r="D204" s="290"/>
      <c r="E204" s="254" t="str">
        <f t="shared" si="38"/>
        <v>Information Technology</v>
      </c>
      <c r="F204" s="254" t="str">
        <f t="shared" si="39"/>
        <v>Internal</v>
      </c>
      <c r="G204" s="255"/>
      <c r="H204" s="256"/>
      <c r="I204" s="31"/>
    </row>
    <row r="205" spans="3:9" ht="12" customHeight="1" x14ac:dyDescent="0.2">
      <c r="C205" s="13"/>
      <c r="D205" s="290"/>
      <c r="E205" s="254" t="str">
        <f t="shared" si="38"/>
        <v>Information Technology</v>
      </c>
      <c r="F205" s="254" t="str">
        <f t="shared" si="39"/>
        <v>Internal</v>
      </c>
      <c r="G205" s="255"/>
      <c r="H205" s="256"/>
      <c r="I205" s="31"/>
    </row>
    <row r="206" spans="3:9" ht="12" customHeight="1" x14ac:dyDescent="0.2">
      <c r="C206" s="13"/>
      <c r="D206" s="290"/>
      <c r="E206" s="254" t="str">
        <f t="shared" si="38"/>
        <v>Information Technology</v>
      </c>
      <c r="F206" s="254" t="str">
        <f t="shared" si="39"/>
        <v>Internal</v>
      </c>
      <c r="G206" s="255"/>
      <c r="H206" s="256"/>
      <c r="I206" s="31"/>
    </row>
    <row r="207" spans="3:9" ht="12" customHeight="1" x14ac:dyDescent="0.2">
      <c r="C207" s="13"/>
      <c r="D207" s="290"/>
      <c r="E207" s="254" t="str">
        <f t="shared" si="38"/>
        <v>Information Technology</v>
      </c>
      <c r="F207" s="254" t="str">
        <f t="shared" si="39"/>
        <v>Internal</v>
      </c>
      <c r="G207" s="255"/>
      <c r="H207" s="256"/>
      <c r="I207" s="31"/>
    </row>
    <row r="208" spans="3:9" ht="12" customHeight="1" x14ac:dyDescent="0.2">
      <c r="C208" s="13"/>
      <c r="D208" s="290"/>
      <c r="E208" s="254" t="str">
        <f t="shared" si="38"/>
        <v>Information Technology</v>
      </c>
      <c r="F208" s="254" t="str">
        <f t="shared" si="39"/>
        <v>Internal</v>
      </c>
      <c r="G208" s="255"/>
      <c r="H208" s="256"/>
      <c r="I208" s="31"/>
    </row>
    <row r="209" spans="3:9" ht="12" customHeight="1" x14ac:dyDescent="0.2">
      <c r="C209" s="13"/>
      <c r="D209" s="290"/>
      <c r="E209" s="254" t="str">
        <f t="shared" si="38"/>
        <v>Information Technology</v>
      </c>
      <c r="F209" s="254" t="str">
        <f t="shared" si="39"/>
        <v>Internal</v>
      </c>
      <c r="G209" s="255"/>
      <c r="H209" s="256"/>
      <c r="I209" s="31"/>
    </row>
    <row r="210" spans="3:9" ht="12" customHeight="1" x14ac:dyDescent="0.2">
      <c r="C210" s="13"/>
      <c r="D210" s="290">
        <v>21</v>
      </c>
      <c r="E210" s="250" t="str">
        <f>IF(OR(VLOOKUP(D210,'Services - NHC'!$D$10:$F$144,2,FALSE)="",VLOOKUP(D210,'Services - NHC'!$D$10:$F$144,2,FALSE)="[Enter service]"),"",VLOOKUP(D210,'Services - NHC'!$D$10:$F$144,2,FALSE))</f>
        <v>Customer Service</v>
      </c>
      <c r="F210" s="251" t="str">
        <f>IF(OR(VLOOKUP(D210,'Services - NHC'!$D$10:$F$144,3,FALSE)="",VLOOKUP(D210,'Services - NHC'!$D$10:$F$144,3,FALSE)="[Select]"),"",VLOOKUP(D210,'Services - NHC'!$D$10:$F$144,3,FALSE))</f>
        <v>Mixed</v>
      </c>
      <c r="G210" s="252" t="s">
        <v>601</v>
      </c>
      <c r="H210" s="253"/>
      <c r="I210" s="31"/>
    </row>
    <row r="211" spans="3:9" ht="12" customHeight="1" x14ac:dyDescent="0.2">
      <c r="C211" s="13"/>
      <c r="D211" s="290"/>
      <c r="E211" s="254" t="str">
        <f t="shared" ref="E211:E219" si="40">E210</f>
        <v>Customer Service</v>
      </c>
      <c r="F211" s="254" t="str">
        <f t="shared" ref="F211:F219" si="41">F210</f>
        <v>Mixed</v>
      </c>
      <c r="G211" s="255" t="s">
        <v>602</v>
      </c>
      <c r="H211" s="256"/>
      <c r="I211" s="31"/>
    </row>
    <row r="212" spans="3:9" ht="12" customHeight="1" x14ac:dyDescent="0.2">
      <c r="C212" s="13"/>
      <c r="D212" s="290"/>
      <c r="E212" s="254" t="str">
        <f t="shared" si="40"/>
        <v>Customer Service</v>
      </c>
      <c r="F212" s="254" t="str">
        <f t="shared" si="41"/>
        <v>Mixed</v>
      </c>
      <c r="G212" s="255"/>
      <c r="H212" s="256"/>
      <c r="I212" s="31"/>
    </row>
    <row r="213" spans="3:9" ht="12" customHeight="1" x14ac:dyDescent="0.2">
      <c r="C213" s="13"/>
      <c r="D213" s="290"/>
      <c r="E213" s="254" t="str">
        <f t="shared" si="40"/>
        <v>Customer Service</v>
      </c>
      <c r="F213" s="254" t="str">
        <f t="shared" si="41"/>
        <v>Mixed</v>
      </c>
      <c r="G213" s="255"/>
      <c r="H213" s="256"/>
      <c r="I213" s="31"/>
    </row>
    <row r="214" spans="3:9" ht="12" customHeight="1" x14ac:dyDescent="0.2">
      <c r="C214" s="13"/>
      <c r="D214" s="290"/>
      <c r="E214" s="254" t="str">
        <f t="shared" si="40"/>
        <v>Customer Service</v>
      </c>
      <c r="F214" s="254" t="str">
        <f t="shared" si="41"/>
        <v>Mixed</v>
      </c>
      <c r="G214" s="255"/>
      <c r="H214" s="256"/>
      <c r="I214" s="31"/>
    </row>
    <row r="215" spans="3:9" ht="12" customHeight="1" x14ac:dyDescent="0.2">
      <c r="C215" s="13"/>
      <c r="D215" s="290"/>
      <c r="E215" s="254" t="str">
        <f t="shared" si="40"/>
        <v>Customer Service</v>
      </c>
      <c r="F215" s="254" t="str">
        <f t="shared" si="41"/>
        <v>Mixed</v>
      </c>
      <c r="G215" s="255"/>
      <c r="H215" s="256"/>
      <c r="I215" s="31"/>
    </row>
    <row r="216" spans="3:9" ht="12" customHeight="1" x14ac:dyDescent="0.2">
      <c r="C216" s="13"/>
      <c r="D216" s="290"/>
      <c r="E216" s="254" t="str">
        <f t="shared" si="40"/>
        <v>Customer Service</v>
      </c>
      <c r="F216" s="254" t="str">
        <f t="shared" si="41"/>
        <v>Mixed</v>
      </c>
      <c r="G216" s="255"/>
      <c r="H216" s="256"/>
      <c r="I216" s="31"/>
    </row>
    <row r="217" spans="3:9" ht="12" customHeight="1" x14ac:dyDescent="0.2">
      <c r="C217" s="13"/>
      <c r="D217" s="290"/>
      <c r="E217" s="254" t="str">
        <f t="shared" si="40"/>
        <v>Customer Service</v>
      </c>
      <c r="F217" s="254" t="str">
        <f t="shared" si="41"/>
        <v>Mixed</v>
      </c>
      <c r="G217" s="255"/>
      <c r="H217" s="256"/>
      <c r="I217" s="31"/>
    </row>
    <row r="218" spans="3:9" ht="12" customHeight="1" x14ac:dyDescent="0.2">
      <c r="C218" s="13"/>
      <c r="D218" s="290"/>
      <c r="E218" s="254" t="str">
        <f t="shared" si="40"/>
        <v>Customer Service</v>
      </c>
      <c r="F218" s="254" t="str">
        <f t="shared" si="41"/>
        <v>Mixed</v>
      </c>
      <c r="G218" s="255"/>
      <c r="H218" s="256"/>
      <c r="I218" s="31"/>
    </row>
    <row r="219" spans="3:9" ht="12" customHeight="1" x14ac:dyDescent="0.2">
      <c r="C219" s="13"/>
      <c r="D219" s="290"/>
      <c r="E219" s="254" t="str">
        <f t="shared" si="40"/>
        <v>Customer Service</v>
      </c>
      <c r="F219" s="254" t="str">
        <f t="shared" si="41"/>
        <v>Mixed</v>
      </c>
      <c r="G219" s="255"/>
      <c r="H219" s="256"/>
      <c r="I219" s="31"/>
    </row>
    <row r="220" spans="3:9" ht="12" customHeight="1" x14ac:dyDescent="0.2">
      <c r="C220" s="13"/>
      <c r="D220" s="290">
        <v>22</v>
      </c>
      <c r="E220" s="250" t="str">
        <f>IF(OR(VLOOKUP(D220,'Services - NHC'!$D$10:$F$144,2,FALSE)="",VLOOKUP(D220,'Services - NHC'!$D$10:$F$144,2,FALSE)="[Enter service]"),"",VLOOKUP(D220,'Services - NHC'!$D$10:$F$144,2,FALSE))</f>
        <v>School Crossings</v>
      </c>
      <c r="F220" s="251" t="str">
        <f>IF(OR(VLOOKUP(D220,'Services - NHC'!$D$10:$F$144,3,FALSE)="",VLOOKUP(D220,'Services - NHC'!$D$10:$F$144,3,FALSE)="[Select]"),"",VLOOKUP(D220,'Services - NHC'!$D$10:$F$144,3,FALSE))</f>
        <v>External</v>
      </c>
      <c r="G220" s="252" t="s">
        <v>603</v>
      </c>
      <c r="H220" s="253"/>
      <c r="I220" s="31"/>
    </row>
    <row r="221" spans="3:9" ht="12" customHeight="1" x14ac:dyDescent="0.2">
      <c r="C221" s="13"/>
      <c r="D221" s="290"/>
      <c r="E221" s="254" t="str">
        <f t="shared" ref="E221:E229" si="42">E220</f>
        <v>School Crossings</v>
      </c>
      <c r="F221" s="254" t="str">
        <f t="shared" ref="F221:F229" si="43">F220</f>
        <v>External</v>
      </c>
      <c r="G221" s="255"/>
      <c r="H221" s="256"/>
      <c r="I221" s="31"/>
    </row>
    <row r="222" spans="3:9" ht="12" customHeight="1" x14ac:dyDescent="0.2">
      <c r="C222" s="13"/>
      <c r="D222" s="290"/>
      <c r="E222" s="254" t="str">
        <f t="shared" si="42"/>
        <v>School Crossings</v>
      </c>
      <c r="F222" s="254" t="str">
        <f t="shared" si="43"/>
        <v>External</v>
      </c>
      <c r="G222" s="255"/>
      <c r="H222" s="256"/>
      <c r="I222" s="31"/>
    </row>
    <row r="223" spans="3:9" ht="12" customHeight="1" x14ac:dyDescent="0.2">
      <c r="C223" s="13"/>
      <c r="D223" s="290"/>
      <c r="E223" s="254" t="str">
        <f t="shared" si="42"/>
        <v>School Crossings</v>
      </c>
      <c r="F223" s="254" t="str">
        <f t="shared" si="43"/>
        <v>External</v>
      </c>
      <c r="G223" s="255"/>
      <c r="H223" s="256"/>
      <c r="I223" s="31"/>
    </row>
    <row r="224" spans="3:9" ht="12" customHeight="1" x14ac:dyDescent="0.2">
      <c r="C224" s="13"/>
      <c r="D224" s="290"/>
      <c r="E224" s="254" t="str">
        <f t="shared" si="42"/>
        <v>School Crossings</v>
      </c>
      <c r="F224" s="254" t="str">
        <f t="shared" si="43"/>
        <v>External</v>
      </c>
      <c r="G224" s="255"/>
      <c r="H224" s="256"/>
      <c r="I224" s="31"/>
    </row>
    <row r="225" spans="3:9" ht="12" customHeight="1" x14ac:dyDescent="0.2">
      <c r="C225" s="13"/>
      <c r="D225" s="290"/>
      <c r="E225" s="254" t="str">
        <f t="shared" si="42"/>
        <v>School Crossings</v>
      </c>
      <c r="F225" s="254" t="str">
        <f t="shared" si="43"/>
        <v>External</v>
      </c>
      <c r="G225" s="255"/>
      <c r="H225" s="256"/>
      <c r="I225" s="31"/>
    </row>
    <row r="226" spans="3:9" ht="12" customHeight="1" x14ac:dyDescent="0.2">
      <c r="C226" s="13"/>
      <c r="D226" s="290"/>
      <c r="E226" s="254" t="str">
        <f t="shared" si="42"/>
        <v>School Crossings</v>
      </c>
      <c r="F226" s="254" t="str">
        <f t="shared" si="43"/>
        <v>External</v>
      </c>
      <c r="G226" s="255"/>
      <c r="H226" s="256"/>
      <c r="I226" s="31"/>
    </row>
    <row r="227" spans="3:9" ht="12" customHeight="1" x14ac:dyDescent="0.2">
      <c r="C227" s="13"/>
      <c r="D227" s="290"/>
      <c r="E227" s="254" t="str">
        <f t="shared" si="42"/>
        <v>School Crossings</v>
      </c>
      <c r="F227" s="254" t="str">
        <f t="shared" si="43"/>
        <v>External</v>
      </c>
      <c r="G227" s="255"/>
      <c r="H227" s="256"/>
      <c r="I227" s="31"/>
    </row>
    <row r="228" spans="3:9" ht="12" customHeight="1" x14ac:dyDescent="0.2">
      <c r="C228" s="13"/>
      <c r="D228" s="290"/>
      <c r="E228" s="254" t="str">
        <f t="shared" si="42"/>
        <v>School Crossings</v>
      </c>
      <c r="F228" s="254" t="str">
        <f t="shared" si="43"/>
        <v>External</v>
      </c>
      <c r="G228" s="255"/>
      <c r="H228" s="256"/>
      <c r="I228" s="31"/>
    </row>
    <row r="229" spans="3:9" ht="12" customHeight="1" x14ac:dyDescent="0.2">
      <c r="C229" s="13"/>
      <c r="D229" s="290"/>
      <c r="E229" s="254" t="str">
        <f t="shared" si="42"/>
        <v>School Crossings</v>
      </c>
      <c r="F229" s="254" t="str">
        <f t="shared" si="43"/>
        <v>External</v>
      </c>
      <c r="G229" s="255"/>
      <c r="H229" s="256"/>
      <c r="I229" s="31"/>
    </row>
    <row r="230" spans="3:9" ht="12" customHeight="1" x14ac:dyDescent="0.2">
      <c r="C230" s="13"/>
      <c r="D230" s="290">
        <v>23</v>
      </c>
      <c r="E230" s="250" t="str">
        <f>IF(OR(VLOOKUP(D230,'Services - NHC'!$D$10:$F$144,2,FALSE)="",VLOOKUP(D230,'Services - NHC'!$D$10:$F$144,2,FALSE)="[Enter service]"),"",VLOOKUP(D230,'Services - NHC'!$D$10:$F$144,2,FALSE))</f>
        <v>Compliance</v>
      </c>
      <c r="F230" s="251" t="str">
        <f>IF(OR(VLOOKUP(D230,'Services - NHC'!$D$10:$F$144,3,FALSE)="",VLOOKUP(D230,'Services - NHC'!$D$10:$F$144,3,FALSE)="[Select]"),"",VLOOKUP(D230,'Services - NHC'!$D$10:$F$144,3,FALSE))</f>
        <v>External</v>
      </c>
      <c r="G230" s="252" t="s">
        <v>604</v>
      </c>
      <c r="H230" s="253"/>
      <c r="I230" s="31"/>
    </row>
    <row r="231" spans="3:9" ht="12" customHeight="1" x14ac:dyDescent="0.2">
      <c r="C231" s="13"/>
      <c r="D231" s="290"/>
      <c r="E231" s="254" t="str">
        <f t="shared" ref="E231:E239" si="44">E230</f>
        <v>Compliance</v>
      </c>
      <c r="F231" s="254" t="str">
        <f t="shared" ref="F231:F239" si="45">F230</f>
        <v>External</v>
      </c>
      <c r="G231" s="255" t="s">
        <v>605</v>
      </c>
      <c r="H231" s="256"/>
      <c r="I231" s="31"/>
    </row>
    <row r="232" spans="3:9" ht="12" customHeight="1" x14ac:dyDescent="0.2">
      <c r="C232" s="13"/>
      <c r="D232" s="290"/>
      <c r="E232" s="254" t="str">
        <f t="shared" si="44"/>
        <v>Compliance</v>
      </c>
      <c r="F232" s="254" t="str">
        <f t="shared" si="45"/>
        <v>External</v>
      </c>
      <c r="G232" s="255"/>
      <c r="H232" s="256"/>
      <c r="I232" s="31"/>
    </row>
    <row r="233" spans="3:9" ht="12" customHeight="1" x14ac:dyDescent="0.2">
      <c r="C233" s="13"/>
      <c r="D233" s="290"/>
      <c r="E233" s="254" t="str">
        <f t="shared" si="44"/>
        <v>Compliance</v>
      </c>
      <c r="F233" s="254" t="str">
        <f t="shared" si="45"/>
        <v>External</v>
      </c>
      <c r="G233" s="255"/>
      <c r="H233" s="256"/>
      <c r="I233" s="31"/>
    </row>
    <row r="234" spans="3:9" ht="12" customHeight="1" x14ac:dyDescent="0.2">
      <c r="C234" s="13"/>
      <c r="D234" s="290"/>
      <c r="E234" s="254" t="str">
        <f t="shared" si="44"/>
        <v>Compliance</v>
      </c>
      <c r="F234" s="254" t="str">
        <f t="shared" si="45"/>
        <v>External</v>
      </c>
      <c r="G234" s="255"/>
      <c r="H234" s="256"/>
      <c r="I234" s="31"/>
    </row>
    <row r="235" spans="3:9" ht="12" customHeight="1" x14ac:dyDescent="0.2">
      <c r="C235" s="13"/>
      <c r="D235" s="290"/>
      <c r="E235" s="254" t="str">
        <f t="shared" si="44"/>
        <v>Compliance</v>
      </c>
      <c r="F235" s="254" t="str">
        <f t="shared" si="45"/>
        <v>External</v>
      </c>
      <c r="G235" s="255"/>
      <c r="H235" s="256"/>
      <c r="I235" s="31"/>
    </row>
    <row r="236" spans="3:9" ht="12" customHeight="1" x14ac:dyDescent="0.2">
      <c r="C236" s="13"/>
      <c r="D236" s="290"/>
      <c r="E236" s="254" t="str">
        <f t="shared" si="44"/>
        <v>Compliance</v>
      </c>
      <c r="F236" s="254" t="str">
        <f t="shared" si="45"/>
        <v>External</v>
      </c>
      <c r="G236" s="255"/>
      <c r="H236" s="256"/>
      <c r="I236" s="31"/>
    </row>
    <row r="237" spans="3:9" ht="12" customHeight="1" x14ac:dyDescent="0.2">
      <c r="C237" s="13"/>
      <c r="D237" s="290"/>
      <c r="E237" s="254" t="str">
        <f t="shared" si="44"/>
        <v>Compliance</v>
      </c>
      <c r="F237" s="254" t="str">
        <f t="shared" si="45"/>
        <v>External</v>
      </c>
      <c r="G237" s="255"/>
      <c r="H237" s="256"/>
      <c r="I237" s="31"/>
    </row>
    <row r="238" spans="3:9" ht="12" customHeight="1" x14ac:dyDescent="0.2">
      <c r="C238" s="13"/>
      <c r="D238" s="290"/>
      <c r="E238" s="254" t="str">
        <f t="shared" si="44"/>
        <v>Compliance</v>
      </c>
      <c r="F238" s="254" t="str">
        <f t="shared" si="45"/>
        <v>External</v>
      </c>
      <c r="G238" s="255"/>
      <c r="H238" s="256"/>
      <c r="I238" s="31"/>
    </row>
    <row r="239" spans="3:9" ht="12" customHeight="1" x14ac:dyDescent="0.2">
      <c r="C239" s="13"/>
      <c r="D239" s="290"/>
      <c r="E239" s="254" t="str">
        <f t="shared" si="44"/>
        <v>Compliance</v>
      </c>
      <c r="F239" s="254" t="str">
        <f t="shared" si="45"/>
        <v>External</v>
      </c>
      <c r="G239" s="255"/>
      <c r="H239" s="256"/>
      <c r="I239" s="31"/>
    </row>
    <row r="240" spans="3:9" ht="12" customHeight="1" x14ac:dyDescent="0.2">
      <c r="C240" s="13"/>
      <c r="D240" s="290">
        <v>24</v>
      </c>
      <c r="E240" s="250" t="str">
        <f>IF(OR(VLOOKUP(D240,'Services - NHC'!$D$10:$F$144,2,FALSE)="",VLOOKUP(D240,'Services - NHC'!$D$10:$F$144,2,FALSE)="[Enter service]"),"",VLOOKUP(D240,'Services - NHC'!$D$10:$F$144,2,FALSE))</f>
        <v>Community Services Administration</v>
      </c>
      <c r="F240" s="251" t="str">
        <f>IF(OR(VLOOKUP(D240,'Services - NHC'!$D$10:$F$144,3,FALSE)="",VLOOKUP(D240,'Services - NHC'!$D$10:$F$144,3,FALSE)="[Select]"),"",VLOOKUP(D240,'Services - NHC'!$D$10:$F$144,3,FALSE))</f>
        <v>Internal</v>
      </c>
      <c r="G240" s="252"/>
      <c r="H240" s="253"/>
      <c r="I240" s="31"/>
    </row>
    <row r="241" spans="3:9" ht="12" customHeight="1" x14ac:dyDescent="0.2">
      <c r="C241" s="13"/>
      <c r="D241" s="290"/>
      <c r="E241" s="254" t="str">
        <f t="shared" ref="E241:E249" si="46">E240</f>
        <v>Community Services Administration</v>
      </c>
      <c r="F241" s="254" t="str">
        <f t="shared" ref="F241:F249" si="47">F240</f>
        <v>Internal</v>
      </c>
      <c r="G241" s="255"/>
      <c r="H241" s="256"/>
      <c r="I241" s="31"/>
    </row>
    <row r="242" spans="3:9" ht="12" customHeight="1" x14ac:dyDescent="0.2">
      <c r="C242" s="13"/>
      <c r="D242" s="290"/>
      <c r="E242" s="254" t="str">
        <f t="shared" si="46"/>
        <v>Community Services Administration</v>
      </c>
      <c r="F242" s="254" t="str">
        <f t="shared" si="47"/>
        <v>Internal</v>
      </c>
      <c r="G242" s="255"/>
      <c r="H242" s="256"/>
      <c r="I242" s="31"/>
    </row>
    <row r="243" spans="3:9" ht="12" customHeight="1" x14ac:dyDescent="0.2">
      <c r="C243" s="13"/>
      <c r="D243" s="290"/>
      <c r="E243" s="254" t="str">
        <f t="shared" si="46"/>
        <v>Community Services Administration</v>
      </c>
      <c r="F243" s="254" t="str">
        <f t="shared" si="47"/>
        <v>Internal</v>
      </c>
      <c r="G243" s="255"/>
      <c r="H243" s="256"/>
      <c r="I243" s="31"/>
    </row>
    <row r="244" spans="3:9" ht="12" customHeight="1" x14ac:dyDescent="0.2">
      <c r="C244" s="13"/>
      <c r="D244" s="290"/>
      <c r="E244" s="254" t="str">
        <f t="shared" si="46"/>
        <v>Community Services Administration</v>
      </c>
      <c r="F244" s="254" t="str">
        <f t="shared" si="47"/>
        <v>Internal</v>
      </c>
      <c r="G244" s="255"/>
      <c r="H244" s="256"/>
      <c r="I244" s="31"/>
    </row>
    <row r="245" spans="3:9" ht="12" customHeight="1" x14ac:dyDescent="0.2">
      <c r="C245" s="13"/>
      <c r="D245" s="290"/>
      <c r="E245" s="254" t="str">
        <f t="shared" si="46"/>
        <v>Community Services Administration</v>
      </c>
      <c r="F245" s="254" t="str">
        <f t="shared" si="47"/>
        <v>Internal</v>
      </c>
      <c r="G245" s="255"/>
      <c r="H245" s="256"/>
      <c r="I245" s="31"/>
    </row>
    <row r="246" spans="3:9" ht="12" customHeight="1" x14ac:dyDescent="0.2">
      <c r="C246" s="13"/>
      <c r="D246" s="290"/>
      <c r="E246" s="254" t="str">
        <f t="shared" si="46"/>
        <v>Community Services Administration</v>
      </c>
      <c r="F246" s="254" t="str">
        <f t="shared" si="47"/>
        <v>Internal</v>
      </c>
      <c r="G246" s="255"/>
      <c r="H246" s="256"/>
      <c r="I246" s="31"/>
    </row>
    <row r="247" spans="3:9" ht="12" customHeight="1" x14ac:dyDescent="0.2">
      <c r="C247" s="13"/>
      <c r="D247" s="290"/>
      <c r="E247" s="254" t="str">
        <f t="shared" si="46"/>
        <v>Community Services Administration</v>
      </c>
      <c r="F247" s="254" t="str">
        <f t="shared" si="47"/>
        <v>Internal</v>
      </c>
      <c r="G247" s="255"/>
      <c r="H247" s="256"/>
      <c r="I247" s="31"/>
    </row>
    <row r="248" spans="3:9" ht="12" customHeight="1" x14ac:dyDescent="0.2">
      <c r="C248" s="13"/>
      <c r="D248" s="290"/>
      <c r="E248" s="254" t="str">
        <f t="shared" si="46"/>
        <v>Community Services Administration</v>
      </c>
      <c r="F248" s="254" t="str">
        <f t="shared" si="47"/>
        <v>Internal</v>
      </c>
      <c r="G248" s="255"/>
      <c r="H248" s="256"/>
      <c r="I248" s="31"/>
    </row>
    <row r="249" spans="3:9" ht="12" customHeight="1" x14ac:dyDescent="0.2">
      <c r="C249" s="13"/>
      <c r="D249" s="290"/>
      <c r="E249" s="254" t="str">
        <f t="shared" si="46"/>
        <v>Community Services Administration</v>
      </c>
      <c r="F249" s="254" t="str">
        <f t="shared" si="47"/>
        <v>Internal</v>
      </c>
      <c r="G249" s="255"/>
      <c r="H249" s="256"/>
      <c r="I249" s="31"/>
    </row>
    <row r="250" spans="3:9" ht="12" customHeight="1" x14ac:dyDescent="0.2">
      <c r="C250" s="13"/>
      <c r="D250" s="290">
        <v>25</v>
      </c>
      <c r="E250" s="250" t="str">
        <f>IF(OR(VLOOKUP(D250,'Services - NHC'!$D$10:$F$144,2,FALSE)="",VLOOKUP(D250,'Services - NHC'!$D$10:$F$144,2,FALSE)="[Enter service]"),"",VLOOKUP(D250,'Services - NHC'!$D$10:$F$144,2,FALSE))</f>
        <v>Maternal &amp; Child Health</v>
      </c>
      <c r="F250" s="251" t="str">
        <f>IF(OR(VLOOKUP(D250,'Services - NHC'!$D$10:$F$144,3,FALSE)="",VLOOKUP(D250,'Services - NHC'!$D$10:$F$144,3,FALSE)="[Select]"),"",VLOOKUP(D250,'Services - NHC'!$D$10:$F$144,3,FALSE))</f>
        <v>External</v>
      </c>
      <c r="G250" s="252" t="s">
        <v>606</v>
      </c>
      <c r="H250" s="253"/>
      <c r="I250" s="31"/>
    </row>
    <row r="251" spans="3:9" ht="12" customHeight="1" x14ac:dyDescent="0.2">
      <c r="C251" s="13"/>
      <c r="D251" s="290"/>
      <c r="E251" s="254" t="str">
        <f t="shared" ref="E251:E259" si="48">E250</f>
        <v>Maternal &amp; Child Health</v>
      </c>
      <c r="F251" s="254" t="str">
        <f t="shared" ref="F251:F259" si="49">F250</f>
        <v>External</v>
      </c>
      <c r="G251" s="255"/>
      <c r="H251" s="256"/>
      <c r="I251" s="31"/>
    </row>
    <row r="252" spans="3:9" ht="12" customHeight="1" x14ac:dyDescent="0.2">
      <c r="C252" s="13"/>
      <c r="D252" s="290"/>
      <c r="E252" s="254" t="str">
        <f t="shared" si="48"/>
        <v>Maternal &amp; Child Health</v>
      </c>
      <c r="F252" s="254" t="str">
        <f t="shared" si="49"/>
        <v>External</v>
      </c>
      <c r="G252" s="255"/>
      <c r="H252" s="256"/>
      <c r="I252" s="31"/>
    </row>
    <row r="253" spans="3:9" ht="12" customHeight="1" x14ac:dyDescent="0.2">
      <c r="C253" s="13"/>
      <c r="D253" s="290"/>
      <c r="E253" s="254" t="str">
        <f t="shared" si="48"/>
        <v>Maternal &amp; Child Health</v>
      </c>
      <c r="F253" s="254" t="str">
        <f t="shared" si="49"/>
        <v>External</v>
      </c>
      <c r="G253" s="255"/>
      <c r="H253" s="256"/>
      <c r="I253" s="31"/>
    </row>
    <row r="254" spans="3:9" ht="12" customHeight="1" x14ac:dyDescent="0.2">
      <c r="C254" s="13"/>
      <c r="D254" s="290"/>
      <c r="E254" s="254" t="str">
        <f t="shared" si="48"/>
        <v>Maternal &amp; Child Health</v>
      </c>
      <c r="F254" s="254" t="str">
        <f t="shared" si="49"/>
        <v>External</v>
      </c>
      <c r="G254" s="255"/>
      <c r="H254" s="256"/>
      <c r="I254" s="31"/>
    </row>
    <row r="255" spans="3:9" ht="12" customHeight="1" x14ac:dyDescent="0.2">
      <c r="C255" s="13"/>
      <c r="D255" s="290"/>
      <c r="E255" s="254" t="str">
        <f t="shared" si="48"/>
        <v>Maternal &amp; Child Health</v>
      </c>
      <c r="F255" s="254" t="str">
        <f t="shared" si="49"/>
        <v>External</v>
      </c>
      <c r="G255" s="255"/>
      <c r="H255" s="256"/>
      <c r="I255" s="31"/>
    </row>
    <row r="256" spans="3:9" ht="12" customHeight="1" x14ac:dyDescent="0.2">
      <c r="C256" s="13"/>
      <c r="D256" s="290"/>
      <c r="E256" s="254" t="str">
        <f t="shared" si="48"/>
        <v>Maternal &amp; Child Health</v>
      </c>
      <c r="F256" s="254" t="str">
        <f t="shared" si="49"/>
        <v>External</v>
      </c>
      <c r="G256" s="255"/>
      <c r="H256" s="256"/>
      <c r="I256" s="31"/>
    </row>
    <row r="257" spans="3:9" ht="12" customHeight="1" x14ac:dyDescent="0.2">
      <c r="C257" s="13"/>
      <c r="D257" s="290"/>
      <c r="E257" s="254" t="str">
        <f t="shared" si="48"/>
        <v>Maternal &amp; Child Health</v>
      </c>
      <c r="F257" s="254" t="str">
        <f t="shared" si="49"/>
        <v>External</v>
      </c>
      <c r="G257" s="255"/>
      <c r="H257" s="256"/>
      <c r="I257" s="31"/>
    </row>
    <row r="258" spans="3:9" ht="12" customHeight="1" x14ac:dyDescent="0.2">
      <c r="C258" s="13"/>
      <c r="D258" s="290"/>
      <c r="E258" s="254" t="str">
        <f t="shared" si="48"/>
        <v>Maternal &amp; Child Health</v>
      </c>
      <c r="F258" s="254" t="str">
        <f t="shared" si="49"/>
        <v>External</v>
      </c>
      <c r="G258" s="255"/>
      <c r="H258" s="256"/>
      <c r="I258" s="31"/>
    </row>
    <row r="259" spans="3:9" ht="12" customHeight="1" x14ac:dyDescent="0.2">
      <c r="C259" s="13"/>
      <c r="D259" s="290"/>
      <c r="E259" s="254" t="str">
        <f t="shared" si="48"/>
        <v>Maternal &amp; Child Health</v>
      </c>
      <c r="F259" s="254" t="str">
        <f t="shared" si="49"/>
        <v>External</v>
      </c>
      <c r="G259" s="255"/>
      <c r="H259" s="256"/>
      <c r="I259" s="31"/>
    </row>
    <row r="260" spans="3:9" ht="12" customHeight="1" x14ac:dyDescent="0.2">
      <c r="C260" s="13"/>
      <c r="D260" s="290">
        <v>26</v>
      </c>
      <c r="E260" s="250" t="str">
        <f>IF(OR(VLOOKUP(D260,'Services - NHC'!$D$10:$F$144,2,FALSE)="",VLOOKUP(D260,'Services - NHC'!$D$10:$F$144,2,FALSE)="[Enter service]"),"",VLOOKUP(D260,'Services - NHC'!$D$10:$F$144,2,FALSE))</f>
        <v>Pre School Subsidised</v>
      </c>
      <c r="F260" s="251" t="str">
        <f>IF(OR(VLOOKUP(D260,'Services - NHC'!$D$10:$F$144,3,FALSE)="",VLOOKUP(D260,'Services - NHC'!$D$10:$F$144,3,FALSE)="[Select]"),"",VLOOKUP(D260,'Services - NHC'!$D$10:$F$144,3,FALSE))</f>
        <v>External</v>
      </c>
      <c r="G260" s="252"/>
      <c r="H260" s="253"/>
      <c r="I260" s="31"/>
    </row>
    <row r="261" spans="3:9" ht="12" customHeight="1" x14ac:dyDescent="0.2">
      <c r="C261" s="13"/>
      <c r="D261" s="290"/>
      <c r="E261" s="254" t="str">
        <f t="shared" ref="E261:E269" si="50">E260</f>
        <v>Pre School Subsidised</v>
      </c>
      <c r="F261" s="254" t="str">
        <f t="shared" ref="F261:F269" si="51">F260</f>
        <v>External</v>
      </c>
      <c r="G261" s="255"/>
      <c r="H261" s="256"/>
      <c r="I261" s="31"/>
    </row>
    <row r="262" spans="3:9" ht="12" customHeight="1" x14ac:dyDescent="0.2">
      <c r="C262" s="13"/>
      <c r="D262" s="290"/>
      <c r="E262" s="254" t="str">
        <f t="shared" si="50"/>
        <v>Pre School Subsidised</v>
      </c>
      <c r="F262" s="254" t="str">
        <f t="shared" si="51"/>
        <v>External</v>
      </c>
      <c r="G262" s="255"/>
      <c r="H262" s="256"/>
      <c r="I262" s="31"/>
    </row>
    <row r="263" spans="3:9" ht="12" customHeight="1" x14ac:dyDescent="0.2">
      <c r="C263" s="13"/>
      <c r="D263" s="290"/>
      <c r="E263" s="254" t="str">
        <f t="shared" si="50"/>
        <v>Pre School Subsidised</v>
      </c>
      <c r="F263" s="254" t="str">
        <f t="shared" si="51"/>
        <v>External</v>
      </c>
      <c r="G263" s="255"/>
      <c r="H263" s="256"/>
      <c r="I263" s="31"/>
    </row>
    <row r="264" spans="3:9" ht="12" customHeight="1" x14ac:dyDescent="0.2">
      <c r="C264" s="13"/>
      <c r="D264" s="290"/>
      <c r="E264" s="254" t="str">
        <f t="shared" si="50"/>
        <v>Pre School Subsidised</v>
      </c>
      <c r="F264" s="254" t="str">
        <f t="shared" si="51"/>
        <v>External</v>
      </c>
      <c r="G264" s="255"/>
      <c r="H264" s="256"/>
      <c r="I264" s="31"/>
    </row>
    <row r="265" spans="3:9" ht="12" customHeight="1" x14ac:dyDescent="0.2">
      <c r="C265" s="13"/>
      <c r="D265" s="290"/>
      <c r="E265" s="254" t="str">
        <f t="shared" si="50"/>
        <v>Pre School Subsidised</v>
      </c>
      <c r="F265" s="254" t="str">
        <f t="shared" si="51"/>
        <v>External</v>
      </c>
      <c r="G265" s="255"/>
      <c r="H265" s="256"/>
      <c r="I265" s="31"/>
    </row>
    <row r="266" spans="3:9" ht="12" customHeight="1" x14ac:dyDescent="0.2">
      <c r="C266" s="13"/>
      <c r="D266" s="290"/>
      <c r="E266" s="254" t="str">
        <f t="shared" si="50"/>
        <v>Pre School Subsidised</v>
      </c>
      <c r="F266" s="254" t="str">
        <f t="shared" si="51"/>
        <v>External</v>
      </c>
      <c r="G266" s="255"/>
      <c r="H266" s="256"/>
      <c r="I266" s="31"/>
    </row>
    <row r="267" spans="3:9" ht="12" customHeight="1" x14ac:dyDescent="0.2">
      <c r="C267" s="13"/>
      <c r="D267" s="290"/>
      <c r="E267" s="254" t="str">
        <f t="shared" si="50"/>
        <v>Pre School Subsidised</v>
      </c>
      <c r="F267" s="254" t="str">
        <f t="shared" si="51"/>
        <v>External</v>
      </c>
      <c r="G267" s="255"/>
      <c r="H267" s="256"/>
      <c r="I267" s="31"/>
    </row>
    <row r="268" spans="3:9" ht="12" customHeight="1" x14ac:dyDescent="0.2">
      <c r="C268" s="13"/>
      <c r="D268" s="290"/>
      <c r="E268" s="254" t="str">
        <f t="shared" si="50"/>
        <v>Pre School Subsidised</v>
      </c>
      <c r="F268" s="254" t="str">
        <f t="shared" si="51"/>
        <v>External</v>
      </c>
      <c r="G268" s="255"/>
      <c r="H268" s="256"/>
      <c r="I268" s="31"/>
    </row>
    <row r="269" spans="3:9" ht="12" customHeight="1" x14ac:dyDescent="0.2">
      <c r="C269" s="13"/>
      <c r="D269" s="290"/>
      <c r="E269" s="254" t="str">
        <f t="shared" si="50"/>
        <v>Pre School Subsidised</v>
      </c>
      <c r="F269" s="254" t="str">
        <f t="shared" si="51"/>
        <v>External</v>
      </c>
      <c r="G269" s="255"/>
      <c r="H269" s="256"/>
      <c r="I269" s="31"/>
    </row>
    <row r="270" spans="3:9" ht="12" customHeight="1" x14ac:dyDescent="0.2">
      <c r="C270" s="13"/>
      <c r="D270" s="290">
        <v>27</v>
      </c>
      <c r="E270" s="250" t="str">
        <f>IF(OR(VLOOKUP(D270,'Services - NHC'!$D$10:$F$144,2,FALSE)="",VLOOKUP(D270,'Services - NHC'!$D$10:$F$144,2,FALSE)="[Enter service]"),"",VLOOKUP(D270,'Services - NHC'!$D$10:$F$144,2,FALSE))</f>
        <v>Senior Citizens Centre</v>
      </c>
      <c r="F270" s="251" t="str">
        <f>IF(OR(VLOOKUP(D270,'Services - NHC'!$D$10:$F$144,3,FALSE)="",VLOOKUP(D270,'Services - NHC'!$D$10:$F$144,3,FALSE)="[Select]"),"",VLOOKUP(D270,'Services - NHC'!$D$10:$F$144,3,FALSE))</f>
        <v>External</v>
      </c>
      <c r="G270" s="252"/>
      <c r="H270" s="253"/>
      <c r="I270" s="31"/>
    </row>
    <row r="271" spans="3:9" ht="12" customHeight="1" x14ac:dyDescent="0.2">
      <c r="C271" s="13"/>
      <c r="D271" s="290"/>
      <c r="E271" s="254" t="str">
        <f t="shared" ref="E271:E279" si="52">E270</f>
        <v>Senior Citizens Centre</v>
      </c>
      <c r="F271" s="254" t="str">
        <f t="shared" ref="F271:F279" si="53">F270</f>
        <v>External</v>
      </c>
      <c r="G271" s="255"/>
      <c r="H271" s="256"/>
      <c r="I271" s="31"/>
    </row>
    <row r="272" spans="3:9" ht="12" customHeight="1" x14ac:dyDescent="0.2">
      <c r="C272" s="13"/>
      <c r="D272" s="290"/>
      <c r="E272" s="254" t="str">
        <f t="shared" si="52"/>
        <v>Senior Citizens Centre</v>
      </c>
      <c r="F272" s="254" t="str">
        <f t="shared" si="53"/>
        <v>External</v>
      </c>
      <c r="G272" s="255"/>
      <c r="H272" s="256"/>
      <c r="I272" s="31"/>
    </row>
    <row r="273" spans="3:9" ht="12" customHeight="1" x14ac:dyDescent="0.2">
      <c r="C273" s="13"/>
      <c r="D273" s="290"/>
      <c r="E273" s="254" t="str">
        <f t="shared" si="52"/>
        <v>Senior Citizens Centre</v>
      </c>
      <c r="F273" s="254" t="str">
        <f t="shared" si="53"/>
        <v>External</v>
      </c>
      <c r="G273" s="255"/>
      <c r="H273" s="256"/>
      <c r="I273" s="31"/>
    </row>
    <row r="274" spans="3:9" ht="12" customHeight="1" x14ac:dyDescent="0.2">
      <c r="C274" s="13"/>
      <c r="D274" s="290"/>
      <c r="E274" s="254" t="str">
        <f t="shared" si="52"/>
        <v>Senior Citizens Centre</v>
      </c>
      <c r="F274" s="254" t="str">
        <f t="shared" si="53"/>
        <v>External</v>
      </c>
      <c r="G274" s="255"/>
      <c r="H274" s="256"/>
      <c r="I274" s="31"/>
    </row>
    <row r="275" spans="3:9" ht="12" customHeight="1" x14ac:dyDescent="0.2">
      <c r="C275" s="13"/>
      <c r="D275" s="290"/>
      <c r="E275" s="254" t="str">
        <f t="shared" si="52"/>
        <v>Senior Citizens Centre</v>
      </c>
      <c r="F275" s="254" t="str">
        <f t="shared" si="53"/>
        <v>External</v>
      </c>
      <c r="G275" s="255"/>
      <c r="H275" s="256"/>
      <c r="I275" s="31"/>
    </row>
    <row r="276" spans="3:9" ht="12" customHeight="1" x14ac:dyDescent="0.2">
      <c r="C276" s="13"/>
      <c r="D276" s="290"/>
      <c r="E276" s="254" t="str">
        <f t="shared" si="52"/>
        <v>Senior Citizens Centre</v>
      </c>
      <c r="F276" s="254" t="str">
        <f t="shared" si="53"/>
        <v>External</v>
      </c>
      <c r="G276" s="255"/>
      <c r="H276" s="256"/>
      <c r="I276" s="31"/>
    </row>
    <row r="277" spans="3:9" ht="12" customHeight="1" x14ac:dyDescent="0.2">
      <c r="C277" s="13"/>
      <c r="D277" s="290"/>
      <c r="E277" s="254" t="str">
        <f t="shared" si="52"/>
        <v>Senior Citizens Centre</v>
      </c>
      <c r="F277" s="254" t="str">
        <f t="shared" si="53"/>
        <v>External</v>
      </c>
      <c r="G277" s="255"/>
      <c r="H277" s="256"/>
      <c r="I277" s="31"/>
    </row>
    <row r="278" spans="3:9" ht="12" customHeight="1" x14ac:dyDescent="0.2">
      <c r="C278" s="13"/>
      <c r="D278" s="290"/>
      <c r="E278" s="254" t="str">
        <f t="shared" si="52"/>
        <v>Senior Citizens Centre</v>
      </c>
      <c r="F278" s="254" t="str">
        <f t="shared" si="53"/>
        <v>External</v>
      </c>
      <c r="G278" s="255"/>
      <c r="H278" s="256"/>
      <c r="I278" s="31"/>
    </row>
    <row r="279" spans="3:9" ht="12" customHeight="1" x14ac:dyDescent="0.2">
      <c r="C279" s="13"/>
      <c r="D279" s="290"/>
      <c r="E279" s="254" t="str">
        <f t="shared" si="52"/>
        <v>Senior Citizens Centre</v>
      </c>
      <c r="F279" s="254" t="str">
        <f t="shared" si="53"/>
        <v>External</v>
      </c>
      <c r="G279" s="255"/>
      <c r="H279" s="256"/>
      <c r="I279" s="31"/>
    </row>
    <row r="280" spans="3:9" ht="12" customHeight="1" x14ac:dyDescent="0.2">
      <c r="C280" s="13"/>
      <c r="D280" s="290">
        <v>28</v>
      </c>
      <c r="E280" s="250" t="str">
        <f>IF(OR(VLOOKUP(D280,'Services - NHC'!$D$10:$F$144,2,FALSE)="",VLOOKUP(D280,'Services - NHC'!$D$10:$F$144,2,FALSE)="[Enter service]"),"",VLOOKUP(D280,'Services - NHC'!$D$10:$F$144,2,FALSE))</f>
        <v>Aged Accommodation</v>
      </c>
      <c r="F280" s="251" t="str">
        <f>IF(OR(VLOOKUP(D280,'Services - NHC'!$D$10:$F$144,3,FALSE)="",VLOOKUP(D280,'Services - NHC'!$D$10:$F$144,3,FALSE)="[Select]"),"",VLOOKUP(D280,'Services - NHC'!$D$10:$F$144,3,FALSE))</f>
        <v>External</v>
      </c>
      <c r="G280" s="252"/>
      <c r="H280" s="253"/>
      <c r="I280" s="31"/>
    </row>
    <row r="281" spans="3:9" ht="12" customHeight="1" x14ac:dyDescent="0.2">
      <c r="C281" s="13"/>
      <c r="D281" s="290"/>
      <c r="E281" s="254" t="str">
        <f t="shared" ref="E281:E289" si="54">E280</f>
        <v>Aged Accommodation</v>
      </c>
      <c r="F281" s="254" t="str">
        <f t="shared" ref="F281:F289" si="55">F280</f>
        <v>External</v>
      </c>
      <c r="G281" s="255"/>
      <c r="H281" s="256"/>
      <c r="I281" s="31"/>
    </row>
    <row r="282" spans="3:9" ht="12" customHeight="1" x14ac:dyDescent="0.2">
      <c r="C282" s="13"/>
      <c r="D282" s="290"/>
      <c r="E282" s="254" t="str">
        <f t="shared" si="54"/>
        <v>Aged Accommodation</v>
      </c>
      <c r="F282" s="254" t="str">
        <f t="shared" si="55"/>
        <v>External</v>
      </c>
      <c r="G282" s="255"/>
      <c r="H282" s="256"/>
      <c r="I282" s="31"/>
    </row>
    <row r="283" spans="3:9" ht="12" customHeight="1" x14ac:dyDescent="0.2">
      <c r="C283" s="13"/>
      <c r="D283" s="290"/>
      <c r="E283" s="254" t="str">
        <f t="shared" si="54"/>
        <v>Aged Accommodation</v>
      </c>
      <c r="F283" s="254" t="str">
        <f t="shared" si="55"/>
        <v>External</v>
      </c>
      <c r="G283" s="255"/>
      <c r="H283" s="256"/>
      <c r="I283" s="31"/>
    </row>
    <row r="284" spans="3:9" ht="12" customHeight="1" x14ac:dyDescent="0.2">
      <c r="C284" s="13"/>
      <c r="D284" s="290"/>
      <c r="E284" s="254" t="str">
        <f t="shared" si="54"/>
        <v>Aged Accommodation</v>
      </c>
      <c r="F284" s="254" t="str">
        <f t="shared" si="55"/>
        <v>External</v>
      </c>
      <c r="G284" s="255"/>
      <c r="H284" s="256"/>
      <c r="I284" s="31"/>
    </row>
    <row r="285" spans="3:9" ht="12" customHeight="1" x14ac:dyDescent="0.2">
      <c r="C285" s="13"/>
      <c r="D285" s="290"/>
      <c r="E285" s="254" t="str">
        <f t="shared" si="54"/>
        <v>Aged Accommodation</v>
      </c>
      <c r="F285" s="254" t="str">
        <f t="shared" si="55"/>
        <v>External</v>
      </c>
      <c r="G285" s="255"/>
      <c r="H285" s="256"/>
      <c r="I285" s="31"/>
    </row>
    <row r="286" spans="3:9" ht="12" customHeight="1" x14ac:dyDescent="0.2">
      <c r="C286" s="13"/>
      <c r="D286" s="290"/>
      <c r="E286" s="254" t="str">
        <f t="shared" si="54"/>
        <v>Aged Accommodation</v>
      </c>
      <c r="F286" s="254" t="str">
        <f t="shared" si="55"/>
        <v>External</v>
      </c>
      <c r="G286" s="255"/>
      <c r="H286" s="256"/>
      <c r="I286" s="31"/>
    </row>
    <row r="287" spans="3:9" ht="12" customHeight="1" x14ac:dyDescent="0.2">
      <c r="C287" s="13"/>
      <c r="D287" s="290"/>
      <c r="E287" s="254" t="str">
        <f t="shared" si="54"/>
        <v>Aged Accommodation</v>
      </c>
      <c r="F287" s="254" t="str">
        <f t="shared" si="55"/>
        <v>External</v>
      </c>
      <c r="G287" s="255"/>
      <c r="H287" s="256"/>
      <c r="I287" s="31"/>
    </row>
    <row r="288" spans="3:9" ht="12" customHeight="1" x14ac:dyDescent="0.2">
      <c r="C288" s="13"/>
      <c r="D288" s="290"/>
      <c r="E288" s="254" t="str">
        <f t="shared" si="54"/>
        <v>Aged Accommodation</v>
      </c>
      <c r="F288" s="254" t="str">
        <f t="shared" si="55"/>
        <v>External</v>
      </c>
      <c r="G288" s="255"/>
      <c r="H288" s="256"/>
      <c r="I288" s="31"/>
    </row>
    <row r="289" spans="3:9" ht="12" customHeight="1" x14ac:dyDescent="0.2">
      <c r="C289" s="13"/>
      <c r="D289" s="290"/>
      <c r="E289" s="254" t="str">
        <f t="shared" si="54"/>
        <v>Aged Accommodation</v>
      </c>
      <c r="F289" s="254" t="str">
        <f t="shared" si="55"/>
        <v>External</v>
      </c>
      <c r="G289" s="255"/>
      <c r="H289" s="256"/>
      <c r="I289" s="31"/>
    </row>
    <row r="290" spans="3:9" ht="12" customHeight="1" x14ac:dyDescent="0.2">
      <c r="C290" s="13"/>
      <c r="D290" s="290">
        <v>29</v>
      </c>
      <c r="E290" s="250" t="str">
        <f>IF(OR(VLOOKUP(D290,'Services - NHC'!$D$10:$F$144,2,FALSE)="",VLOOKUP(D290,'Services - NHC'!$D$10:$F$144,2,FALSE)="[Enter service]"),"",VLOOKUP(D290,'Services - NHC'!$D$10:$F$144,2,FALSE))</f>
        <v>Assessment &amp; Care Management</v>
      </c>
      <c r="F290" s="251" t="str">
        <f>IF(OR(VLOOKUP(D290,'Services - NHC'!$D$10:$F$144,3,FALSE)="",VLOOKUP(D290,'Services - NHC'!$D$10:$F$144,3,FALSE)="[Select]"),"",VLOOKUP(D290,'Services - NHC'!$D$10:$F$144,3,FALSE))</f>
        <v>External</v>
      </c>
      <c r="G290" s="252" t="s">
        <v>607</v>
      </c>
      <c r="H290" s="253"/>
      <c r="I290" s="31"/>
    </row>
    <row r="291" spans="3:9" ht="12" customHeight="1" x14ac:dyDescent="0.2">
      <c r="C291" s="13"/>
      <c r="D291" s="290"/>
      <c r="E291" s="254" t="str">
        <f t="shared" ref="E291:E299" si="56">E290</f>
        <v>Assessment &amp; Care Management</v>
      </c>
      <c r="F291" s="254" t="str">
        <f t="shared" ref="F291:F299" si="57">F290</f>
        <v>External</v>
      </c>
      <c r="G291" s="255"/>
      <c r="H291" s="256"/>
      <c r="I291" s="31"/>
    </row>
    <row r="292" spans="3:9" ht="12" customHeight="1" x14ac:dyDescent="0.2">
      <c r="C292" s="13"/>
      <c r="D292" s="290"/>
      <c r="E292" s="254" t="str">
        <f t="shared" si="56"/>
        <v>Assessment &amp; Care Management</v>
      </c>
      <c r="F292" s="254" t="str">
        <f t="shared" si="57"/>
        <v>External</v>
      </c>
      <c r="G292" s="255"/>
      <c r="H292" s="256"/>
      <c r="I292" s="31"/>
    </row>
    <row r="293" spans="3:9" ht="12" customHeight="1" x14ac:dyDescent="0.2">
      <c r="C293" s="13"/>
      <c r="D293" s="290"/>
      <c r="E293" s="254" t="str">
        <f t="shared" si="56"/>
        <v>Assessment &amp; Care Management</v>
      </c>
      <c r="F293" s="254" t="str">
        <f t="shared" si="57"/>
        <v>External</v>
      </c>
      <c r="G293" s="255"/>
      <c r="H293" s="256"/>
      <c r="I293" s="31"/>
    </row>
    <row r="294" spans="3:9" ht="12" customHeight="1" x14ac:dyDescent="0.2">
      <c r="C294" s="13"/>
      <c r="D294" s="290"/>
      <c r="E294" s="254" t="str">
        <f t="shared" si="56"/>
        <v>Assessment &amp; Care Management</v>
      </c>
      <c r="F294" s="254" t="str">
        <f t="shared" si="57"/>
        <v>External</v>
      </c>
      <c r="G294" s="255"/>
      <c r="H294" s="256"/>
      <c r="I294" s="31"/>
    </row>
    <row r="295" spans="3:9" ht="12" customHeight="1" x14ac:dyDescent="0.2">
      <c r="C295" s="13"/>
      <c r="D295" s="290"/>
      <c r="E295" s="254" t="str">
        <f t="shared" si="56"/>
        <v>Assessment &amp; Care Management</v>
      </c>
      <c r="F295" s="254" t="str">
        <f t="shared" si="57"/>
        <v>External</v>
      </c>
      <c r="G295" s="255"/>
      <c r="H295" s="256"/>
      <c r="I295" s="31"/>
    </row>
    <row r="296" spans="3:9" ht="12" customHeight="1" x14ac:dyDescent="0.2">
      <c r="C296" s="13"/>
      <c r="D296" s="290"/>
      <c r="E296" s="254" t="str">
        <f t="shared" si="56"/>
        <v>Assessment &amp; Care Management</v>
      </c>
      <c r="F296" s="254" t="str">
        <f t="shared" si="57"/>
        <v>External</v>
      </c>
      <c r="G296" s="255"/>
      <c r="H296" s="256"/>
      <c r="I296" s="31"/>
    </row>
    <row r="297" spans="3:9" ht="12" customHeight="1" x14ac:dyDescent="0.2">
      <c r="C297" s="13"/>
      <c r="D297" s="290"/>
      <c r="E297" s="254" t="str">
        <f t="shared" si="56"/>
        <v>Assessment &amp; Care Management</v>
      </c>
      <c r="F297" s="254" t="str">
        <f t="shared" si="57"/>
        <v>External</v>
      </c>
      <c r="G297" s="255"/>
      <c r="H297" s="256"/>
      <c r="I297" s="31"/>
    </row>
    <row r="298" spans="3:9" ht="12" customHeight="1" x14ac:dyDescent="0.2">
      <c r="C298" s="13"/>
      <c r="D298" s="290"/>
      <c r="E298" s="254" t="str">
        <f t="shared" si="56"/>
        <v>Assessment &amp; Care Management</v>
      </c>
      <c r="F298" s="254" t="str">
        <f t="shared" si="57"/>
        <v>External</v>
      </c>
      <c r="G298" s="255"/>
      <c r="H298" s="256"/>
      <c r="I298" s="31"/>
    </row>
    <row r="299" spans="3:9" ht="12" customHeight="1" x14ac:dyDescent="0.2">
      <c r="C299" s="13"/>
      <c r="D299" s="290"/>
      <c r="E299" s="254" t="str">
        <f t="shared" si="56"/>
        <v>Assessment &amp; Care Management</v>
      </c>
      <c r="F299" s="254" t="str">
        <f t="shared" si="57"/>
        <v>External</v>
      </c>
      <c r="G299" s="255"/>
      <c r="H299" s="256"/>
      <c r="I299" s="31"/>
    </row>
    <row r="300" spans="3:9" ht="12" customHeight="1" x14ac:dyDescent="0.2">
      <c r="C300" s="13"/>
      <c r="D300" s="290">
        <v>30</v>
      </c>
      <c r="E300" s="250" t="str">
        <f>IF(OR(VLOOKUP(D300,'Services - NHC'!$D$10:$F$144,2,FALSE)="",VLOOKUP(D300,'Services - NHC'!$D$10:$F$144,2,FALSE)="[Enter service]"),"",VLOOKUP(D300,'Services - NHC'!$D$10:$F$144,2,FALSE))</f>
        <v>Hospital to Home</v>
      </c>
      <c r="F300" s="251" t="str">
        <f>IF(OR(VLOOKUP(D300,'Services - NHC'!$D$10:$F$144,3,FALSE)="",VLOOKUP(D300,'Services - NHC'!$D$10:$F$144,3,FALSE)="[Select]"),"",VLOOKUP(D300,'Services - NHC'!$D$10:$F$144,3,FALSE))</f>
        <v>External</v>
      </c>
      <c r="G300" s="252" t="s">
        <v>608</v>
      </c>
      <c r="H300" s="253"/>
      <c r="I300" s="31"/>
    </row>
    <row r="301" spans="3:9" ht="12" customHeight="1" x14ac:dyDescent="0.2">
      <c r="C301" s="13"/>
      <c r="D301" s="290"/>
      <c r="E301" s="254" t="str">
        <f t="shared" ref="E301:E309" si="58">E300</f>
        <v>Hospital to Home</v>
      </c>
      <c r="F301" s="254" t="str">
        <f t="shared" ref="F301:F309" si="59">F300</f>
        <v>External</v>
      </c>
      <c r="G301" s="255"/>
      <c r="H301" s="256"/>
      <c r="I301" s="31"/>
    </row>
    <row r="302" spans="3:9" ht="12" customHeight="1" x14ac:dyDescent="0.2">
      <c r="C302" s="13"/>
      <c r="D302" s="290"/>
      <c r="E302" s="254" t="str">
        <f t="shared" si="58"/>
        <v>Hospital to Home</v>
      </c>
      <c r="F302" s="254" t="str">
        <f t="shared" si="59"/>
        <v>External</v>
      </c>
      <c r="G302" s="255"/>
      <c r="H302" s="256"/>
      <c r="I302" s="31"/>
    </row>
    <row r="303" spans="3:9" ht="12" customHeight="1" x14ac:dyDescent="0.2">
      <c r="C303" s="13"/>
      <c r="D303" s="290"/>
      <c r="E303" s="254" t="str">
        <f t="shared" si="58"/>
        <v>Hospital to Home</v>
      </c>
      <c r="F303" s="254" t="str">
        <f t="shared" si="59"/>
        <v>External</v>
      </c>
      <c r="G303" s="255"/>
      <c r="H303" s="256"/>
      <c r="I303" s="31"/>
    </row>
    <row r="304" spans="3:9" ht="12" customHeight="1" x14ac:dyDescent="0.2">
      <c r="C304" s="13"/>
      <c r="D304" s="290"/>
      <c r="E304" s="254" t="str">
        <f t="shared" si="58"/>
        <v>Hospital to Home</v>
      </c>
      <c r="F304" s="254" t="str">
        <f t="shared" si="59"/>
        <v>External</v>
      </c>
      <c r="G304" s="255"/>
      <c r="H304" s="256"/>
      <c r="I304" s="31"/>
    </row>
    <row r="305" spans="3:9" ht="12" customHeight="1" x14ac:dyDescent="0.2">
      <c r="C305" s="13"/>
      <c r="D305" s="290"/>
      <c r="E305" s="254" t="str">
        <f t="shared" si="58"/>
        <v>Hospital to Home</v>
      </c>
      <c r="F305" s="254" t="str">
        <f t="shared" si="59"/>
        <v>External</v>
      </c>
      <c r="G305" s="255"/>
      <c r="H305" s="256"/>
      <c r="I305" s="31"/>
    </row>
    <row r="306" spans="3:9" ht="12" customHeight="1" x14ac:dyDescent="0.2">
      <c r="C306" s="13"/>
      <c r="D306" s="290"/>
      <c r="E306" s="254" t="str">
        <f t="shared" si="58"/>
        <v>Hospital to Home</v>
      </c>
      <c r="F306" s="254" t="str">
        <f t="shared" si="59"/>
        <v>External</v>
      </c>
      <c r="G306" s="255"/>
      <c r="H306" s="256"/>
      <c r="I306" s="31"/>
    </row>
    <row r="307" spans="3:9" ht="12" customHeight="1" x14ac:dyDescent="0.2">
      <c r="C307" s="13"/>
      <c r="D307" s="290"/>
      <c r="E307" s="254" t="str">
        <f t="shared" si="58"/>
        <v>Hospital to Home</v>
      </c>
      <c r="F307" s="254" t="str">
        <f t="shared" si="59"/>
        <v>External</v>
      </c>
      <c r="G307" s="255"/>
      <c r="H307" s="256"/>
      <c r="I307" s="31"/>
    </row>
    <row r="308" spans="3:9" ht="12" customHeight="1" x14ac:dyDescent="0.2">
      <c r="C308" s="13"/>
      <c r="D308" s="290"/>
      <c r="E308" s="254" t="str">
        <f t="shared" si="58"/>
        <v>Hospital to Home</v>
      </c>
      <c r="F308" s="254" t="str">
        <f t="shared" si="59"/>
        <v>External</v>
      </c>
      <c r="G308" s="255"/>
      <c r="H308" s="256"/>
      <c r="I308" s="31"/>
    </row>
    <row r="309" spans="3:9" ht="12" customHeight="1" x14ac:dyDescent="0.2">
      <c r="C309" s="13"/>
      <c r="D309" s="290"/>
      <c r="E309" s="254" t="str">
        <f t="shared" si="58"/>
        <v>Hospital to Home</v>
      </c>
      <c r="F309" s="254" t="str">
        <f t="shared" si="59"/>
        <v>External</v>
      </c>
      <c r="G309" s="255"/>
      <c r="H309" s="256"/>
      <c r="I309" s="31"/>
    </row>
    <row r="310" spans="3:9" ht="12" customHeight="1" x14ac:dyDescent="0.2">
      <c r="C310" s="13"/>
      <c r="D310" s="290">
        <v>31</v>
      </c>
      <c r="E310" s="250" t="str">
        <f>IF(OR(VLOOKUP(D310,'Services - NHC'!$D$10:$F$144,2,FALSE)="",VLOOKUP(D310,'Services - NHC'!$D$10:$F$144,2,FALSE)="[Enter service]"),"",VLOOKUP(D310,'Services - NHC'!$D$10:$F$144,2,FALSE))</f>
        <v>Home Help General</v>
      </c>
      <c r="F310" s="251" t="str">
        <f>IF(OR(VLOOKUP(D310,'Services - NHC'!$D$10:$F$144,3,FALSE)="",VLOOKUP(D310,'Services - NHC'!$D$10:$F$144,3,FALSE)="[Select]"),"",VLOOKUP(D310,'Services - NHC'!$D$10:$F$144,3,FALSE))</f>
        <v>External</v>
      </c>
      <c r="G310" s="252" t="s">
        <v>608</v>
      </c>
      <c r="H310" s="253"/>
      <c r="I310" s="31"/>
    </row>
    <row r="311" spans="3:9" ht="12" customHeight="1" x14ac:dyDescent="0.2">
      <c r="C311" s="13"/>
      <c r="D311" s="290"/>
      <c r="E311" s="254" t="str">
        <f t="shared" ref="E311:E319" si="60">E310</f>
        <v>Home Help General</v>
      </c>
      <c r="F311" s="254" t="str">
        <f t="shared" ref="F311:F319" si="61">F310</f>
        <v>External</v>
      </c>
      <c r="G311" s="255"/>
      <c r="H311" s="256"/>
      <c r="I311" s="31"/>
    </row>
    <row r="312" spans="3:9" ht="12" customHeight="1" x14ac:dyDescent="0.2">
      <c r="C312" s="13"/>
      <c r="D312" s="290"/>
      <c r="E312" s="254" t="str">
        <f t="shared" si="60"/>
        <v>Home Help General</v>
      </c>
      <c r="F312" s="254" t="str">
        <f t="shared" si="61"/>
        <v>External</v>
      </c>
      <c r="G312" s="255"/>
      <c r="H312" s="256"/>
      <c r="I312" s="31"/>
    </row>
    <row r="313" spans="3:9" ht="12" customHeight="1" x14ac:dyDescent="0.2">
      <c r="C313" s="13"/>
      <c r="D313" s="290"/>
      <c r="E313" s="254" t="str">
        <f t="shared" si="60"/>
        <v>Home Help General</v>
      </c>
      <c r="F313" s="254" t="str">
        <f t="shared" si="61"/>
        <v>External</v>
      </c>
      <c r="G313" s="255"/>
      <c r="H313" s="256"/>
      <c r="I313" s="31"/>
    </row>
    <row r="314" spans="3:9" ht="12" customHeight="1" x14ac:dyDescent="0.2">
      <c r="C314" s="13"/>
      <c r="D314" s="290"/>
      <c r="E314" s="254" t="str">
        <f t="shared" si="60"/>
        <v>Home Help General</v>
      </c>
      <c r="F314" s="254" t="str">
        <f t="shared" si="61"/>
        <v>External</v>
      </c>
      <c r="G314" s="255"/>
      <c r="H314" s="256"/>
      <c r="I314" s="31"/>
    </row>
    <row r="315" spans="3:9" ht="12" customHeight="1" x14ac:dyDescent="0.2">
      <c r="C315" s="13"/>
      <c r="D315" s="290"/>
      <c r="E315" s="254" t="str">
        <f t="shared" si="60"/>
        <v>Home Help General</v>
      </c>
      <c r="F315" s="254" t="str">
        <f t="shared" si="61"/>
        <v>External</v>
      </c>
      <c r="G315" s="255"/>
      <c r="H315" s="256"/>
      <c r="I315" s="31"/>
    </row>
    <row r="316" spans="3:9" ht="12" customHeight="1" x14ac:dyDescent="0.2">
      <c r="C316" s="13"/>
      <c r="D316" s="290"/>
      <c r="E316" s="254" t="str">
        <f t="shared" si="60"/>
        <v>Home Help General</v>
      </c>
      <c r="F316" s="254" t="str">
        <f t="shared" si="61"/>
        <v>External</v>
      </c>
      <c r="G316" s="255"/>
      <c r="H316" s="256"/>
      <c r="I316" s="31"/>
    </row>
    <row r="317" spans="3:9" ht="12" customHeight="1" x14ac:dyDescent="0.2">
      <c r="C317" s="13"/>
      <c r="D317" s="290"/>
      <c r="E317" s="254" t="str">
        <f t="shared" si="60"/>
        <v>Home Help General</v>
      </c>
      <c r="F317" s="254" t="str">
        <f t="shared" si="61"/>
        <v>External</v>
      </c>
      <c r="G317" s="255"/>
      <c r="H317" s="256"/>
      <c r="I317" s="31"/>
    </row>
    <row r="318" spans="3:9" ht="12" customHeight="1" x14ac:dyDescent="0.2">
      <c r="C318" s="13"/>
      <c r="D318" s="290"/>
      <c r="E318" s="254" t="str">
        <f t="shared" si="60"/>
        <v>Home Help General</v>
      </c>
      <c r="F318" s="254" t="str">
        <f t="shared" si="61"/>
        <v>External</v>
      </c>
      <c r="G318" s="255"/>
      <c r="H318" s="256"/>
      <c r="I318" s="31"/>
    </row>
    <row r="319" spans="3:9" ht="12" customHeight="1" x14ac:dyDescent="0.2">
      <c r="C319" s="13"/>
      <c r="D319" s="290"/>
      <c r="E319" s="254" t="str">
        <f t="shared" si="60"/>
        <v>Home Help General</v>
      </c>
      <c r="F319" s="254" t="str">
        <f t="shared" si="61"/>
        <v>External</v>
      </c>
      <c r="G319" s="255"/>
      <c r="H319" s="256"/>
      <c r="I319" s="31"/>
    </row>
    <row r="320" spans="3:9" ht="12" customHeight="1" x14ac:dyDescent="0.2">
      <c r="C320" s="13"/>
      <c r="D320" s="290">
        <v>32</v>
      </c>
      <c r="E320" s="250" t="str">
        <f>IF(OR(VLOOKUP(D320,'Services - NHC'!$D$10:$F$144,2,FALSE)="",VLOOKUP(D320,'Services - NHC'!$D$10:$F$144,2,FALSE)="[Enter service]"),"",VLOOKUP(D320,'Services - NHC'!$D$10:$F$144,2,FALSE))</f>
        <v>Home Help Personal</v>
      </c>
      <c r="F320" s="251" t="str">
        <f>IF(OR(VLOOKUP(D320,'Services - NHC'!$D$10:$F$144,3,FALSE)="",VLOOKUP(D320,'Services - NHC'!$D$10:$F$144,3,FALSE)="[Select]"),"",VLOOKUP(D320,'Services - NHC'!$D$10:$F$144,3,FALSE))</f>
        <v>External</v>
      </c>
      <c r="G320" s="252" t="s">
        <v>608</v>
      </c>
      <c r="H320" s="253"/>
      <c r="I320" s="31"/>
    </row>
    <row r="321" spans="3:9" ht="12" customHeight="1" x14ac:dyDescent="0.2">
      <c r="C321" s="13"/>
      <c r="D321" s="290"/>
      <c r="E321" s="254" t="str">
        <f t="shared" ref="E321:E329" si="62">E320</f>
        <v>Home Help Personal</v>
      </c>
      <c r="F321" s="254" t="str">
        <f t="shared" ref="F321:F329" si="63">F320</f>
        <v>External</v>
      </c>
      <c r="G321" s="255"/>
      <c r="H321" s="256"/>
      <c r="I321" s="31"/>
    </row>
    <row r="322" spans="3:9" ht="12" customHeight="1" x14ac:dyDescent="0.2">
      <c r="C322" s="13"/>
      <c r="D322" s="290"/>
      <c r="E322" s="254" t="str">
        <f t="shared" si="62"/>
        <v>Home Help Personal</v>
      </c>
      <c r="F322" s="254" t="str">
        <f t="shared" si="63"/>
        <v>External</v>
      </c>
      <c r="G322" s="255"/>
      <c r="H322" s="256"/>
      <c r="I322" s="31"/>
    </row>
    <row r="323" spans="3:9" ht="12" customHeight="1" x14ac:dyDescent="0.2">
      <c r="C323" s="13"/>
      <c r="D323" s="290"/>
      <c r="E323" s="254" t="str">
        <f t="shared" si="62"/>
        <v>Home Help Personal</v>
      </c>
      <c r="F323" s="254" t="str">
        <f t="shared" si="63"/>
        <v>External</v>
      </c>
      <c r="G323" s="255"/>
      <c r="H323" s="256"/>
      <c r="I323" s="31"/>
    </row>
    <row r="324" spans="3:9" ht="12" customHeight="1" x14ac:dyDescent="0.2">
      <c r="C324" s="13"/>
      <c r="D324" s="290"/>
      <c r="E324" s="254" t="str">
        <f t="shared" si="62"/>
        <v>Home Help Personal</v>
      </c>
      <c r="F324" s="254" t="str">
        <f t="shared" si="63"/>
        <v>External</v>
      </c>
      <c r="G324" s="255"/>
      <c r="H324" s="256"/>
      <c r="I324" s="31"/>
    </row>
    <row r="325" spans="3:9" ht="12" customHeight="1" x14ac:dyDescent="0.2">
      <c r="C325" s="13"/>
      <c r="D325" s="290"/>
      <c r="E325" s="254" t="str">
        <f t="shared" si="62"/>
        <v>Home Help Personal</v>
      </c>
      <c r="F325" s="254" t="str">
        <f t="shared" si="63"/>
        <v>External</v>
      </c>
      <c r="G325" s="255"/>
      <c r="H325" s="256"/>
      <c r="I325" s="31"/>
    </row>
    <row r="326" spans="3:9" ht="12" customHeight="1" x14ac:dyDescent="0.2">
      <c r="C326" s="13"/>
      <c r="D326" s="290"/>
      <c r="E326" s="254" t="str">
        <f t="shared" si="62"/>
        <v>Home Help Personal</v>
      </c>
      <c r="F326" s="254" t="str">
        <f t="shared" si="63"/>
        <v>External</v>
      </c>
      <c r="G326" s="255"/>
      <c r="H326" s="256"/>
      <c r="I326" s="31"/>
    </row>
    <row r="327" spans="3:9" ht="12" customHeight="1" x14ac:dyDescent="0.2">
      <c r="C327" s="13"/>
      <c r="D327" s="290"/>
      <c r="E327" s="254" t="str">
        <f t="shared" si="62"/>
        <v>Home Help Personal</v>
      </c>
      <c r="F327" s="254" t="str">
        <f t="shared" si="63"/>
        <v>External</v>
      </c>
      <c r="G327" s="255"/>
      <c r="H327" s="256"/>
      <c r="I327" s="31"/>
    </row>
    <row r="328" spans="3:9" ht="12" customHeight="1" x14ac:dyDescent="0.2">
      <c r="C328" s="13"/>
      <c r="D328" s="290"/>
      <c r="E328" s="254" t="str">
        <f t="shared" si="62"/>
        <v>Home Help Personal</v>
      </c>
      <c r="F328" s="254" t="str">
        <f t="shared" si="63"/>
        <v>External</v>
      </c>
      <c r="G328" s="255"/>
      <c r="H328" s="256"/>
      <c r="I328" s="31"/>
    </row>
    <row r="329" spans="3:9" ht="12" customHeight="1" x14ac:dyDescent="0.2">
      <c r="C329" s="13"/>
      <c r="D329" s="290"/>
      <c r="E329" s="254" t="str">
        <f t="shared" si="62"/>
        <v>Home Help Personal</v>
      </c>
      <c r="F329" s="254" t="str">
        <f t="shared" si="63"/>
        <v>External</v>
      </c>
      <c r="G329" s="255"/>
      <c r="H329" s="256"/>
      <c r="I329" s="31"/>
    </row>
    <row r="330" spans="3:9" ht="12" customHeight="1" x14ac:dyDescent="0.2">
      <c r="C330" s="13"/>
      <c r="D330" s="290">
        <v>33</v>
      </c>
      <c r="E330" s="250" t="str">
        <f>IF(OR(VLOOKUP(D330,'Services - NHC'!$D$10:$F$144,2,FALSE)="",VLOOKUP(D330,'Services - NHC'!$D$10:$F$144,2,FALSE)="[Enter service]"),"",VLOOKUP(D330,'Services - NHC'!$D$10:$F$144,2,FALSE))</f>
        <v>Home Help Respite</v>
      </c>
      <c r="F330" s="251" t="str">
        <f>IF(OR(VLOOKUP(D330,'Services - NHC'!$D$10:$F$144,3,FALSE)="",VLOOKUP(D330,'Services - NHC'!$D$10:$F$144,3,FALSE)="[Select]"),"",VLOOKUP(D330,'Services - NHC'!$D$10:$F$144,3,FALSE))</f>
        <v>External</v>
      </c>
      <c r="G330" s="252" t="s">
        <v>608</v>
      </c>
      <c r="H330" s="253"/>
      <c r="I330" s="31"/>
    </row>
    <row r="331" spans="3:9" ht="12" customHeight="1" x14ac:dyDescent="0.2">
      <c r="C331" s="13"/>
      <c r="D331" s="290"/>
      <c r="E331" s="254" t="str">
        <f t="shared" ref="E331:E339" si="64">E330</f>
        <v>Home Help Respite</v>
      </c>
      <c r="F331" s="254" t="str">
        <f t="shared" ref="F331:F339" si="65">F330</f>
        <v>External</v>
      </c>
      <c r="G331" s="255"/>
      <c r="H331" s="256"/>
      <c r="I331" s="31"/>
    </row>
    <row r="332" spans="3:9" ht="12" customHeight="1" x14ac:dyDescent="0.2">
      <c r="C332" s="13"/>
      <c r="D332" s="290"/>
      <c r="E332" s="254" t="str">
        <f t="shared" si="64"/>
        <v>Home Help Respite</v>
      </c>
      <c r="F332" s="254" t="str">
        <f t="shared" si="65"/>
        <v>External</v>
      </c>
      <c r="G332" s="255"/>
      <c r="H332" s="256"/>
      <c r="I332" s="31"/>
    </row>
    <row r="333" spans="3:9" ht="12" customHeight="1" x14ac:dyDescent="0.2">
      <c r="C333" s="13"/>
      <c r="D333" s="290"/>
      <c r="E333" s="254" t="str">
        <f t="shared" si="64"/>
        <v>Home Help Respite</v>
      </c>
      <c r="F333" s="254" t="str">
        <f t="shared" si="65"/>
        <v>External</v>
      </c>
      <c r="G333" s="255"/>
      <c r="H333" s="256"/>
      <c r="I333" s="31"/>
    </row>
    <row r="334" spans="3:9" ht="12" customHeight="1" x14ac:dyDescent="0.2">
      <c r="C334" s="13"/>
      <c r="D334" s="290"/>
      <c r="E334" s="254" t="str">
        <f t="shared" si="64"/>
        <v>Home Help Respite</v>
      </c>
      <c r="F334" s="254" t="str">
        <f t="shared" si="65"/>
        <v>External</v>
      </c>
      <c r="G334" s="255"/>
      <c r="H334" s="256"/>
      <c r="I334" s="31"/>
    </row>
    <row r="335" spans="3:9" ht="12" customHeight="1" x14ac:dyDescent="0.2">
      <c r="C335" s="13"/>
      <c r="D335" s="290"/>
      <c r="E335" s="254" t="str">
        <f t="shared" si="64"/>
        <v>Home Help Respite</v>
      </c>
      <c r="F335" s="254" t="str">
        <f t="shared" si="65"/>
        <v>External</v>
      </c>
      <c r="G335" s="255"/>
      <c r="H335" s="256"/>
      <c r="I335" s="31"/>
    </row>
    <row r="336" spans="3:9" ht="12" customHeight="1" x14ac:dyDescent="0.2">
      <c r="C336" s="13"/>
      <c r="D336" s="290"/>
      <c r="E336" s="254" t="str">
        <f t="shared" si="64"/>
        <v>Home Help Respite</v>
      </c>
      <c r="F336" s="254" t="str">
        <f t="shared" si="65"/>
        <v>External</v>
      </c>
      <c r="G336" s="255"/>
      <c r="H336" s="256"/>
      <c r="I336" s="31"/>
    </row>
    <row r="337" spans="3:9" ht="12" customHeight="1" x14ac:dyDescent="0.2">
      <c r="C337" s="13"/>
      <c r="D337" s="290"/>
      <c r="E337" s="254" t="str">
        <f t="shared" si="64"/>
        <v>Home Help Respite</v>
      </c>
      <c r="F337" s="254" t="str">
        <f t="shared" si="65"/>
        <v>External</v>
      </c>
      <c r="G337" s="255"/>
      <c r="H337" s="256"/>
      <c r="I337" s="31"/>
    </row>
    <row r="338" spans="3:9" ht="12" customHeight="1" x14ac:dyDescent="0.2">
      <c r="C338" s="13"/>
      <c r="D338" s="290"/>
      <c r="E338" s="254" t="str">
        <f t="shared" si="64"/>
        <v>Home Help Respite</v>
      </c>
      <c r="F338" s="254" t="str">
        <f t="shared" si="65"/>
        <v>External</v>
      </c>
      <c r="G338" s="255"/>
      <c r="H338" s="256"/>
      <c r="I338" s="31"/>
    </row>
    <row r="339" spans="3:9" ht="12" customHeight="1" x14ac:dyDescent="0.2">
      <c r="C339" s="13"/>
      <c r="D339" s="290"/>
      <c r="E339" s="254" t="str">
        <f t="shared" si="64"/>
        <v>Home Help Respite</v>
      </c>
      <c r="F339" s="254" t="str">
        <f t="shared" si="65"/>
        <v>External</v>
      </c>
      <c r="G339" s="255"/>
      <c r="H339" s="256"/>
      <c r="I339" s="31"/>
    </row>
    <row r="340" spans="3:9" ht="12" customHeight="1" x14ac:dyDescent="0.2">
      <c r="C340" s="13"/>
      <c r="D340" s="290">
        <v>34</v>
      </c>
      <c r="E340" s="250" t="str">
        <f>IF(OR(VLOOKUP(D340,'Services - NHC'!$D$10:$F$144,2,FALSE)="",VLOOKUP(D340,'Services - NHC'!$D$10:$F$144,2,FALSE)="[Enter service]"),"",VLOOKUP(D340,'Services - NHC'!$D$10:$F$144,2,FALSE))</f>
        <v>Home Maintenance</v>
      </c>
      <c r="F340" s="251" t="str">
        <f>IF(OR(VLOOKUP(D340,'Services - NHC'!$D$10:$F$144,3,FALSE)="",VLOOKUP(D340,'Services - NHC'!$D$10:$F$144,3,FALSE)="[Select]"),"",VLOOKUP(D340,'Services - NHC'!$D$10:$F$144,3,FALSE))</f>
        <v>External</v>
      </c>
      <c r="G340" s="252" t="s">
        <v>608</v>
      </c>
      <c r="H340" s="253"/>
      <c r="I340" s="31"/>
    </row>
    <row r="341" spans="3:9" ht="12" customHeight="1" x14ac:dyDescent="0.2">
      <c r="C341" s="13"/>
      <c r="D341" s="290"/>
      <c r="E341" s="254" t="str">
        <f t="shared" ref="E341:E349" si="66">E340</f>
        <v>Home Maintenance</v>
      </c>
      <c r="F341" s="254" t="str">
        <f t="shared" ref="F341:F349" si="67">F340</f>
        <v>External</v>
      </c>
      <c r="G341" s="255"/>
      <c r="H341" s="256"/>
      <c r="I341" s="31"/>
    </row>
    <row r="342" spans="3:9" ht="12" customHeight="1" x14ac:dyDescent="0.2">
      <c r="C342" s="13"/>
      <c r="D342" s="290"/>
      <c r="E342" s="254" t="str">
        <f t="shared" si="66"/>
        <v>Home Maintenance</v>
      </c>
      <c r="F342" s="254" t="str">
        <f t="shared" si="67"/>
        <v>External</v>
      </c>
      <c r="G342" s="255"/>
      <c r="H342" s="256"/>
      <c r="I342" s="31"/>
    </row>
    <row r="343" spans="3:9" ht="12" customHeight="1" x14ac:dyDescent="0.2">
      <c r="C343" s="13"/>
      <c r="D343" s="290"/>
      <c r="E343" s="254" t="str">
        <f t="shared" si="66"/>
        <v>Home Maintenance</v>
      </c>
      <c r="F343" s="254" t="str">
        <f t="shared" si="67"/>
        <v>External</v>
      </c>
      <c r="G343" s="255"/>
      <c r="H343" s="256"/>
      <c r="I343" s="31"/>
    </row>
    <row r="344" spans="3:9" ht="12" customHeight="1" x14ac:dyDescent="0.2">
      <c r="C344" s="13"/>
      <c r="D344" s="290"/>
      <c r="E344" s="254" t="str">
        <f t="shared" si="66"/>
        <v>Home Maintenance</v>
      </c>
      <c r="F344" s="254" t="str">
        <f t="shared" si="67"/>
        <v>External</v>
      </c>
      <c r="G344" s="255"/>
      <c r="H344" s="256"/>
      <c r="I344" s="31"/>
    </row>
    <row r="345" spans="3:9" ht="12" customHeight="1" x14ac:dyDescent="0.2">
      <c r="C345" s="13"/>
      <c r="D345" s="290"/>
      <c r="E345" s="254" t="str">
        <f t="shared" si="66"/>
        <v>Home Maintenance</v>
      </c>
      <c r="F345" s="254" t="str">
        <f t="shared" si="67"/>
        <v>External</v>
      </c>
      <c r="G345" s="255"/>
      <c r="H345" s="256"/>
      <c r="I345" s="31"/>
    </row>
    <row r="346" spans="3:9" ht="12" customHeight="1" x14ac:dyDescent="0.2">
      <c r="C346" s="13"/>
      <c r="D346" s="290"/>
      <c r="E346" s="254" t="str">
        <f t="shared" si="66"/>
        <v>Home Maintenance</v>
      </c>
      <c r="F346" s="254" t="str">
        <f t="shared" si="67"/>
        <v>External</v>
      </c>
      <c r="G346" s="255"/>
      <c r="H346" s="256"/>
      <c r="I346" s="31"/>
    </row>
    <row r="347" spans="3:9" ht="12" customHeight="1" x14ac:dyDescent="0.2">
      <c r="C347" s="13"/>
      <c r="D347" s="290"/>
      <c r="E347" s="254" t="str">
        <f t="shared" si="66"/>
        <v>Home Maintenance</v>
      </c>
      <c r="F347" s="254" t="str">
        <f t="shared" si="67"/>
        <v>External</v>
      </c>
      <c r="G347" s="255"/>
      <c r="H347" s="256"/>
      <c r="I347" s="31"/>
    </row>
    <row r="348" spans="3:9" ht="12" customHeight="1" x14ac:dyDescent="0.2">
      <c r="C348" s="13"/>
      <c r="D348" s="290"/>
      <c r="E348" s="254" t="str">
        <f t="shared" si="66"/>
        <v>Home Maintenance</v>
      </c>
      <c r="F348" s="254" t="str">
        <f t="shared" si="67"/>
        <v>External</v>
      </c>
      <c r="G348" s="255"/>
      <c r="H348" s="256"/>
      <c r="I348" s="31"/>
    </row>
    <row r="349" spans="3:9" ht="12" customHeight="1" x14ac:dyDescent="0.2">
      <c r="C349" s="13"/>
      <c r="D349" s="290"/>
      <c r="E349" s="254" t="str">
        <f t="shared" si="66"/>
        <v>Home Maintenance</v>
      </c>
      <c r="F349" s="254" t="str">
        <f t="shared" si="67"/>
        <v>External</v>
      </c>
      <c r="G349" s="255"/>
      <c r="H349" s="256"/>
      <c r="I349" s="31"/>
    </row>
    <row r="350" spans="3:9" ht="12" customHeight="1" x14ac:dyDescent="0.2">
      <c r="C350" s="13"/>
      <c r="D350" s="290">
        <v>35</v>
      </c>
      <c r="E350" s="250" t="str">
        <f>IF(OR(VLOOKUP(D350,'Services - NHC'!$D$10:$F$144,2,FALSE)="",VLOOKUP(D350,'Services - NHC'!$D$10:$F$144,2,FALSE)="[Enter service]"),"",VLOOKUP(D350,'Services - NHC'!$D$10:$F$144,2,FALSE))</f>
        <v>Meals on Wheels</v>
      </c>
      <c r="F350" s="251" t="str">
        <f>IF(OR(VLOOKUP(D350,'Services - NHC'!$D$10:$F$144,3,FALSE)="",VLOOKUP(D350,'Services - NHC'!$D$10:$F$144,3,FALSE)="[Select]"),"",VLOOKUP(D350,'Services - NHC'!$D$10:$F$144,3,FALSE))</f>
        <v>External</v>
      </c>
      <c r="G350" s="252" t="s">
        <v>609</v>
      </c>
      <c r="H350" s="253"/>
      <c r="I350" s="31"/>
    </row>
    <row r="351" spans="3:9" ht="12" customHeight="1" x14ac:dyDescent="0.2">
      <c r="C351" s="13"/>
      <c r="D351" s="290"/>
      <c r="E351" s="254" t="str">
        <f t="shared" ref="E351:E359" si="68">E350</f>
        <v>Meals on Wheels</v>
      </c>
      <c r="F351" s="254" t="str">
        <f t="shared" ref="F351:F359" si="69">F350</f>
        <v>External</v>
      </c>
      <c r="G351" s="255"/>
      <c r="H351" s="256"/>
      <c r="I351" s="31"/>
    </row>
    <row r="352" spans="3:9" ht="12" customHeight="1" x14ac:dyDescent="0.2">
      <c r="C352" s="13"/>
      <c r="D352" s="290"/>
      <c r="E352" s="254" t="str">
        <f t="shared" si="68"/>
        <v>Meals on Wheels</v>
      </c>
      <c r="F352" s="254" t="str">
        <f t="shared" si="69"/>
        <v>External</v>
      </c>
      <c r="G352" s="255"/>
      <c r="H352" s="256"/>
      <c r="I352" s="31"/>
    </row>
    <row r="353" spans="3:9" ht="12" customHeight="1" x14ac:dyDescent="0.2">
      <c r="C353" s="13"/>
      <c r="D353" s="290"/>
      <c r="E353" s="254" t="str">
        <f t="shared" si="68"/>
        <v>Meals on Wheels</v>
      </c>
      <c r="F353" s="254" t="str">
        <f t="shared" si="69"/>
        <v>External</v>
      </c>
      <c r="G353" s="255"/>
      <c r="H353" s="256"/>
      <c r="I353" s="31"/>
    </row>
    <row r="354" spans="3:9" ht="12" customHeight="1" x14ac:dyDescent="0.2">
      <c r="C354" s="13"/>
      <c r="D354" s="290"/>
      <c r="E354" s="254" t="str">
        <f t="shared" si="68"/>
        <v>Meals on Wheels</v>
      </c>
      <c r="F354" s="254" t="str">
        <f t="shared" si="69"/>
        <v>External</v>
      </c>
      <c r="G354" s="255"/>
      <c r="H354" s="256"/>
      <c r="I354" s="31"/>
    </row>
    <row r="355" spans="3:9" ht="12" customHeight="1" x14ac:dyDescent="0.2">
      <c r="C355" s="13"/>
      <c r="D355" s="290"/>
      <c r="E355" s="254" t="str">
        <f t="shared" si="68"/>
        <v>Meals on Wheels</v>
      </c>
      <c r="F355" s="254" t="str">
        <f t="shared" si="69"/>
        <v>External</v>
      </c>
      <c r="G355" s="255"/>
      <c r="H355" s="256"/>
      <c r="I355" s="31"/>
    </row>
    <row r="356" spans="3:9" ht="12" customHeight="1" x14ac:dyDescent="0.2">
      <c r="C356" s="13"/>
      <c r="D356" s="290"/>
      <c r="E356" s="254" t="str">
        <f t="shared" si="68"/>
        <v>Meals on Wheels</v>
      </c>
      <c r="F356" s="254" t="str">
        <f t="shared" si="69"/>
        <v>External</v>
      </c>
      <c r="G356" s="255"/>
      <c r="H356" s="256"/>
      <c r="I356" s="31"/>
    </row>
    <row r="357" spans="3:9" ht="12" customHeight="1" x14ac:dyDescent="0.2">
      <c r="C357" s="13"/>
      <c r="D357" s="290"/>
      <c r="E357" s="254" t="str">
        <f t="shared" si="68"/>
        <v>Meals on Wheels</v>
      </c>
      <c r="F357" s="254" t="str">
        <f t="shared" si="69"/>
        <v>External</v>
      </c>
      <c r="G357" s="255"/>
      <c r="H357" s="256"/>
      <c r="I357" s="31"/>
    </row>
    <row r="358" spans="3:9" ht="12" customHeight="1" x14ac:dyDescent="0.2">
      <c r="C358" s="13"/>
      <c r="D358" s="290"/>
      <c r="E358" s="254" t="str">
        <f t="shared" si="68"/>
        <v>Meals on Wheels</v>
      </c>
      <c r="F358" s="254" t="str">
        <f t="shared" si="69"/>
        <v>External</v>
      </c>
      <c r="G358" s="255"/>
      <c r="H358" s="256"/>
      <c r="I358" s="31"/>
    </row>
    <row r="359" spans="3:9" ht="12" customHeight="1" x14ac:dyDescent="0.2">
      <c r="C359" s="13"/>
      <c r="D359" s="290"/>
      <c r="E359" s="254" t="str">
        <f t="shared" si="68"/>
        <v>Meals on Wheels</v>
      </c>
      <c r="F359" s="254" t="str">
        <f t="shared" si="69"/>
        <v>External</v>
      </c>
      <c r="G359" s="255"/>
      <c r="H359" s="256"/>
      <c r="I359" s="31"/>
    </row>
    <row r="360" spans="3:9" ht="12" customHeight="1" x14ac:dyDescent="0.2">
      <c r="C360" s="13"/>
      <c r="D360" s="290">
        <v>36</v>
      </c>
      <c r="E360" s="250" t="str">
        <f>IF(OR(VLOOKUP(D360,'Services - NHC'!$D$10:$F$144,2,FALSE)="",VLOOKUP(D360,'Services - NHC'!$D$10:$F$144,2,FALSE)="[Enter service]"),"",VLOOKUP(D360,'Services - NHC'!$D$10:$F$144,2,FALSE))</f>
        <v>Volunteer Co Ordination</v>
      </c>
      <c r="F360" s="251" t="str">
        <f>IF(OR(VLOOKUP(D360,'Services - NHC'!$D$10:$F$144,3,FALSE)="",VLOOKUP(D360,'Services - NHC'!$D$10:$F$144,3,FALSE)="[Select]"),"",VLOOKUP(D360,'Services - NHC'!$D$10:$F$144,3,FALSE))</f>
        <v>External</v>
      </c>
      <c r="G360" s="252" t="s">
        <v>610</v>
      </c>
      <c r="H360" s="253"/>
      <c r="I360" s="31"/>
    </row>
    <row r="361" spans="3:9" ht="12" customHeight="1" x14ac:dyDescent="0.2">
      <c r="C361" s="13"/>
      <c r="D361" s="290"/>
      <c r="E361" s="254" t="str">
        <f t="shared" ref="E361:E369" si="70">E360</f>
        <v>Volunteer Co Ordination</v>
      </c>
      <c r="F361" s="254" t="str">
        <f t="shared" ref="F361:F369" si="71">F360</f>
        <v>External</v>
      </c>
      <c r="G361" s="255"/>
      <c r="H361" s="256"/>
      <c r="I361" s="31"/>
    </row>
    <row r="362" spans="3:9" ht="12" customHeight="1" x14ac:dyDescent="0.2">
      <c r="C362" s="13"/>
      <c r="D362" s="290"/>
      <c r="E362" s="254" t="str">
        <f t="shared" si="70"/>
        <v>Volunteer Co Ordination</v>
      </c>
      <c r="F362" s="254" t="str">
        <f t="shared" si="71"/>
        <v>External</v>
      </c>
      <c r="G362" s="255"/>
      <c r="H362" s="256"/>
      <c r="I362" s="31"/>
    </row>
    <row r="363" spans="3:9" ht="12" customHeight="1" x14ac:dyDescent="0.2">
      <c r="C363" s="13"/>
      <c r="D363" s="290"/>
      <c r="E363" s="254" t="str">
        <f t="shared" si="70"/>
        <v>Volunteer Co Ordination</v>
      </c>
      <c r="F363" s="254" t="str">
        <f t="shared" si="71"/>
        <v>External</v>
      </c>
      <c r="G363" s="255"/>
      <c r="H363" s="256"/>
      <c r="I363" s="31"/>
    </row>
    <row r="364" spans="3:9" ht="12" customHeight="1" x14ac:dyDescent="0.2">
      <c r="C364" s="13"/>
      <c r="D364" s="290"/>
      <c r="E364" s="254" t="str">
        <f t="shared" si="70"/>
        <v>Volunteer Co Ordination</v>
      </c>
      <c r="F364" s="254" t="str">
        <f t="shared" si="71"/>
        <v>External</v>
      </c>
      <c r="G364" s="255"/>
      <c r="H364" s="256"/>
      <c r="I364" s="31"/>
    </row>
    <row r="365" spans="3:9" ht="12" customHeight="1" x14ac:dyDescent="0.2">
      <c r="C365" s="13"/>
      <c r="D365" s="290"/>
      <c r="E365" s="254" t="str">
        <f t="shared" si="70"/>
        <v>Volunteer Co Ordination</v>
      </c>
      <c r="F365" s="254" t="str">
        <f t="shared" si="71"/>
        <v>External</v>
      </c>
      <c r="G365" s="255"/>
      <c r="H365" s="256"/>
      <c r="I365" s="31"/>
    </row>
    <row r="366" spans="3:9" ht="12" customHeight="1" x14ac:dyDescent="0.2">
      <c r="C366" s="13"/>
      <c r="D366" s="290"/>
      <c r="E366" s="254" t="str">
        <f t="shared" si="70"/>
        <v>Volunteer Co Ordination</v>
      </c>
      <c r="F366" s="254" t="str">
        <f t="shared" si="71"/>
        <v>External</v>
      </c>
      <c r="G366" s="255"/>
      <c r="H366" s="256"/>
      <c r="I366" s="31"/>
    </row>
    <row r="367" spans="3:9" ht="12" customHeight="1" x14ac:dyDescent="0.2">
      <c r="C367" s="13"/>
      <c r="D367" s="290"/>
      <c r="E367" s="254" t="str">
        <f t="shared" si="70"/>
        <v>Volunteer Co Ordination</v>
      </c>
      <c r="F367" s="254" t="str">
        <f t="shared" si="71"/>
        <v>External</v>
      </c>
      <c r="G367" s="255"/>
      <c r="H367" s="256"/>
      <c r="I367" s="31"/>
    </row>
    <row r="368" spans="3:9" ht="12" customHeight="1" x14ac:dyDescent="0.2">
      <c r="C368" s="13"/>
      <c r="D368" s="290"/>
      <c r="E368" s="254" t="str">
        <f t="shared" si="70"/>
        <v>Volunteer Co Ordination</v>
      </c>
      <c r="F368" s="254" t="str">
        <f t="shared" si="71"/>
        <v>External</v>
      </c>
      <c r="G368" s="255"/>
      <c r="H368" s="256"/>
      <c r="I368" s="31"/>
    </row>
    <row r="369" spans="3:9" ht="12" customHeight="1" x14ac:dyDescent="0.2">
      <c r="C369" s="13"/>
      <c r="D369" s="290"/>
      <c r="E369" s="254" t="str">
        <f t="shared" si="70"/>
        <v>Volunteer Co Ordination</v>
      </c>
      <c r="F369" s="254" t="str">
        <f t="shared" si="71"/>
        <v>External</v>
      </c>
      <c r="G369" s="255"/>
      <c r="H369" s="256"/>
      <c r="I369" s="31"/>
    </row>
    <row r="370" spans="3:9" ht="12" customHeight="1" x14ac:dyDescent="0.2">
      <c r="C370" s="13"/>
      <c r="D370" s="290">
        <v>37</v>
      </c>
      <c r="E370" s="250" t="str">
        <f>IF(OR(VLOOKUP(D370,'Services - NHC'!$D$10:$F$144,2,FALSE)="",VLOOKUP(D370,'Services - NHC'!$D$10:$F$144,2,FALSE)="[Enter service]"),"",VLOOKUP(D370,'Services - NHC'!$D$10:$F$144,2,FALSE))</f>
        <v>HACC - BROKERED PROGRAMS</v>
      </c>
      <c r="F370" s="251" t="str">
        <f>IF(OR(VLOOKUP(D370,'Services - NHC'!$D$10:$F$144,3,FALSE)="",VLOOKUP(D370,'Services - NHC'!$D$10:$F$144,3,FALSE)="[Select]"),"",VLOOKUP(D370,'Services - NHC'!$D$10:$F$144,3,FALSE))</f>
        <v>External</v>
      </c>
      <c r="G370" s="252" t="s">
        <v>608</v>
      </c>
      <c r="H370" s="253"/>
      <c r="I370" s="31"/>
    </row>
    <row r="371" spans="3:9" ht="12" customHeight="1" x14ac:dyDescent="0.2">
      <c r="C371" s="13"/>
      <c r="D371" s="290"/>
      <c r="E371" s="254" t="str">
        <f t="shared" ref="E371:E379" si="72">E370</f>
        <v>HACC - BROKERED PROGRAMS</v>
      </c>
      <c r="F371" s="254" t="str">
        <f t="shared" ref="F371:F379" si="73">F370</f>
        <v>External</v>
      </c>
      <c r="G371" s="255"/>
      <c r="H371" s="256"/>
      <c r="I371" s="31"/>
    </row>
    <row r="372" spans="3:9" ht="12" customHeight="1" x14ac:dyDescent="0.2">
      <c r="C372" s="13"/>
      <c r="D372" s="290"/>
      <c r="E372" s="254" t="str">
        <f t="shared" si="72"/>
        <v>HACC - BROKERED PROGRAMS</v>
      </c>
      <c r="F372" s="254" t="str">
        <f t="shared" si="73"/>
        <v>External</v>
      </c>
      <c r="G372" s="255"/>
      <c r="H372" s="256"/>
      <c r="I372" s="31"/>
    </row>
    <row r="373" spans="3:9" ht="12" customHeight="1" x14ac:dyDescent="0.2">
      <c r="C373" s="13"/>
      <c r="D373" s="290"/>
      <c r="E373" s="254" t="str">
        <f t="shared" si="72"/>
        <v>HACC - BROKERED PROGRAMS</v>
      </c>
      <c r="F373" s="254" t="str">
        <f t="shared" si="73"/>
        <v>External</v>
      </c>
      <c r="G373" s="255"/>
      <c r="H373" s="256"/>
      <c r="I373" s="31"/>
    </row>
    <row r="374" spans="3:9" ht="12" customHeight="1" x14ac:dyDescent="0.2">
      <c r="C374" s="13"/>
      <c r="D374" s="290"/>
      <c r="E374" s="254" t="str">
        <f t="shared" si="72"/>
        <v>HACC - BROKERED PROGRAMS</v>
      </c>
      <c r="F374" s="254" t="str">
        <f t="shared" si="73"/>
        <v>External</v>
      </c>
      <c r="G374" s="255"/>
      <c r="H374" s="256"/>
      <c r="I374" s="31"/>
    </row>
    <row r="375" spans="3:9" ht="12" customHeight="1" x14ac:dyDescent="0.2">
      <c r="C375" s="13"/>
      <c r="D375" s="290"/>
      <c r="E375" s="254" t="str">
        <f t="shared" si="72"/>
        <v>HACC - BROKERED PROGRAMS</v>
      </c>
      <c r="F375" s="254" t="str">
        <f t="shared" si="73"/>
        <v>External</v>
      </c>
      <c r="G375" s="255"/>
      <c r="H375" s="256"/>
      <c r="I375" s="31"/>
    </row>
    <row r="376" spans="3:9" ht="12" customHeight="1" x14ac:dyDescent="0.2">
      <c r="C376" s="13"/>
      <c r="D376" s="290"/>
      <c r="E376" s="254" t="str">
        <f t="shared" si="72"/>
        <v>HACC - BROKERED PROGRAMS</v>
      </c>
      <c r="F376" s="254" t="str">
        <f t="shared" si="73"/>
        <v>External</v>
      </c>
      <c r="G376" s="255"/>
      <c r="H376" s="256"/>
      <c r="I376" s="31"/>
    </row>
    <row r="377" spans="3:9" ht="12" customHeight="1" x14ac:dyDescent="0.2">
      <c r="C377" s="13"/>
      <c r="D377" s="290"/>
      <c r="E377" s="254" t="str">
        <f t="shared" si="72"/>
        <v>HACC - BROKERED PROGRAMS</v>
      </c>
      <c r="F377" s="254" t="str">
        <f t="shared" si="73"/>
        <v>External</v>
      </c>
      <c r="G377" s="255"/>
      <c r="H377" s="256"/>
      <c r="I377" s="31"/>
    </row>
    <row r="378" spans="3:9" ht="12" customHeight="1" x14ac:dyDescent="0.2">
      <c r="C378" s="13"/>
      <c r="D378" s="290"/>
      <c r="E378" s="254" t="str">
        <f t="shared" si="72"/>
        <v>HACC - BROKERED PROGRAMS</v>
      </c>
      <c r="F378" s="254" t="str">
        <f t="shared" si="73"/>
        <v>External</v>
      </c>
      <c r="G378" s="255"/>
      <c r="H378" s="256"/>
      <c r="I378" s="31"/>
    </row>
    <row r="379" spans="3:9" ht="12" customHeight="1" x14ac:dyDescent="0.2">
      <c r="C379" s="13"/>
      <c r="D379" s="290"/>
      <c r="E379" s="254" t="str">
        <f t="shared" si="72"/>
        <v>HACC - BROKERED PROGRAMS</v>
      </c>
      <c r="F379" s="254" t="str">
        <f t="shared" si="73"/>
        <v>External</v>
      </c>
      <c r="G379" s="255"/>
      <c r="H379" s="256"/>
      <c r="I379" s="31"/>
    </row>
    <row r="380" spans="3:9" ht="12" customHeight="1" x14ac:dyDescent="0.2">
      <c r="C380" s="13"/>
      <c r="D380" s="290">
        <v>38</v>
      </c>
      <c r="E380" s="250" t="str">
        <f>IF(OR(VLOOKUP(D380,'Services - NHC'!$D$10:$F$144,2,FALSE)="",VLOOKUP(D380,'Services - NHC'!$D$10:$F$144,2,FALSE)="[Enter service]"),"",VLOOKUP(D380,'Services - NHC'!$D$10:$F$144,2,FALSE))</f>
        <v>Youth Development</v>
      </c>
      <c r="F380" s="251" t="str">
        <f>IF(OR(VLOOKUP(D380,'Services - NHC'!$D$10:$F$144,3,FALSE)="",VLOOKUP(D380,'Services - NHC'!$D$10:$F$144,3,FALSE)="[Select]"),"",VLOOKUP(D380,'Services - NHC'!$D$10:$F$144,3,FALSE))</f>
        <v>External</v>
      </c>
      <c r="G380" s="252"/>
      <c r="H380" s="253"/>
      <c r="I380" s="31"/>
    </row>
    <row r="381" spans="3:9" ht="12" customHeight="1" x14ac:dyDescent="0.2">
      <c r="C381" s="13"/>
      <c r="D381" s="290"/>
      <c r="E381" s="254" t="str">
        <f t="shared" ref="E381:E389" si="74">E380</f>
        <v>Youth Development</v>
      </c>
      <c r="F381" s="254" t="str">
        <f t="shared" ref="F381:F389" si="75">F380</f>
        <v>External</v>
      </c>
      <c r="G381" s="255"/>
      <c r="H381" s="256"/>
      <c r="I381" s="31"/>
    </row>
    <row r="382" spans="3:9" ht="12" customHeight="1" x14ac:dyDescent="0.2">
      <c r="C382" s="13"/>
      <c r="D382" s="290"/>
      <c r="E382" s="254" t="str">
        <f t="shared" si="74"/>
        <v>Youth Development</v>
      </c>
      <c r="F382" s="254" t="str">
        <f t="shared" si="75"/>
        <v>External</v>
      </c>
      <c r="G382" s="255"/>
      <c r="H382" s="256"/>
      <c r="I382" s="31"/>
    </row>
    <row r="383" spans="3:9" ht="12" customHeight="1" x14ac:dyDescent="0.2">
      <c r="C383" s="13"/>
      <c r="D383" s="290"/>
      <c r="E383" s="254" t="str">
        <f t="shared" si="74"/>
        <v>Youth Development</v>
      </c>
      <c r="F383" s="254" t="str">
        <f t="shared" si="75"/>
        <v>External</v>
      </c>
      <c r="G383" s="255"/>
      <c r="H383" s="256"/>
      <c r="I383" s="31"/>
    </row>
    <row r="384" spans="3:9" ht="12" customHeight="1" x14ac:dyDescent="0.2">
      <c r="C384" s="13"/>
      <c r="D384" s="290"/>
      <c r="E384" s="254" t="str">
        <f t="shared" si="74"/>
        <v>Youth Development</v>
      </c>
      <c r="F384" s="254" t="str">
        <f t="shared" si="75"/>
        <v>External</v>
      </c>
      <c r="G384" s="255"/>
      <c r="H384" s="256"/>
      <c r="I384" s="31"/>
    </row>
    <row r="385" spans="3:9" ht="12" customHeight="1" x14ac:dyDescent="0.2">
      <c r="C385" s="13"/>
      <c r="D385" s="290"/>
      <c r="E385" s="254" t="str">
        <f t="shared" si="74"/>
        <v>Youth Development</v>
      </c>
      <c r="F385" s="254" t="str">
        <f t="shared" si="75"/>
        <v>External</v>
      </c>
      <c r="G385" s="255"/>
      <c r="H385" s="256"/>
      <c r="I385" s="31"/>
    </row>
    <row r="386" spans="3:9" ht="12" customHeight="1" x14ac:dyDescent="0.2">
      <c r="C386" s="13"/>
      <c r="D386" s="290"/>
      <c r="E386" s="254" t="str">
        <f t="shared" si="74"/>
        <v>Youth Development</v>
      </c>
      <c r="F386" s="254" t="str">
        <f t="shared" si="75"/>
        <v>External</v>
      </c>
      <c r="G386" s="255"/>
      <c r="H386" s="256"/>
      <c r="I386" s="31"/>
    </row>
    <row r="387" spans="3:9" ht="12" customHeight="1" x14ac:dyDescent="0.2">
      <c r="C387" s="13"/>
      <c r="D387" s="290"/>
      <c r="E387" s="254" t="str">
        <f t="shared" si="74"/>
        <v>Youth Development</v>
      </c>
      <c r="F387" s="254" t="str">
        <f t="shared" si="75"/>
        <v>External</v>
      </c>
      <c r="G387" s="255"/>
      <c r="H387" s="256"/>
      <c r="I387" s="31"/>
    </row>
    <row r="388" spans="3:9" ht="12" customHeight="1" x14ac:dyDescent="0.2">
      <c r="C388" s="13"/>
      <c r="D388" s="290"/>
      <c r="E388" s="254" t="str">
        <f t="shared" si="74"/>
        <v>Youth Development</v>
      </c>
      <c r="F388" s="254" t="str">
        <f t="shared" si="75"/>
        <v>External</v>
      </c>
      <c r="G388" s="255"/>
      <c r="H388" s="256"/>
      <c r="I388" s="31"/>
    </row>
    <row r="389" spans="3:9" ht="12" customHeight="1" x14ac:dyDescent="0.2">
      <c r="C389" s="13"/>
      <c r="D389" s="290"/>
      <c r="E389" s="254" t="str">
        <f t="shared" si="74"/>
        <v>Youth Development</v>
      </c>
      <c r="F389" s="254" t="str">
        <f t="shared" si="75"/>
        <v>External</v>
      </c>
      <c r="G389" s="255"/>
      <c r="H389" s="256"/>
      <c r="I389" s="31"/>
    </row>
    <row r="390" spans="3:9" ht="12" customHeight="1" x14ac:dyDescent="0.2">
      <c r="C390" s="13"/>
      <c r="D390" s="290">
        <v>39</v>
      </c>
      <c r="E390" s="250" t="str">
        <f>IF(OR(VLOOKUP(D390,'Services - NHC'!$D$10:$F$144,2,FALSE)="",VLOOKUP(D390,'Services - NHC'!$D$10:$F$144,2,FALSE)="[Enter service]"),"",VLOOKUP(D390,'Services - NHC'!$D$10:$F$144,2,FALSE))</f>
        <v>Youth Development Freeza</v>
      </c>
      <c r="F390" s="251" t="str">
        <f>IF(OR(VLOOKUP(D390,'Services - NHC'!$D$10:$F$144,3,FALSE)="",VLOOKUP(D390,'Services - NHC'!$D$10:$F$144,3,FALSE)="[Select]"),"",VLOOKUP(D390,'Services - NHC'!$D$10:$F$144,3,FALSE))</f>
        <v>External</v>
      </c>
      <c r="G390" s="252"/>
      <c r="H390" s="253"/>
      <c r="I390" s="31"/>
    </row>
    <row r="391" spans="3:9" ht="12" customHeight="1" x14ac:dyDescent="0.2">
      <c r="C391" s="13"/>
      <c r="D391" s="290"/>
      <c r="E391" s="254" t="str">
        <f t="shared" ref="E391:E399" si="76">E390</f>
        <v>Youth Development Freeza</v>
      </c>
      <c r="F391" s="254" t="str">
        <f t="shared" ref="F391:F399" si="77">F390</f>
        <v>External</v>
      </c>
      <c r="G391" s="255"/>
      <c r="H391" s="256"/>
      <c r="I391" s="31"/>
    </row>
    <row r="392" spans="3:9" ht="12" customHeight="1" x14ac:dyDescent="0.2">
      <c r="C392" s="13"/>
      <c r="D392" s="290"/>
      <c r="E392" s="254" t="str">
        <f t="shared" si="76"/>
        <v>Youth Development Freeza</v>
      </c>
      <c r="F392" s="254" t="str">
        <f t="shared" si="77"/>
        <v>External</v>
      </c>
      <c r="G392" s="255"/>
      <c r="H392" s="256"/>
      <c r="I392" s="31"/>
    </row>
    <row r="393" spans="3:9" ht="12" customHeight="1" x14ac:dyDescent="0.2">
      <c r="C393" s="13"/>
      <c r="D393" s="290"/>
      <c r="E393" s="254" t="str">
        <f t="shared" si="76"/>
        <v>Youth Development Freeza</v>
      </c>
      <c r="F393" s="254" t="str">
        <f t="shared" si="77"/>
        <v>External</v>
      </c>
      <c r="G393" s="255"/>
      <c r="H393" s="256"/>
      <c r="I393" s="31"/>
    </row>
    <row r="394" spans="3:9" ht="12" customHeight="1" x14ac:dyDescent="0.2">
      <c r="C394" s="13"/>
      <c r="D394" s="290"/>
      <c r="E394" s="254" t="str">
        <f t="shared" si="76"/>
        <v>Youth Development Freeza</v>
      </c>
      <c r="F394" s="254" t="str">
        <f t="shared" si="77"/>
        <v>External</v>
      </c>
      <c r="G394" s="255"/>
      <c r="H394" s="256"/>
      <c r="I394" s="31"/>
    </row>
    <row r="395" spans="3:9" ht="12" customHeight="1" x14ac:dyDescent="0.2">
      <c r="C395" s="13"/>
      <c r="D395" s="290"/>
      <c r="E395" s="254" t="str">
        <f t="shared" si="76"/>
        <v>Youth Development Freeza</v>
      </c>
      <c r="F395" s="254" t="str">
        <f t="shared" si="77"/>
        <v>External</v>
      </c>
      <c r="G395" s="255"/>
      <c r="H395" s="256"/>
      <c r="I395" s="31"/>
    </row>
    <row r="396" spans="3:9" ht="12" customHeight="1" x14ac:dyDescent="0.2">
      <c r="C396" s="13"/>
      <c r="D396" s="290"/>
      <c r="E396" s="254" t="str">
        <f t="shared" si="76"/>
        <v>Youth Development Freeza</v>
      </c>
      <c r="F396" s="254" t="str">
        <f t="shared" si="77"/>
        <v>External</v>
      </c>
      <c r="G396" s="255"/>
      <c r="H396" s="256"/>
      <c r="I396" s="31"/>
    </row>
    <row r="397" spans="3:9" ht="12" customHeight="1" x14ac:dyDescent="0.2">
      <c r="C397" s="13"/>
      <c r="D397" s="290"/>
      <c r="E397" s="254" t="str">
        <f t="shared" si="76"/>
        <v>Youth Development Freeza</v>
      </c>
      <c r="F397" s="254" t="str">
        <f t="shared" si="77"/>
        <v>External</v>
      </c>
      <c r="G397" s="255"/>
      <c r="H397" s="256"/>
      <c r="I397" s="31"/>
    </row>
    <row r="398" spans="3:9" ht="12" customHeight="1" x14ac:dyDescent="0.2">
      <c r="C398" s="13"/>
      <c r="D398" s="290"/>
      <c r="E398" s="254" t="str">
        <f t="shared" si="76"/>
        <v>Youth Development Freeza</v>
      </c>
      <c r="F398" s="254" t="str">
        <f t="shared" si="77"/>
        <v>External</v>
      </c>
      <c r="G398" s="255"/>
      <c r="H398" s="256"/>
      <c r="I398" s="31"/>
    </row>
    <row r="399" spans="3:9" ht="12" customHeight="1" x14ac:dyDescent="0.2">
      <c r="C399" s="13"/>
      <c r="D399" s="290"/>
      <c r="E399" s="254" t="str">
        <f t="shared" si="76"/>
        <v>Youth Development Freeza</v>
      </c>
      <c r="F399" s="254" t="str">
        <f t="shared" si="77"/>
        <v>External</v>
      </c>
      <c r="G399" s="255"/>
      <c r="H399" s="256"/>
      <c r="I399" s="31"/>
    </row>
    <row r="400" spans="3:9" ht="12" customHeight="1" x14ac:dyDescent="0.2">
      <c r="C400" s="13"/>
      <c r="D400" s="290">
        <v>40</v>
      </c>
      <c r="E400" s="250" t="str">
        <f>IF(OR(VLOOKUP(D400,'Services - NHC'!$D$10:$F$144,2,FALSE)="",VLOOKUP(D400,'Services - NHC'!$D$10:$F$144,2,FALSE)="[Enter service]"),"",VLOOKUP(D400,'Services - NHC'!$D$10:$F$144,2,FALSE))</f>
        <v>Library Services</v>
      </c>
      <c r="F400" s="251" t="str">
        <f>IF(OR(VLOOKUP(D400,'Services - NHC'!$D$10:$F$144,3,FALSE)="",VLOOKUP(D400,'Services - NHC'!$D$10:$F$144,3,FALSE)="[Select]"),"",VLOOKUP(D400,'Services - NHC'!$D$10:$F$144,3,FALSE))</f>
        <v>External</v>
      </c>
      <c r="G400" s="252" t="s">
        <v>611</v>
      </c>
      <c r="H400" s="253"/>
      <c r="I400" s="31"/>
    </row>
    <row r="401" spans="3:9" ht="12" customHeight="1" x14ac:dyDescent="0.2">
      <c r="C401" s="13"/>
      <c r="D401" s="290"/>
      <c r="E401" s="254" t="str">
        <f t="shared" ref="E401:E409" si="78">E400</f>
        <v>Library Services</v>
      </c>
      <c r="F401" s="254" t="str">
        <f t="shared" ref="F401:F409" si="79">F400</f>
        <v>External</v>
      </c>
      <c r="G401" s="255" t="s">
        <v>612</v>
      </c>
      <c r="H401" s="256"/>
      <c r="I401" s="31"/>
    </row>
    <row r="402" spans="3:9" ht="12" customHeight="1" x14ac:dyDescent="0.2">
      <c r="C402" s="13"/>
      <c r="D402" s="290"/>
      <c r="E402" s="254" t="str">
        <f t="shared" si="78"/>
        <v>Library Services</v>
      </c>
      <c r="F402" s="254" t="str">
        <f t="shared" si="79"/>
        <v>External</v>
      </c>
      <c r="G402" s="255"/>
      <c r="H402" s="256"/>
      <c r="I402" s="31"/>
    </row>
    <row r="403" spans="3:9" ht="12" customHeight="1" x14ac:dyDescent="0.2">
      <c r="C403" s="13"/>
      <c r="D403" s="290"/>
      <c r="E403" s="254" t="str">
        <f t="shared" si="78"/>
        <v>Library Services</v>
      </c>
      <c r="F403" s="254" t="str">
        <f t="shared" si="79"/>
        <v>External</v>
      </c>
      <c r="G403" s="255"/>
      <c r="H403" s="256"/>
      <c r="I403" s="31"/>
    </row>
    <row r="404" spans="3:9" ht="12" customHeight="1" x14ac:dyDescent="0.2">
      <c r="C404" s="13"/>
      <c r="D404" s="290"/>
      <c r="E404" s="254" t="str">
        <f t="shared" si="78"/>
        <v>Library Services</v>
      </c>
      <c r="F404" s="254" t="str">
        <f t="shared" si="79"/>
        <v>External</v>
      </c>
      <c r="G404" s="255"/>
      <c r="H404" s="256"/>
      <c r="I404" s="31"/>
    </row>
    <row r="405" spans="3:9" ht="12" customHeight="1" x14ac:dyDescent="0.2">
      <c r="C405" s="13"/>
      <c r="D405" s="290"/>
      <c r="E405" s="254" t="str">
        <f t="shared" si="78"/>
        <v>Library Services</v>
      </c>
      <c r="F405" s="254" t="str">
        <f t="shared" si="79"/>
        <v>External</v>
      </c>
      <c r="G405" s="255"/>
      <c r="H405" s="256"/>
      <c r="I405" s="31"/>
    </row>
    <row r="406" spans="3:9" ht="12" customHeight="1" x14ac:dyDescent="0.2">
      <c r="C406" s="13"/>
      <c r="D406" s="290"/>
      <c r="E406" s="254" t="str">
        <f t="shared" si="78"/>
        <v>Library Services</v>
      </c>
      <c r="F406" s="254" t="str">
        <f t="shared" si="79"/>
        <v>External</v>
      </c>
      <c r="G406" s="255"/>
      <c r="H406" s="256"/>
      <c r="I406" s="31"/>
    </row>
    <row r="407" spans="3:9" ht="12" customHeight="1" x14ac:dyDescent="0.2">
      <c r="C407" s="13"/>
      <c r="D407" s="290"/>
      <c r="E407" s="254" t="str">
        <f t="shared" si="78"/>
        <v>Library Services</v>
      </c>
      <c r="F407" s="254" t="str">
        <f t="shared" si="79"/>
        <v>External</v>
      </c>
      <c r="G407" s="255"/>
      <c r="H407" s="256"/>
      <c r="I407" s="31"/>
    </row>
    <row r="408" spans="3:9" ht="12" customHeight="1" x14ac:dyDescent="0.2">
      <c r="C408" s="13"/>
      <c r="D408" s="290"/>
      <c r="E408" s="254" t="str">
        <f t="shared" si="78"/>
        <v>Library Services</v>
      </c>
      <c r="F408" s="254" t="str">
        <f t="shared" si="79"/>
        <v>External</v>
      </c>
      <c r="G408" s="255"/>
      <c r="H408" s="256"/>
      <c r="I408" s="31"/>
    </row>
    <row r="409" spans="3:9" ht="12" customHeight="1" x14ac:dyDescent="0.2">
      <c r="C409" s="13"/>
      <c r="D409" s="290"/>
      <c r="E409" s="254" t="str">
        <f t="shared" si="78"/>
        <v>Library Services</v>
      </c>
      <c r="F409" s="254" t="str">
        <f t="shared" si="79"/>
        <v>External</v>
      </c>
      <c r="G409" s="255"/>
      <c r="H409" s="256"/>
      <c r="I409" s="31"/>
    </row>
    <row r="410" spans="3:9" ht="12" customHeight="1" x14ac:dyDescent="0.2">
      <c r="C410" s="13"/>
      <c r="D410" s="290">
        <v>41</v>
      </c>
      <c r="E410" s="250" t="str">
        <f>IF(OR(VLOOKUP(D410,'Services - NHC'!$D$10:$F$144,2,FALSE)="",VLOOKUP(D410,'Services - NHC'!$D$10:$F$144,2,FALSE)="[Enter service]"),"",VLOOKUP(D410,'Services - NHC'!$D$10:$F$144,2,FALSE))</f>
        <v>L To P Learner Driver Mentor Program</v>
      </c>
      <c r="F410" s="251" t="str">
        <f>IF(OR(VLOOKUP(D410,'Services - NHC'!$D$10:$F$144,3,FALSE)="",VLOOKUP(D410,'Services - NHC'!$D$10:$F$144,3,FALSE)="[Select]"),"",VLOOKUP(D410,'Services - NHC'!$D$10:$F$144,3,FALSE))</f>
        <v>External</v>
      </c>
      <c r="G410" s="252"/>
      <c r="H410" s="253"/>
      <c r="I410" s="31"/>
    </row>
    <row r="411" spans="3:9" ht="12" customHeight="1" x14ac:dyDescent="0.2">
      <c r="C411" s="13"/>
      <c r="D411" s="290"/>
      <c r="E411" s="254" t="str">
        <f t="shared" ref="E411:E419" si="80">E410</f>
        <v>L To P Learner Driver Mentor Program</v>
      </c>
      <c r="F411" s="254" t="str">
        <f t="shared" ref="F411:F419" si="81">F410</f>
        <v>External</v>
      </c>
      <c r="G411" s="255"/>
      <c r="H411" s="256"/>
      <c r="I411" s="31"/>
    </row>
    <row r="412" spans="3:9" ht="12" customHeight="1" x14ac:dyDescent="0.2">
      <c r="C412" s="13"/>
      <c r="D412" s="290"/>
      <c r="E412" s="254" t="str">
        <f t="shared" si="80"/>
        <v>L To P Learner Driver Mentor Program</v>
      </c>
      <c r="F412" s="254" t="str">
        <f t="shared" si="81"/>
        <v>External</v>
      </c>
      <c r="G412" s="255"/>
      <c r="H412" s="256"/>
      <c r="I412" s="31"/>
    </row>
    <row r="413" spans="3:9" ht="12" customHeight="1" x14ac:dyDescent="0.2">
      <c r="C413" s="13"/>
      <c r="D413" s="290"/>
      <c r="E413" s="254" t="str">
        <f t="shared" si="80"/>
        <v>L To P Learner Driver Mentor Program</v>
      </c>
      <c r="F413" s="254" t="str">
        <f t="shared" si="81"/>
        <v>External</v>
      </c>
      <c r="G413" s="255"/>
      <c r="H413" s="256"/>
      <c r="I413" s="31"/>
    </row>
    <row r="414" spans="3:9" ht="12" customHeight="1" x14ac:dyDescent="0.2">
      <c r="C414" s="13"/>
      <c r="D414" s="290"/>
      <c r="E414" s="254" t="str">
        <f t="shared" si="80"/>
        <v>L To P Learner Driver Mentor Program</v>
      </c>
      <c r="F414" s="254" t="str">
        <f t="shared" si="81"/>
        <v>External</v>
      </c>
      <c r="G414" s="255"/>
      <c r="H414" s="256"/>
      <c r="I414" s="31"/>
    </row>
    <row r="415" spans="3:9" ht="12" customHeight="1" x14ac:dyDescent="0.2">
      <c r="C415" s="13"/>
      <c r="D415" s="290"/>
      <c r="E415" s="254" t="str">
        <f t="shared" si="80"/>
        <v>L To P Learner Driver Mentor Program</v>
      </c>
      <c r="F415" s="254" t="str">
        <f t="shared" si="81"/>
        <v>External</v>
      </c>
      <c r="G415" s="255"/>
      <c r="H415" s="256"/>
      <c r="I415" s="31"/>
    </row>
    <row r="416" spans="3:9" ht="12" customHeight="1" x14ac:dyDescent="0.2">
      <c r="C416" s="13"/>
      <c r="D416" s="290"/>
      <c r="E416" s="254" t="str">
        <f t="shared" si="80"/>
        <v>L To P Learner Driver Mentor Program</v>
      </c>
      <c r="F416" s="254" t="str">
        <f t="shared" si="81"/>
        <v>External</v>
      </c>
      <c r="G416" s="255"/>
      <c r="H416" s="256"/>
      <c r="I416" s="31"/>
    </row>
    <row r="417" spans="3:9" ht="12" customHeight="1" x14ac:dyDescent="0.2">
      <c r="C417" s="13"/>
      <c r="D417" s="290"/>
      <c r="E417" s="254" t="str">
        <f t="shared" si="80"/>
        <v>L To P Learner Driver Mentor Program</v>
      </c>
      <c r="F417" s="254" t="str">
        <f t="shared" si="81"/>
        <v>External</v>
      </c>
      <c r="G417" s="255"/>
      <c r="H417" s="256"/>
      <c r="I417" s="31"/>
    </row>
    <row r="418" spans="3:9" ht="12" customHeight="1" x14ac:dyDescent="0.2">
      <c r="C418" s="13"/>
      <c r="D418" s="290"/>
      <c r="E418" s="254" t="str">
        <f t="shared" si="80"/>
        <v>L To P Learner Driver Mentor Program</v>
      </c>
      <c r="F418" s="254" t="str">
        <f t="shared" si="81"/>
        <v>External</v>
      </c>
      <c r="G418" s="255"/>
      <c r="H418" s="256"/>
      <c r="I418" s="31"/>
    </row>
    <row r="419" spans="3:9" ht="12" customHeight="1" x14ac:dyDescent="0.2">
      <c r="C419" s="13"/>
      <c r="D419" s="290"/>
      <c r="E419" s="254" t="str">
        <f t="shared" si="80"/>
        <v>L To P Learner Driver Mentor Program</v>
      </c>
      <c r="F419" s="254" t="str">
        <f t="shared" si="81"/>
        <v>External</v>
      </c>
      <c r="G419" s="255"/>
      <c r="H419" s="256"/>
      <c r="I419" s="31"/>
    </row>
    <row r="420" spans="3:9" ht="12" customHeight="1" x14ac:dyDescent="0.2">
      <c r="C420" s="13"/>
      <c r="D420" s="290">
        <v>42</v>
      </c>
      <c r="E420" s="250" t="str">
        <f>IF(OR(VLOOKUP(D420,'Services - NHC'!$D$10:$F$144,2,FALSE)="",VLOOKUP(D420,'Services - NHC'!$D$10:$F$144,2,FALSE)="[Enter service]"),"",VLOOKUP(D420,'Services - NHC'!$D$10:$F$144,2,FALSE))</f>
        <v>Vulnerable Persons Register</v>
      </c>
      <c r="F420" s="251" t="str">
        <f>IF(OR(VLOOKUP(D420,'Services - NHC'!$D$10:$F$144,3,FALSE)="",VLOOKUP(D420,'Services - NHC'!$D$10:$F$144,3,FALSE)="[Select]"),"",VLOOKUP(D420,'Services - NHC'!$D$10:$F$144,3,FALSE))</f>
        <v>External</v>
      </c>
      <c r="G420" s="252" t="s">
        <v>613</v>
      </c>
      <c r="H420" s="253"/>
      <c r="I420" s="31"/>
    </row>
    <row r="421" spans="3:9" ht="12" customHeight="1" x14ac:dyDescent="0.2">
      <c r="C421" s="13"/>
      <c r="D421" s="290"/>
      <c r="E421" s="254" t="str">
        <f t="shared" ref="E421:E429" si="82">E420</f>
        <v>Vulnerable Persons Register</v>
      </c>
      <c r="F421" s="254" t="str">
        <f t="shared" ref="F421:F429" si="83">F420</f>
        <v>External</v>
      </c>
      <c r="G421" s="255"/>
      <c r="H421" s="256"/>
      <c r="I421" s="31"/>
    </row>
    <row r="422" spans="3:9" ht="12" customHeight="1" x14ac:dyDescent="0.2">
      <c r="C422" s="13"/>
      <c r="D422" s="290"/>
      <c r="E422" s="254" t="str">
        <f t="shared" si="82"/>
        <v>Vulnerable Persons Register</v>
      </c>
      <c r="F422" s="254" t="str">
        <f t="shared" si="83"/>
        <v>External</v>
      </c>
      <c r="G422" s="255"/>
      <c r="H422" s="256"/>
      <c r="I422" s="31"/>
    </row>
    <row r="423" spans="3:9" ht="12" customHeight="1" x14ac:dyDescent="0.2">
      <c r="C423" s="13"/>
      <c r="D423" s="290"/>
      <c r="E423" s="254" t="str">
        <f t="shared" si="82"/>
        <v>Vulnerable Persons Register</v>
      </c>
      <c r="F423" s="254" t="str">
        <f t="shared" si="83"/>
        <v>External</v>
      </c>
      <c r="G423" s="255"/>
      <c r="H423" s="256"/>
      <c r="I423" s="31"/>
    </row>
    <row r="424" spans="3:9" ht="12" customHeight="1" x14ac:dyDescent="0.2">
      <c r="C424" s="13"/>
      <c r="D424" s="290"/>
      <c r="E424" s="254" t="str">
        <f t="shared" si="82"/>
        <v>Vulnerable Persons Register</v>
      </c>
      <c r="F424" s="254" t="str">
        <f t="shared" si="83"/>
        <v>External</v>
      </c>
      <c r="G424" s="255"/>
      <c r="H424" s="256"/>
      <c r="I424" s="31"/>
    </row>
    <row r="425" spans="3:9" ht="12" customHeight="1" x14ac:dyDescent="0.2">
      <c r="C425" s="13"/>
      <c r="D425" s="290"/>
      <c r="E425" s="254" t="str">
        <f t="shared" si="82"/>
        <v>Vulnerable Persons Register</v>
      </c>
      <c r="F425" s="254" t="str">
        <f t="shared" si="83"/>
        <v>External</v>
      </c>
      <c r="G425" s="255"/>
      <c r="H425" s="256"/>
      <c r="I425" s="31"/>
    </row>
    <row r="426" spans="3:9" ht="12" customHeight="1" x14ac:dyDescent="0.2">
      <c r="C426" s="13"/>
      <c r="D426" s="290"/>
      <c r="E426" s="254" t="str">
        <f t="shared" si="82"/>
        <v>Vulnerable Persons Register</v>
      </c>
      <c r="F426" s="254" t="str">
        <f t="shared" si="83"/>
        <v>External</v>
      </c>
      <c r="G426" s="255"/>
      <c r="H426" s="256"/>
      <c r="I426" s="31"/>
    </row>
    <row r="427" spans="3:9" ht="12" customHeight="1" x14ac:dyDescent="0.2">
      <c r="C427" s="13"/>
      <c r="D427" s="290"/>
      <c r="E427" s="254" t="str">
        <f t="shared" si="82"/>
        <v>Vulnerable Persons Register</v>
      </c>
      <c r="F427" s="254" t="str">
        <f t="shared" si="83"/>
        <v>External</v>
      </c>
      <c r="G427" s="255"/>
      <c r="H427" s="256"/>
      <c r="I427" s="31"/>
    </row>
    <row r="428" spans="3:9" ht="12" customHeight="1" x14ac:dyDescent="0.2">
      <c r="C428" s="13"/>
      <c r="D428" s="290"/>
      <c r="E428" s="254" t="str">
        <f t="shared" si="82"/>
        <v>Vulnerable Persons Register</v>
      </c>
      <c r="F428" s="254" t="str">
        <f t="shared" si="83"/>
        <v>External</v>
      </c>
      <c r="G428" s="255"/>
      <c r="H428" s="256"/>
      <c r="I428" s="31"/>
    </row>
    <row r="429" spans="3:9" ht="12" customHeight="1" x14ac:dyDescent="0.2">
      <c r="C429" s="13"/>
      <c r="D429" s="290"/>
      <c r="E429" s="254" t="str">
        <f t="shared" si="82"/>
        <v>Vulnerable Persons Register</v>
      </c>
      <c r="F429" s="254" t="str">
        <f t="shared" si="83"/>
        <v>External</v>
      </c>
      <c r="G429" s="255"/>
      <c r="H429" s="256"/>
      <c r="I429" s="31"/>
    </row>
    <row r="430" spans="3:9" ht="12" customHeight="1" x14ac:dyDescent="0.2">
      <c r="C430" s="13"/>
      <c r="D430" s="290">
        <v>43</v>
      </c>
      <c r="E430" s="250" t="str">
        <f>IF(OR(VLOOKUP(D430,'Services - NHC'!$D$10:$F$144,2,FALSE)="",VLOOKUP(D430,'Services - NHC'!$D$10:$F$144,2,FALSE)="[Enter service]"),"",VLOOKUP(D430,'Services - NHC'!$D$10:$F$144,2,FALSE))</f>
        <v>Walk To School Program</v>
      </c>
      <c r="F430" s="251" t="str">
        <f>IF(OR(VLOOKUP(D430,'Services - NHC'!$D$10:$F$144,3,FALSE)="",VLOOKUP(D430,'Services - NHC'!$D$10:$F$144,3,FALSE)="[Select]"),"",VLOOKUP(D430,'Services - NHC'!$D$10:$F$144,3,FALSE))</f>
        <v>External</v>
      </c>
      <c r="G430" s="252"/>
      <c r="H430" s="253"/>
      <c r="I430" s="31"/>
    </row>
    <row r="431" spans="3:9" ht="12" customHeight="1" x14ac:dyDescent="0.2">
      <c r="C431" s="13"/>
      <c r="D431" s="290"/>
      <c r="E431" s="254" t="str">
        <f t="shared" ref="E431:E439" si="84">E430</f>
        <v>Walk To School Program</v>
      </c>
      <c r="F431" s="254" t="str">
        <f t="shared" ref="F431:F439" si="85">F430</f>
        <v>External</v>
      </c>
      <c r="G431" s="255"/>
      <c r="H431" s="256"/>
      <c r="I431" s="31"/>
    </row>
    <row r="432" spans="3:9" ht="12" customHeight="1" x14ac:dyDescent="0.2">
      <c r="C432" s="13"/>
      <c r="D432" s="290"/>
      <c r="E432" s="254" t="str">
        <f t="shared" si="84"/>
        <v>Walk To School Program</v>
      </c>
      <c r="F432" s="254" t="str">
        <f t="shared" si="85"/>
        <v>External</v>
      </c>
      <c r="G432" s="255"/>
      <c r="H432" s="256"/>
      <c r="I432" s="31"/>
    </row>
    <row r="433" spans="3:9" ht="12" customHeight="1" x14ac:dyDescent="0.2">
      <c r="C433" s="13"/>
      <c r="D433" s="290"/>
      <c r="E433" s="254" t="str">
        <f t="shared" si="84"/>
        <v>Walk To School Program</v>
      </c>
      <c r="F433" s="254" t="str">
        <f t="shared" si="85"/>
        <v>External</v>
      </c>
      <c r="G433" s="255"/>
      <c r="H433" s="256"/>
      <c r="I433" s="31"/>
    </row>
    <row r="434" spans="3:9" ht="12" customHeight="1" x14ac:dyDescent="0.2">
      <c r="C434" s="13"/>
      <c r="D434" s="290"/>
      <c r="E434" s="254" t="str">
        <f t="shared" si="84"/>
        <v>Walk To School Program</v>
      </c>
      <c r="F434" s="254" t="str">
        <f t="shared" si="85"/>
        <v>External</v>
      </c>
      <c r="G434" s="255"/>
      <c r="H434" s="256"/>
      <c r="I434" s="31"/>
    </row>
    <row r="435" spans="3:9" ht="12" customHeight="1" x14ac:dyDescent="0.2">
      <c r="C435" s="13"/>
      <c r="D435" s="290"/>
      <c r="E435" s="254" t="str">
        <f t="shared" si="84"/>
        <v>Walk To School Program</v>
      </c>
      <c r="F435" s="254" t="str">
        <f t="shared" si="85"/>
        <v>External</v>
      </c>
      <c r="G435" s="255"/>
      <c r="H435" s="256"/>
      <c r="I435" s="31"/>
    </row>
    <row r="436" spans="3:9" ht="12" customHeight="1" x14ac:dyDescent="0.2">
      <c r="C436" s="13"/>
      <c r="D436" s="290"/>
      <c r="E436" s="254" t="str">
        <f t="shared" si="84"/>
        <v>Walk To School Program</v>
      </c>
      <c r="F436" s="254" t="str">
        <f t="shared" si="85"/>
        <v>External</v>
      </c>
      <c r="G436" s="255"/>
      <c r="H436" s="256"/>
      <c r="I436" s="31"/>
    </row>
    <row r="437" spans="3:9" ht="12" customHeight="1" x14ac:dyDescent="0.2">
      <c r="C437" s="13"/>
      <c r="D437" s="290"/>
      <c r="E437" s="254" t="str">
        <f t="shared" si="84"/>
        <v>Walk To School Program</v>
      </c>
      <c r="F437" s="254" t="str">
        <f t="shared" si="85"/>
        <v>External</v>
      </c>
      <c r="G437" s="255"/>
      <c r="H437" s="256"/>
      <c r="I437" s="31"/>
    </row>
    <row r="438" spans="3:9" ht="12" customHeight="1" x14ac:dyDescent="0.2">
      <c r="C438" s="13"/>
      <c r="D438" s="290"/>
      <c r="E438" s="254" t="str">
        <f t="shared" si="84"/>
        <v>Walk To School Program</v>
      </c>
      <c r="F438" s="254" t="str">
        <f t="shared" si="85"/>
        <v>External</v>
      </c>
      <c r="G438" s="255"/>
      <c r="H438" s="256"/>
      <c r="I438" s="31"/>
    </row>
    <row r="439" spans="3:9" ht="12" customHeight="1" x14ac:dyDescent="0.2">
      <c r="C439" s="13"/>
      <c r="D439" s="290"/>
      <c r="E439" s="254" t="str">
        <f t="shared" si="84"/>
        <v>Walk To School Program</v>
      </c>
      <c r="F439" s="254" t="str">
        <f t="shared" si="85"/>
        <v>External</v>
      </c>
      <c r="G439" s="255"/>
      <c r="H439" s="256"/>
      <c r="I439" s="31"/>
    </row>
    <row r="440" spans="3:9" ht="12" customHeight="1" x14ac:dyDescent="0.2">
      <c r="C440" s="13"/>
      <c r="D440" s="290">
        <v>44</v>
      </c>
      <c r="E440" s="250" t="str">
        <f>IF(OR(VLOOKUP(D440,'Services - NHC'!$D$10:$F$144,2,FALSE)="",VLOOKUP(D440,'Services - NHC'!$D$10:$F$144,2,FALSE)="[Enter service]"),"",VLOOKUP(D440,'Services - NHC'!$D$10:$F$144,2,FALSE))</f>
        <v>Assets &amp; Infrastructure   Admin and Design</v>
      </c>
      <c r="F440" s="251" t="str">
        <f>IF(OR(VLOOKUP(D440,'Services - NHC'!$D$10:$F$144,3,FALSE)="",VLOOKUP(D440,'Services - NHC'!$D$10:$F$144,3,FALSE)="[Select]"),"",VLOOKUP(D440,'Services - NHC'!$D$10:$F$144,3,FALSE))</f>
        <v>Mixed</v>
      </c>
      <c r="G440" s="252"/>
      <c r="H440" s="253"/>
      <c r="I440" s="31"/>
    </row>
    <row r="441" spans="3:9" ht="12" customHeight="1" x14ac:dyDescent="0.2">
      <c r="C441" s="13"/>
      <c r="D441" s="290"/>
      <c r="E441" s="254" t="str">
        <f t="shared" ref="E441:E449" si="86">E440</f>
        <v>Assets &amp; Infrastructure   Admin and Design</v>
      </c>
      <c r="F441" s="254" t="str">
        <f t="shared" ref="F441:F449" si="87">F440</f>
        <v>Mixed</v>
      </c>
      <c r="G441" s="255"/>
      <c r="H441" s="256"/>
      <c r="I441" s="31"/>
    </row>
    <row r="442" spans="3:9" ht="12" customHeight="1" x14ac:dyDescent="0.2">
      <c r="C442" s="13"/>
      <c r="D442" s="290"/>
      <c r="E442" s="254" t="str">
        <f t="shared" si="86"/>
        <v>Assets &amp; Infrastructure   Admin and Design</v>
      </c>
      <c r="F442" s="254" t="str">
        <f t="shared" si="87"/>
        <v>Mixed</v>
      </c>
      <c r="G442" s="255"/>
      <c r="H442" s="256"/>
      <c r="I442" s="31"/>
    </row>
    <row r="443" spans="3:9" ht="12" customHeight="1" x14ac:dyDescent="0.2">
      <c r="C443" s="13"/>
      <c r="D443" s="290"/>
      <c r="E443" s="254" t="str">
        <f t="shared" si="86"/>
        <v>Assets &amp; Infrastructure   Admin and Design</v>
      </c>
      <c r="F443" s="254" t="str">
        <f t="shared" si="87"/>
        <v>Mixed</v>
      </c>
      <c r="G443" s="255"/>
      <c r="H443" s="256"/>
      <c r="I443" s="31"/>
    </row>
    <row r="444" spans="3:9" ht="12" customHeight="1" x14ac:dyDescent="0.2">
      <c r="C444" s="13"/>
      <c r="D444" s="290"/>
      <c r="E444" s="254" t="str">
        <f t="shared" si="86"/>
        <v>Assets &amp; Infrastructure   Admin and Design</v>
      </c>
      <c r="F444" s="254" t="str">
        <f t="shared" si="87"/>
        <v>Mixed</v>
      </c>
      <c r="G444" s="255"/>
      <c r="H444" s="256"/>
      <c r="I444" s="31"/>
    </row>
    <row r="445" spans="3:9" ht="12" customHeight="1" x14ac:dyDescent="0.2">
      <c r="C445" s="13"/>
      <c r="D445" s="290"/>
      <c r="E445" s="254" t="str">
        <f t="shared" si="86"/>
        <v>Assets &amp; Infrastructure   Admin and Design</v>
      </c>
      <c r="F445" s="254" t="str">
        <f t="shared" si="87"/>
        <v>Mixed</v>
      </c>
      <c r="G445" s="255"/>
      <c r="H445" s="256"/>
      <c r="I445" s="31"/>
    </row>
    <row r="446" spans="3:9" ht="12" customHeight="1" x14ac:dyDescent="0.2">
      <c r="C446" s="13"/>
      <c r="D446" s="290"/>
      <c r="E446" s="254" t="str">
        <f t="shared" si="86"/>
        <v>Assets &amp; Infrastructure   Admin and Design</v>
      </c>
      <c r="F446" s="254" t="str">
        <f t="shared" si="87"/>
        <v>Mixed</v>
      </c>
      <c r="G446" s="255"/>
      <c r="H446" s="256"/>
      <c r="I446" s="31"/>
    </row>
    <row r="447" spans="3:9" ht="12" customHeight="1" x14ac:dyDescent="0.2">
      <c r="C447" s="13"/>
      <c r="D447" s="290"/>
      <c r="E447" s="254" t="str">
        <f t="shared" si="86"/>
        <v>Assets &amp; Infrastructure   Admin and Design</v>
      </c>
      <c r="F447" s="254" t="str">
        <f t="shared" si="87"/>
        <v>Mixed</v>
      </c>
      <c r="G447" s="255"/>
      <c r="H447" s="256"/>
      <c r="I447" s="31"/>
    </row>
    <row r="448" spans="3:9" ht="12" customHeight="1" x14ac:dyDescent="0.2">
      <c r="C448" s="13"/>
      <c r="D448" s="290"/>
      <c r="E448" s="254" t="str">
        <f t="shared" si="86"/>
        <v>Assets &amp; Infrastructure   Admin and Design</v>
      </c>
      <c r="F448" s="254" t="str">
        <f t="shared" si="87"/>
        <v>Mixed</v>
      </c>
      <c r="G448" s="255"/>
      <c r="H448" s="256"/>
      <c r="I448" s="31"/>
    </row>
    <row r="449" spans="3:9" ht="12" customHeight="1" x14ac:dyDescent="0.2">
      <c r="C449" s="13"/>
      <c r="D449" s="290"/>
      <c r="E449" s="254" t="str">
        <f t="shared" si="86"/>
        <v>Assets &amp; Infrastructure   Admin and Design</v>
      </c>
      <c r="F449" s="254" t="str">
        <f t="shared" si="87"/>
        <v>Mixed</v>
      </c>
      <c r="G449" s="255"/>
      <c r="H449" s="256"/>
      <c r="I449" s="31"/>
    </row>
    <row r="450" spans="3:9" ht="12" customHeight="1" x14ac:dyDescent="0.2">
      <c r="C450" s="13"/>
      <c r="D450" s="290">
        <v>45</v>
      </c>
      <c r="E450" s="250" t="str">
        <f>IF(OR(VLOOKUP(D450,'Services - NHC'!$D$10:$F$144,2,FALSE)="",VLOOKUP(D450,'Services - NHC'!$D$10:$F$144,2,FALSE)="[Enter service]"),"",VLOOKUP(D450,'Services - NHC'!$D$10:$F$144,2,FALSE))</f>
        <v>Environmental Planning</v>
      </c>
      <c r="F450" s="251" t="str">
        <f>IF(OR(VLOOKUP(D450,'Services - NHC'!$D$10:$F$144,3,FALSE)="",VLOOKUP(D450,'Services - NHC'!$D$10:$F$144,3,FALSE)="[Select]"),"",VLOOKUP(D450,'Services - NHC'!$D$10:$F$144,3,FALSE))</f>
        <v>Mixed</v>
      </c>
      <c r="G450" s="252" t="s">
        <v>614</v>
      </c>
      <c r="H450" s="253"/>
      <c r="I450" s="31"/>
    </row>
    <row r="451" spans="3:9" ht="12" customHeight="1" x14ac:dyDescent="0.2">
      <c r="C451" s="13"/>
      <c r="D451" s="290"/>
      <c r="E451" s="254" t="str">
        <f t="shared" ref="E451:E459" si="88">E450</f>
        <v>Environmental Planning</v>
      </c>
      <c r="F451" s="254" t="str">
        <f t="shared" ref="F451:F459" si="89">F450</f>
        <v>Mixed</v>
      </c>
      <c r="G451" s="255"/>
      <c r="H451" s="256"/>
      <c r="I451" s="31"/>
    </row>
    <row r="452" spans="3:9" ht="12" customHeight="1" x14ac:dyDescent="0.2">
      <c r="C452" s="13"/>
      <c r="D452" s="290"/>
      <c r="E452" s="254" t="str">
        <f t="shared" si="88"/>
        <v>Environmental Planning</v>
      </c>
      <c r="F452" s="254" t="str">
        <f t="shared" si="89"/>
        <v>Mixed</v>
      </c>
      <c r="G452" s="255"/>
      <c r="H452" s="256"/>
      <c r="I452" s="31"/>
    </row>
    <row r="453" spans="3:9" ht="12" customHeight="1" x14ac:dyDescent="0.2">
      <c r="C453" s="13"/>
      <c r="D453" s="290"/>
      <c r="E453" s="254" t="str">
        <f t="shared" si="88"/>
        <v>Environmental Planning</v>
      </c>
      <c r="F453" s="254" t="str">
        <f t="shared" si="89"/>
        <v>Mixed</v>
      </c>
      <c r="G453" s="255"/>
      <c r="H453" s="256"/>
      <c r="I453" s="31"/>
    </row>
    <row r="454" spans="3:9" ht="12" customHeight="1" x14ac:dyDescent="0.2">
      <c r="C454" s="13"/>
      <c r="D454" s="290"/>
      <c r="E454" s="254" t="str">
        <f t="shared" si="88"/>
        <v>Environmental Planning</v>
      </c>
      <c r="F454" s="254" t="str">
        <f t="shared" si="89"/>
        <v>Mixed</v>
      </c>
      <c r="G454" s="255"/>
      <c r="H454" s="256"/>
      <c r="I454" s="31"/>
    </row>
    <row r="455" spans="3:9" ht="12" customHeight="1" x14ac:dyDescent="0.2">
      <c r="C455" s="13"/>
      <c r="D455" s="290"/>
      <c r="E455" s="254" t="str">
        <f t="shared" si="88"/>
        <v>Environmental Planning</v>
      </c>
      <c r="F455" s="254" t="str">
        <f t="shared" si="89"/>
        <v>Mixed</v>
      </c>
      <c r="G455" s="255"/>
      <c r="H455" s="256"/>
      <c r="I455" s="31"/>
    </row>
    <row r="456" spans="3:9" ht="12" customHeight="1" x14ac:dyDescent="0.2">
      <c r="C456" s="13"/>
      <c r="D456" s="290"/>
      <c r="E456" s="254" t="str">
        <f t="shared" si="88"/>
        <v>Environmental Planning</v>
      </c>
      <c r="F456" s="254" t="str">
        <f t="shared" si="89"/>
        <v>Mixed</v>
      </c>
      <c r="G456" s="255"/>
      <c r="H456" s="256"/>
      <c r="I456" s="31"/>
    </row>
    <row r="457" spans="3:9" ht="12" customHeight="1" x14ac:dyDescent="0.2">
      <c r="C457" s="13"/>
      <c r="D457" s="290"/>
      <c r="E457" s="254" t="str">
        <f t="shared" si="88"/>
        <v>Environmental Planning</v>
      </c>
      <c r="F457" s="254" t="str">
        <f t="shared" si="89"/>
        <v>Mixed</v>
      </c>
      <c r="G457" s="255"/>
      <c r="H457" s="256"/>
      <c r="I457" s="31"/>
    </row>
    <row r="458" spans="3:9" ht="12" customHeight="1" x14ac:dyDescent="0.2">
      <c r="C458" s="13"/>
      <c r="D458" s="290"/>
      <c r="E458" s="254" t="str">
        <f t="shared" si="88"/>
        <v>Environmental Planning</v>
      </c>
      <c r="F458" s="254" t="str">
        <f t="shared" si="89"/>
        <v>Mixed</v>
      </c>
      <c r="G458" s="255"/>
      <c r="H458" s="256"/>
      <c r="I458" s="31"/>
    </row>
    <row r="459" spans="3:9" ht="12" customHeight="1" x14ac:dyDescent="0.2">
      <c r="C459" s="13"/>
      <c r="D459" s="290"/>
      <c r="E459" s="254" t="str">
        <f t="shared" si="88"/>
        <v>Environmental Planning</v>
      </c>
      <c r="F459" s="254" t="str">
        <f t="shared" si="89"/>
        <v>Mixed</v>
      </c>
      <c r="G459" s="255"/>
      <c r="H459" s="256"/>
      <c r="I459" s="31"/>
    </row>
    <row r="460" spans="3:9" ht="12" customHeight="1" x14ac:dyDescent="0.2">
      <c r="C460" s="13"/>
      <c r="D460" s="290">
        <v>46</v>
      </c>
      <c r="E460" s="250" t="str">
        <f>IF(OR(VLOOKUP(D460,'Services - NHC'!$D$10:$F$144,2,FALSE)="",VLOOKUP(D460,'Services - NHC'!$D$10:$F$144,2,FALSE)="[Enter service]"),"",VLOOKUP(D460,'Services - NHC'!$D$10:$F$144,2,FALSE))</f>
        <v>Street Light Sustainability Upgrade</v>
      </c>
      <c r="F460" s="251" t="str">
        <f>IF(OR(VLOOKUP(D460,'Services - NHC'!$D$10:$F$144,3,FALSE)="",VLOOKUP(D460,'Services - NHC'!$D$10:$F$144,3,FALSE)="[Select]"),"",VLOOKUP(D460,'Services - NHC'!$D$10:$F$144,3,FALSE))</f>
        <v>External</v>
      </c>
      <c r="G460" s="252" t="s">
        <v>615</v>
      </c>
      <c r="H460" s="253"/>
      <c r="I460" s="31"/>
    </row>
    <row r="461" spans="3:9" ht="12" customHeight="1" x14ac:dyDescent="0.2">
      <c r="C461" s="13"/>
      <c r="D461" s="290"/>
      <c r="E461" s="254" t="str">
        <f t="shared" ref="E461:E469" si="90">E460</f>
        <v>Street Light Sustainability Upgrade</v>
      </c>
      <c r="F461" s="254" t="str">
        <f t="shared" ref="F461:F469" si="91">F460</f>
        <v>External</v>
      </c>
      <c r="G461" s="255"/>
      <c r="H461" s="256"/>
      <c r="I461" s="31"/>
    </row>
    <row r="462" spans="3:9" ht="12" customHeight="1" x14ac:dyDescent="0.2">
      <c r="C462" s="13"/>
      <c r="D462" s="290"/>
      <c r="E462" s="254" t="str">
        <f t="shared" si="90"/>
        <v>Street Light Sustainability Upgrade</v>
      </c>
      <c r="F462" s="254" t="str">
        <f t="shared" si="91"/>
        <v>External</v>
      </c>
      <c r="G462" s="255"/>
      <c r="H462" s="256"/>
      <c r="I462" s="31"/>
    </row>
    <row r="463" spans="3:9" ht="12" customHeight="1" x14ac:dyDescent="0.2">
      <c r="C463" s="13"/>
      <c r="D463" s="290"/>
      <c r="E463" s="254" t="str">
        <f t="shared" si="90"/>
        <v>Street Light Sustainability Upgrade</v>
      </c>
      <c r="F463" s="254" t="str">
        <f t="shared" si="91"/>
        <v>External</v>
      </c>
      <c r="G463" s="255"/>
      <c r="H463" s="256"/>
      <c r="I463" s="31"/>
    </row>
    <row r="464" spans="3:9" ht="12" customHeight="1" x14ac:dyDescent="0.2">
      <c r="C464" s="13"/>
      <c r="D464" s="290"/>
      <c r="E464" s="254" t="str">
        <f t="shared" si="90"/>
        <v>Street Light Sustainability Upgrade</v>
      </c>
      <c r="F464" s="254" t="str">
        <f t="shared" si="91"/>
        <v>External</v>
      </c>
      <c r="G464" s="255"/>
      <c r="H464" s="256"/>
      <c r="I464" s="31"/>
    </row>
    <row r="465" spans="3:9" ht="12" customHeight="1" x14ac:dyDescent="0.2">
      <c r="C465" s="13"/>
      <c r="D465" s="290"/>
      <c r="E465" s="254" t="str">
        <f t="shared" si="90"/>
        <v>Street Light Sustainability Upgrade</v>
      </c>
      <c r="F465" s="254" t="str">
        <f t="shared" si="91"/>
        <v>External</v>
      </c>
      <c r="G465" s="255"/>
      <c r="H465" s="256"/>
      <c r="I465" s="31"/>
    </row>
    <row r="466" spans="3:9" ht="12" customHeight="1" x14ac:dyDescent="0.2">
      <c r="C466" s="13"/>
      <c r="D466" s="290"/>
      <c r="E466" s="254" t="str">
        <f t="shared" si="90"/>
        <v>Street Light Sustainability Upgrade</v>
      </c>
      <c r="F466" s="254" t="str">
        <f t="shared" si="91"/>
        <v>External</v>
      </c>
      <c r="G466" s="255"/>
      <c r="H466" s="256"/>
      <c r="I466" s="31"/>
    </row>
    <row r="467" spans="3:9" ht="12" customHeight="1" x14ac:dyDescent="0.2">
      <c r="C467" s="13"/>
      <c r="D467" s="290"/>
      <c r="E467" s="254" t="str">
        <f t="shared" si="90"/>
        <v>Street Light Sustainability Upgrade</v>
      </c>
      <c r="F467" s="254" t="str">
        <f t="shared" si="91"/>
        <v>External</v>
      </c>
      <c r="G467" s="255"/>
      <c r="H467" s="256"/>
      <c r="I467" s="31"/>
    </row>
    <row r="468" spans="3:9" ht="12" customHeight="1" x14ac:dyDescent="0.2">
      <c r="C468" s="13"/>
      <c r="D468" s="290"/>
      <c r="E468" s="254" t="str">
        <f t="shared" si="90"/>
        <v>Street Light Sustainability Upgrade</v>
      </c>
      <c r="F468" s="254" t="str">
        <f t="shared" si="91"/>
        <v>External</v>
      </c>
      <c r="G468" s="255"/>
      <c r="H468" s="256"/>
      <c r="I468" s="31"/>
    </row>
    <row r="469" spans="3:9" ht="12" customHeight="1" x14ac:dyDescent="0.2">
      <c r="C469" s="13"/>
      <c r="D469" s="290"/>
      <c r="E469" s="254" t="str">
        <f t="shared" si="90"/>
        <v>Street Light Sustainability Upgrade</v>
      </c>
      <c r="F469" s="254" t="str">
        <f t="shared" si="91"/>
        <v>External</v>
      </c>
      <c r="G469" s="255"/>
      <c r="H469" s="256"/>
      <c r="I469" s="31"/>
    </row>
    <row r="470" spans="3:9" ht="12" customHeight="1" x14ac:dyDescent="0.2">
      <c r="C470" s="13"/>
      <c r="D470" s="290">
        <v>47</v>
      </c>
      <c r="E470" s="250" t="str">
        <f>IF(OR(VLOOKUP(D470,'Services - NHC'!$D$10:$F$144,2,FALSE)="",VLOOKUP(D470,'Services - NHC'!$D$10:$F$144,2,FALSE)="[Enter service]"),"",VLOOKUP(D470,'Services - NHC'!$D$10:$F$144,2,FALSE))</f>
        <v>Recreation Services</v>
      </c>
      <c r="F470" s="251" t="str">
        <f>IF(OR(VLOOKUP(D470,'Services - NHC'!$D$10:$F$144,3,FALSE)="",VLOOKUP(D470,'Services - NHC'!$D$10:$F$144,3,FALSE)="[Select]"),"",VLOOKUP(D470,'Services - NHC'!$D$10:$F$144,3,FALSE))</f>
        <v>External</v>
      </c>
      <c r="G470" s="252" t="s">
        <v>616</v>
      </c>
      <c r="H470" s="253"/>
      <c r="I470" s="31"/>
    </row>
    <row r="471" spans="3:9" ht="12" customHeight="1" x14ac:dyDescent="0.2">
      <c r="C471" s="13"/>
      <c r="D471" s="290"/>
      <c r="E471" s="254" t="str">
        <f t="shared" ref="E471:E479" si="92">E470</f>
        <v>Recreation Services</v>
      </c>
      <c r="F471" s="254" t="str">
        <f t="shared" ref="F471:F479" si="93">F470</f>
        <v>External</v>
      </c>
      <c r="G471" s="255"/>
      <c r="H471" s="256"/>
      <c r="I471" s="31"/>
    </row>
    <row r="472" spans="3:9" ht="12" customHeight="1" x14ac:dyDescent="0.2">
      <c r="C472" s="13"/>
      <c r="D472" s="290"/>
      <c r="E472" s="254" t="str">
        <f t="shared" si="92"/>
        <v>Recreation Services</v>
      </c>
      <c r="F472" s="254" t="str">
        <f t="shared" si="93"/>
        <v>External</v>
      </c>
      <c r="G472" s="255"/>
      <c r="H472" s="256"/>
      <c r="I472" s="31"/>
    </row>
    <row r="473" spans="3:9" ht="12" customHeight="1" x14ac:dyDescent="0.2">
      <c r="C473" s="13"/>
      <c r="D473" s="290"/>
      <c r="E473" s="254" t="str">
        <f t="shared" si="92"/>
        <v>Recreation Services</v>
      </c>
      <c r="F473" s="254" t="str">
        <f t="shared" si="93"/>
        <v>External</v>
      </c>
      <c r="G473" s="255"/>
      <c r="H473" s="256"/>
      <c r="I473" s="31"/>
    </row>
    <row r="474" spans="3:9" ht="12" customHeight="1" x14ac:dyDescent="0.2">
      <c r="C474" s="13"/>
      <c r="D474" s="290"/>
      <c r="E474" s="254" t="str">
        <f t="shared" si="92"/>
        <v>Recreation Services</v>
      </c>
      <c r="F474" s="254" t="str">
        <f t="shared" si="93"/>
        <v>External</v>
      </c>
      <c r="G474" s="255"/>
      <c r="H474" s="256"/>
      <c r="I474" s="31"/>
    </row>
    <row r="475" spans="3:9" ht="12" customHeight="1" x14ac:dyDescent="0.2">
      <c r="C475" s="13"/>
      <c r="D475" s="290"/>
      <c r="E475" s="254" t="str">
        <f t="shared" si="92"/>
        <v>Recreation Services</v>
      </c>
      <c r="F475" s="254" t="str">
        <f t="shared" si="93"/>
        <v>External</v>
      </c>
      <c r="G475" s="255"/>
      <c r="H475" s="256"/>
      <c r="I475" s="31"/>
    </row>
    <row r="476" spans="3:9" ht="12" customHeight="1" x14ac:dyDescent="0.2">
      <c r="C476" s="13"/>
      <c r="D476" s="290"/>
      <c r="E476" s="254" t="str">
        <f t="shared" si="92"/>
        <v>Recreation Services</v>
      </c>
      <c r="F476" s="254" t="str">
        <f t="shared" si="93"/>
        <v>External</v>
      </c>
      <c r="G476" s="255"/>
      <c r="H476" s="256"/>
      <c r="I476" s="31"/>
    </row>
    <row r="477" spans="3:9" ht="12" customHeight="1" x14ac:dyDescent="0.2">
      <c r="C477" s="13"/>
      <c r="D477" s="290"/>
      <c r="E477" s="254" t="str">
        <f t="shared" si="92"/>
        <v>Recreation Services</v>
      </c>
      <c r="F477" s="254" t="str">
        <f t="shared" si="93"/>
        <v>External</v>
      </c>
      <c r="G477" s="255"/>
      <c r="H477" s="256"/>
      <c r="I477" s="31"/>
    </row>
    <row r="478" spans="3:9" ht="12" customHeight="1" x14ac:dyDescent="0.2">
      <c r="C478" s="13"/>
      <c r="D478" s="290"/>
      <c r="E478" s="254" t="str">
        <f t="shared" si="92"/>
        <v>Recreation Services</v>
      </c>
      <c r="F478" s="254" t="str">
        <f t="shared" si="93"/>
        <v>External</v>
      </c>
      <c r="G478" s="255"/>
      <c r="H478" s="256"/>
      <c r="I478" s="31"/>
    </row>
    <row r="479" spans="3:9" ht="12" customHeight="1" x14ac:dyDescent="0.2">
      <c r="C479" s="13"/>
      <c r="D479" s="290"/>
      <c r="E479" s="254" t="str">
        <f t="shared" si="92"/>
        <v>Recreation Services</v>
      </c>
      <c r="F479" s="254" t="str">
        <f t="shared" si="93"/>
        <v>External</v>
      </c>
      <c r="G479" s="255"/>
      <c r="H479" s="256"/>
      <c r="I479" s="31"/>
    </row>
    <row r="480" spans="3:9" ht="12" customHeight="1" x14ac:dyDescent="0.2">
      <c r="C480" s="13"/>
      <c r="D480" s="290">
        <v>48</v>
      </c>
      <c r="E480" s="250" t="str">
        <f>IF(OR(VLOOKUP(D480,'Services - NHC'!$D$10:$F$144,2,FALSE)="",VLOOKUP(D480,'Services - NHC'!$D$10:$F$144,2,FALSE)="[Enter service]"),"",VLOOKUP(D480,'Services - NHC'!$D$10:$F$144,2,FALSE))</f>
        <v>Public Health and Wellbeing</v>
      </c>
      <c r="F480" s="251" t="str">
        <f>IF(OR(VLOOKUP(D480,'Services - NHC'!$D$10:$F$144,3,FALSE)="",VLOOKUP(D480,'Services - NHC'!$D$10:$F$144,3,FALSE)="[Select]"),"",VLOOKUP(D480,'Services - NHC'!$D$10:$F$144,3,FALSE))</f>
        <v>External</v>
      </c>
      <c r="G480" s="252" t="s">
        <v>617</v>
      </c>
      <c r="H480" s="253"/>
      <c r="I480" s="31"/>
    </row>
    <row r="481" spans="3:9" ht="12" customHeight="1" x14ac:dyDescent="0.2">
      <c r="C481" s="13"/>
      <c r="D481" s="290"/>
      <c r="E481" s="254" t="str">
        <f t="shared" ref="E481:E489" si="94">E480</f>
        <v>Public Health and Wellbeing</v>
      </c>
      <c r="F481" s="254" t="str">
        <f t="shared" ref="F481:F489" si="95">F480</f>
        <v>External</v>
      </c>
      <c r="G481" s="255" t="s">
        <v>618</v>
      </c>
      <c r="H481" s="256"/>
      <c r="I481" s="31"/>
    </row>
    <row r="482" spans="3:9" ht="12" customHeight="1" x14ac:dyDescent="0.2">
      <c r="C482" s="13"/>
      <c r="D482" s="290"/>
      <c r="E482" s="254" t="str">
        <f t="shared" si="94"/>
        <v>Public Health and Wellbeing</v>
      </c>
      <c r="F482" s="254" t="str">
        <f t="shared" si="95"/>
        <v>External</v>
      </c>
      <c r="G482" s="255" t="s">
        <v>619</v>
      </c>
      <c r="H482" s="256"/>
      <c r="I482" s="31"/>
    </row>
    <row r="483" spans="3:9" ht="12" customHeight="1" x14ac:dyDescent="0.2">
      <c r="C483" s="13"/>
      <c r="D483" s="290"/>
      <c r="E483" s="254" t="str">
        <f t="shared" si="94"/>
        <v>Public Health and Wellbeing</v>
      </c>
      <c r="F483" s="254" t="str">
        <f t="shared" si="95"/>
        <v>External</v>
      </c>
      <c r="G483" s="255"/>
      <c r="H483" s="256"/>
      <c r="I483" s="31"/>
    </row>
    <row r="484" spans="3:9" ht="12" customHeight="1" x14ac:dyDescent="0.2">
      <c r="C484" s="13"/>
      <c r="D484" s="290"/>
      <c r="E484" s="254" t="str">
        <f t="shared" si="94"/>
        <v>Public Health and Wellbeing</v>
      </c>
      <c r="F484" s="254" t="str">
        <f t="shared" si="95"/>
        <v>External</v>
      </c>
      <c r="G484" s="255"/>
      <c r="H484" s="256"/>
      <c r="I484" s="31"/>
    </row>
    <row r="485" spans="3:9" ht="12" customHeight="1" x14ac:dyDescent="0.2">
      <c r="C485" s="13"/>
      <c r="D485" s="290"/>
      <c r="E485" s="254" t="str">
        <f t="shared" si="94"/>
        <v>Public Health and Wellbeing</v>
      </c>
      <c r="F485" s="254" t="str">
        <f t="shared" si="95"/>
        <v>External</v>
      </c>
      <c r="G485" s="255"/>
      <c r="H485" s="256"/>
      <c r="I485" s="31"/>
    </row>
    <row r="486" spans="3:9" ht="12" customHeight="1" x14ac:dyDescent="0.2">
      <c r="C486" s="13"/>
      <c r="D486" s="290"/>
      <c r="E486" s="254" t="str">
        <f t="shared" si="94"/>
        <v>Public Health and Wellbeing</v>
      </c>
      <c r="F486" s="254" t="str">
        <f t="shared" si="95"/>
        <v>External</v>
      </c>
      <c r="G486" s="255"/>
      <c r="H486" s="256"/>
      <c r="I486" s="31"/>
    </row>
    <row r="487" spans="3:9" ht="12" customHeight="1" x14ac:dyDescent="0.2">
      <c r="C487" s="13"/>
      <c r="D487" s="290"/>
      <c r="E487" s="254" t="str">
        <f t="shared" si="94"/>
        <v>Public Health and Wellbeing</v>
      </c>
      <c r="F487" s="254" t="str">
        <f t="shared" si="95"/>
        <v>External</v>
      </c>
      <c r="G487" s="255"/>
      <c r="H487" s="256"/>
      <c r="I487" s="31"/>
    </row>
    <row r="488" spans="3:9" ht="12" customHeight="1" x14ac:dyDescent="0.2">
      <c r="C488" s="13"/>
      <c r="D488" s="290"/>
      <c r="E488" s="254" t="str">
        <f t="shared" si="94"/>
        <v>Public Health and Wellbeing</v>
      </c>
      <c r="F488" s="254" t="str">
        <f t="shared" si="95"/>
        <v>External</v>
      </c>
      <c r="G488" s="255"/>
      <c r="H488" s="256"/>
      <c r="I488" s="31"/>
    </row>
    <row r="489" spans="3:9" ht="12" customHeight="1" x14ac:dyDescent="0.2">
      <c r="C489" s="13"/>
      <c r="D489" s="290"/>
      <c r="E489" s="254" t="str">
        <f t="shared" si="94"/>
        <v>Public Health and Wellbeing</v>
      </c>
      <c r="F489" s="254" t="str">
        <f t="shared" si="95"/>
        <v>External</v>
      </c>
      <c r="G489" s="255"/>
      <c r="H489" s="256"/>
      <c r="I489" s="31"/>
    </row>
    <row r="490" spans="3:9" ht="12" customHeight="1" x14ac:dyDescent="0.2">
      <c r="C490" s="13"/>
      <c r="D490" s="290">
        <v>49</v>
      </c>
      <c r="E490" s="250" t="str">
        <f>IF(OR(VLOOKUP(D490,'Services - NHC'!$D$10:$F$144,2,FALSE)="",VLOOKUP(D490,'Services - NHC'!$D$10:$F$144,2,FALSE)="[Enter service]"),"",VLOOKUP(D490,'Services - NHC'!$D$10:$F$144,2,FALSE))</f>
        <v>Immunization Services</v>
      </c>
      <c r="F490" s="251" t="str">
        <f>IF(OR(VLOOKUP(D490,'Services - NHC'!$D$10:$F$144,3,FALSE)="",VLOOKUP(D490,'Services - NHC'!$D$10:$F$144,3,FALSE)="[Select]"),"",VLOOKUP(D490,'Services - NHC'!$D$10:$F$144,3,FALSE))</f>
        <v>External</v>
      </c>
      <c r="G490" s="252" t="s">
        <v>620</v>
      </c>
      <c r="H490" s="253"/>
      <c r="I490" s="31"/>
    </row>
    <row r="491" spans="3:9" ht="12" customHeight="1" x14ac:dyDescent="0.2">
      <c r="C491" s="13"/>
      <c r="D491" s="290"/>
      <c r="E491" s="254" t="str">
        <f t="shared" ref="E491:E499" si="96">E490</f>
        <v>Immunization Services</v>
      </c>
      <c r="F491" s="254" t="str">
        <f t="shared" ref="F491:F499" si="97">F490</f>
        <v>External</v>
      </c>
      <c r="G491" s="255" t="s">
        <v>621</v>
      </c>
      <c r="H491" s="256"/>
      <c r="I491" s="31"/>
    </row>
    <row r="492" spans="3:9" ht="12" customHeight="1" x14ac:dyDescent="0.2">
      <c r="C492" s="13"/>
      <c r="D492" s="290"/>
      <c r="E492" s="254" t="str">
        <f t="shared" si="96"/>
        <v>Immunization Services</v>
      </c>
      <c r="F492" s="254" t="str">
        <f t="shared" si="97"/>
        <v>External</v>
      </c>
      <c r="G492" s="255"/>
      <c r="H492" s="256"/>
      <c r="I492" s="31"/>
    </row>
    <row r="493" spans="3:9" ht="12" customHeight="1" x14ac:dyDescent="0.2">
      <c r="C493" s="13"/>
      <c r="D493" s="290"/>
      <c r="E493" s="254" t="str">
        <f t="shared" si="96"/>
        <v>Immunization Services</v>
      </c>
      <c r="F493" s="254" t="str">
        <f t="shared" si="97"/>
        <v>External</v>
      </c>
      <c r="G493" s="255"/>
      <c r="H493" s="256"/>
      <c r="I493" s="31"/>
    </row>
    <row r="494" spans="3:9" ht="12" customHeight="1" x14ac:dyDescent="0.2">
      <c r="C494" s="13"/>
      <c r="D494" s="290"/>
      <c r="E494" s="254" t="str">
        <f t="shared" si="96"/>
        <v>Immunization Services</v>
      </c>
      <c r="F494" s="254" t="str">
        <f t="shared" si="97"/>
        <v>External</v>
      </c>
      <c r="G494" s="255"/>
      <c r="H494" s="256"/>
      <c r="I494" s="31"/>
    </row>
    <row r="495" spans="3:9" ht="12" customHeight="1" x14ac:dyDescent="0.2">
      <c r="C495" s="13"/>
      <c r="D495" s="290"/>
      <c r="E495" s="254" t="str">
        <f t="shared" si="96"/>
        <v>Immunization Services</v>
      </c>
      <c r="F495" s="254" t="str">
        <f t="shared" si="97"/>
        <v>External</v>
      </c>
      <c r="G495" s="255"/>
      <c r="H495" s="256"/>
      <c r="I495" s="31"/>
    </row>
    <row r="496" spans="3:9" ht="12" customHeight="1" x14ac:dyDescent="0.2">
      <c r="C496" s="13"/>
      <c r="D496" s="290"/>
      <c r="E496" s="254" t="str">
        <f t="shared" si="96"/>
        <v>Immunization Services</v>
      </c>
      <c r="F496" s="254" t="str">
        <f t="shared" si="97"/>
        <v>External</v>
      </c>
      <c r="G496" s="255"/>
      <c r="H496" s="256"/>
      <c r="I496" s="31"/>
    </row>
    <row r="497" spans="3:9" ht="12" customHeight="1" x14ac:dyDescent="0.2">
      <c r="C497" s="13"/>
      <c r="D497" s="290"/>
      <c r="E497" s="254" t="str">
        <f t="shared" si="96"/>
        <v>Immunization Services</v>
      </c>
      <c r="F497" s="254" t="str">
        <f t="shared" si="97"/>
        <v>External</v>
      </c>
      <c r="G497" s="255"/>
      <c r="H497" s="256"/>
      <c r="I497" s="31"/>
    </row>
    <row r="498" spans="3:9" ht="12" customHeight="1" x14ac:dyDescent="0.2">
      <c r="C498" s="13"/>
      <c r="D498" s="290"/>
      <c r="E498" s="254" t="str">
        <f t="shared" si="96"/>
        <v>Immunization Services</v>
      </c>
      <c r="F498" s="254" t="str">
        <f t="shared" si="97"/>
        <v>External</v>
      </c>
      <c r="G498" s="255"/>
      <c r="H498" s="256"/>
      <c r="I498" s="31"/>
    </row>
    <row r="499" spans="3:9" ht="12" customHeight="1" x14ac:dyDescent="0.2">
      <c r="C499" s="13"/>
      <c r="D499" s="290"/>
      <c r="E499" s="254" t="str">
        <f t="shared" si="96"/>
        <v>Immunization Services</v>
      </c>
      <c r="F499" s="254" t="str">
        <f t="shared" si="97"/>
        <v>External</v>
      </c>
      <c r="G499" s="255"/>
      <c r="H499" s="256"/>
      <c r="I499" s="31"/>
    </row>
    <row r="500" spans="3:9" ht="12" customHeight="1" x14ac:dyDescent="0.2">
      <c r="C500" s="13"/>
      <c r="D500" s="290">
        <v>50</v>
      </c>
      <c r="E500" s="250" t="str">
        <f>IF(OR(VLOOKUP(D500,'Services - NHC'!$D$10:$F$144,2,FALSE)="",VLOOKUP(D500,'Services - NHC'!$D$10:$F$144,2,FALSE)="[Enter service]"),"",VLOOKUP(D500,'Services - NHC'!$D$10:$F$144,2,FALSE))</f>
        <v>STAFF HEALTH &amp; WELLBEING</v>
      </c>
      <c r="F500" s="251" t="str">
        <f>IF(OR(VLOOKUP(D500,'Services - NHC'!$D$10:$F$144,3,FALSE)="",VLOOKUP(D500,'Services - NHC'!$D$10:$F$144,3,FALSE)="[Select]"),"",VLOOKUP(D500,'Services - NHC'!$D$10:$F$144,3,FALSE))</f>
        <v>Internal</v>
      </c>
      <c r="G500" s="252"/>
      <c r="H500" s="253"/>
      <c r="I500" s="31"/>
    </row>
    <row r="501" spans="3:9" ht="12" customHeight="1" x14ac:dyDescent="0.2">
      <c r="C501" s="13"/>
      <c r="D501" s="290"/>
      <c r="E501" s="254" t="str">
        <f t="shared" ref="E501:E509" si="98">E500</f>
        <v>STAFF HEALTH &amp; WELLBEING</v>
      </c>
      <c r="F501" s="254" t="str">
        <f t="shared" ref="F501:F509" si="99">F500</f>
        <v>Internal</v>
      </c>
      <c r="G501" s="255"/>
      <c r="H501" s="256"/>
      <c r="I501" s="31"/>
    </row>
    <row r="502" spans="3:9" ht="12" customHeight="1" x14ac:dyDescent="0.2">
      <c r="C502" s="13"/>
      <c r="D502" s="290"/>
      <c r="E502" s="254" t="str">
        <f t="shared" si="98"/>
        <v>STAFF HEALTH &amp; WELLBEING</v>
      </c>
      <c r="F502" s="254" t="str">
        <f t="shared" si="99"/>
        <v>Internal</v>
      </c>
      <c r="G502" s="255"/>
      <c r="H502" s="256"/>
      <c r="I502" s="31"/>
    </row>
    <row r="503" spans="3:9" ht="12" customHeight="1" x14ac:dyDescent="0.2">
      <c r="C503" s="13"/>
      <c r="D503" s="290"/>
      <c r="E503" s="254" t="str">
        <f t="shared" si="98"/>
        <v>STAFF HEALTH &amp; WELLBEING</v>
      </c>
      <c r="F503" s="254" t="str">
        <f t="shared" si="99"/>
        <v>Internal</v>
      </c>
      <c r="G503" s="255"/>
      <c r="H503" s="256"/>
      <c r="I503" s="31"/>
    </row>
    <row r="504" spans="3:9" ht="12" customHeight="1" x14ac:dyDescent="0.2">
      <c r="C504" s="13"/>
      <c r="D504" s="290"/>
      <c r="E504" s="254" t="str">
        <f t="shared" si="98"/>
        <v>STAFF HEALTH &amp; WELLBEING</v>
      </c>
      <c r="F504" s="254" t="str">
        <f t="shared" si="99"/>
        <v>Internal</v>
      </c>
      <c r="G504" s="255"/>
      <c r="H504" s="256"/>
      <c r="I504" s="31"/>
    </row>
    <row r="505" spans="3:9" ht="12" customHeight="1" x14ac:dyDescent="0.2">
      <c r="C505" s="13"/>
      <c r="D505" s="290"/>
      <c r="E505" s="254" t="str">
        <f t="shared" si="98"/>
        <v>STAFF HEALTH &amp; WELLBEING</v>
      </c>
      <c r="F505" s="254" t="str">
        <f t="shared" si="99"/>
        <v>Internal</v>
      </c>
      <c r="G505" s="255"/>
      <c r="H505" s="256"/>
      <c r="I505" s="31"/>
    </row>
    <row r="506" spans="3:9" ht="12" customHeight="1" x14ac:dyDescent="0.2">
      <c r="C506" s="13"/>
      <c r="D506" s="290"/>
      <c r="E506" s="254" t="str">
        <f t="shared" si="98"/>
        <v>STAFF HEALTH &amp; WELLBEING</v>
      </c>
      <c r="F506" s="254" t="str">
        <f t="shared" si="99"/>
        <v>Internal</v>
      </c>
      <c r="G506" s="255"/>
      <c r="H506" s="256"/>
      <c r="I506" s="31"/>
    </row>
    <row r="507" spans="3:9" ht="12" customHeight="1" x14ac:dyDescent="0.2">
      <c r="C507" s="13"/>
      <c r="D507" s="290"/>
      <c r="E507" s="254" t="str">
        <f t="shared" si="98"/>
        <v>STAFF HEALTH &amp; WELLBEING</v>
      </c>
      <c r="F507" s="254" t="str">
        <f t="shared" si="99"/>
        <v>Internal</v>
      </c>
      <c r="G507" s="255"/>
      <c r="H507" s="256"/>
      <c r="I507" s="31"/>
    </row>
    <row r="508" spans="3:9" ht="12" customHeight="1" x14ac:dyDescent="0.2">
      <c r="C508" s="13"/>
      <c r="D508" s="290"/>
      <c r="E508" s="254" t="str">
        <f t="shared" si="98"/>
        <v>STAFF HEALTH &amp; WELLBEING</v>
      </c>
      <c r="F508" s="254" t="str">
        <f t="shared" si="99"/>
        <v>Internal</v>
      </c>
      <c r="G508" s="255"/>
      <c r="H508" s="256"/>
      <c r="I508" s="31"/>
    </row>
    <row r="509" spans="3:9" ht="12" customHeight="1" x14ac:dyDescent="0.2">
      <c r="C509" s="13"/>
      <c r="D509" s="290"/>
      <c r="E509" s="254" t="str">
        <f t="shared" si="98"/>
        <v>STAFF HEALTH &amp; WELLBEING</v>
      </c>
      <c r="F509" s="254" t="str">
        <f t="shared" si="99"/>
        <v>Internal</v>
      </c>
      <c r="G509" s="255"/>
      <c r="H509" s="256"/>
      <c r="I509" s="31"/>
    </row>
    <row r="510" spans="3:9" ht="12" customHeight="1" x14ac:dyDescent="0.2">
      <c r="C510" s="13"/>
      <c r="D510" s="290">
        <v>51</v>
      </c>
      <c r="E510" s="250" t="str">
        <f>IF(OR(VLOOKUP(D510,'Services - NHC'!$D$10:$F$144,2,FALSE)="",VLOOKUP(D510,'Services - NHC'!$D$10:$F$144,2,FALSE)="[Enter service]"),"",VLOOKUP(D510,'Services - NHC'!$D$10:$F$144,2,FALSE))</f>
        <v>Building Regulations and Inspections</v>
      </c>
      <c r="F510" s="251" t="str">
        <f>IF(OR(VLOOKUP(D510,'Services - NHC'!$D$10:$F$144,3,FALSE)="",VLOOKUP(D510,'Services - NHC'!$D$10:$F$144,3,FALSE)="[Select]"),"",VLOOKUP(D510,'Services - NHC'!$D$10:$F$144,3,FALSE))</f>
        <v>External</v>
      </c>
      <c r="G510" s="252" t="s">
        <v>622</v>
      </c>
      <c r="H510" s="253"/>
      <c r="I510" s="31"/>
    </row>
    <row r="511" spans="3:9" ht="12" customHeight="1" x14ac:dyDescent="0.2">
      <c r="C511" s="13"/>
      <c r="D511" s="290"/>
      <c r="E511" s="254" t="str">
        <f t="shared" ref="E511:E519" si="100">E510</f>
        <v>Building Regulations and Inspections</v>
      </c>
      <c r="F511" s="254" t="str">
        <f t="shared" ref="F511:F519" si="101">F510</f>
        <v>External</v>
      </c>
      <c r="G511" s="255" t="s">
        <v>623</v>
      </c>
      <c r="H511" s="256"/>
      <c r="I511" s="31"/>
    </row>
    <row r="512" spans="3:9" ht="12" customHeight="1" x14ac:dyDescent="0.2">
      <c r="C512" s="13"/>
      <c r="D512" s="290"/>
      <c r="E512" s="254" t="str">
        <f t="shared" si="100"/>
        <v>Building Regulations and Inspections</v>
      </c>
      <c r="F512" s="254" t="str">
        <f t="shared" si="101"/>
        <v>External</v>
      </c>
      <c r="G512" s="255"/>
      <c r="H512" s="256"/>
      <c r="I512" s="31"/>
    </row>
    <row r="513" spans="3:9" ht="12" customHeight="1" x14ac:dyDescent="0.2">
      <c r="C513" s="13"/>
      <c r="D513" s="290"/>
      <c r="E513" s="254" t="str">
        <f t="shared" si="100"/>
        <v>Building Regulations and Inspections</v>
      </c>
      <c r="F513" s="254" t="str">
        <f t="shared" si="101"/>
        <v>External</v>
      </c>
      <c r="G513" s="255"/>
      <c r="H513" s="256"/>
      <c r="I513" s="31"/>
    </row>
    <row r="514" spans="3:9" ht="12" customHeight="1" x14ac:dyDescent="0.2">
      <c r="C514" s="13"/>
      <c r="D514" s="290"/>
      <c r="E514" s="254" t="str">
        <f t="shared" si="100"/>
        <v>Building Regulations and Inspections</v>
      </c>
      <c r="F514" s="254" t="str">
        <f t="shared" si="101"/>
        <v>External</v>
      </c>
      <c r="G514" s="255"/>
      <c r="H514" s="256"/>
      <c r="I514" s="31"/>
    </row>
    <row r="515" spans="3:9" ht="12" customHeight="1" x14ac:dyDescent="0.2">
      <c r="C515" s="13"/>
      <c r="D515" s="290"/>
      <c r="E515" s="254" t="str">
        <f t="shared" si="100"/>
        <v>Building Regulations and Inspections</v>
      </c>
      <c r="F515" s="254" t="str">
        <f t="shared" si="101"/>
        <v>External</v>
      </c>
      <c r="G515" s="255"/>
      <c r="H515" s="256"/>
      <c r="I515" s="31"/>
    </row>
    <row r="516" spans="3:9" ht="12" customHeight="1" x14ac:dyDescent="0.2">
      <c r="C516" s="13"/>
      <c r="D516" s="290"/>
      <c r="E516" s="254" t="str">
        <f t="shared" si="100"/>
        <v>Building Regulations and Inspections</v>
      </c>
      <c r="F516" s="254" t="str">
        <f t="shared" si="101"/>
        <v>External</v>
      </c>
      <c r="G516" s="255"/>
      <c r="H516" s="256"/>
      <c r="I516" s="31"/>
    </row>
    <row r="517" spans="3:9" ht="12" customHeight="1" x14ac:dyDescent="0.2">
      <c r="C517" s="13"/>
      <c r="D517" s="290"/>
      <c r="E517" s="254" t="str">
        <f t="shared" si="100"/>
        <v>Building Regulations and Inspections</v>
      </c>
      <c r="F517" s="254" t="str">
        <f t="shared" si="101"/>
        <v>External</v>
      </c>
      <c r="G517" s="255"/>
      <c r="H517" s="256"/>
      <c r="I517" s="31"/>
    </row>
    <row r="518" spans="3:9" ht="12" customHeight="1" x14ac:dyDescent="0.2">
      <c r="C518" s="13"/>
      <c r="D518" s="290"/>
      <c r="E518" s="254" t="str">
        <f t="shared" si="100"/>
        <v>Building Regulations and Inspections</v>
      </c>
      <c r="F518" s="254" t="str">
        <f t="shared" si="101"/>
        <v>External</v>
      </c>
      <c r="G518" s="255"/>
      <c r="H518" s="256"/>
      <c r="I518" s="31"/>
    </row>
    <row r="519" spans="3:9" ht="12" customHeight="1" x14ac:dyDescent="0.2">
      <c r="C519" s="13"/>
      <c r="D519" s="290"/>
      <c r="E519" s="254" t="str">
        <f t="shared" si="100"/>
        <v>Building Regulations and Inspections</v>
      </c>
      <c r="F519" s="254" t="str">
        <f t="shared" si="101"/>
        <v>External</v>
      </c>
      <c r="G519" s="255"/>
      <c r="H519" s="256"/>
      <c r="I519" s="31"/>
    </row>
    <row r="520" spans="3:9" ht="12" customHeight="1" x14ac:dyDescent="0.2">
      <c r="C520" s="13"/>
      <c r="D520" s="290">
        <v>52</v>
      </c>
      <c r="E520" s="250" t="str">
        <f>IF(OR(VLOOKUP(D520,'Services - NHC'!$D$10:$F$144,2,FALSE)="",VLOOKUP(D520,'Services - NHC'!$D$10:$F$144,2,FALSE)="[Enter service]"),"",VLOOKUP(D520,'Services - NHC'!$D$10:$F$144,2,FALSE))</f>
        <v>Plant Management</v>
      </c>
      <c r="F520" s="251" t="str">
        <f>IF(OR(VLOOKUP(D520,'Services - NHC'!$D$10:$F$144,3,FALSE)="",VLOOKUP(D520,'Services - NHC'!$D$10:$F$144,3,FALSE)="[Select]"),"",VLOOKUP(D520,'Services - NHC'!$D$10:$F$144,3,FALSE))</f>
        <v>Internal</v>
      </c>
      <c r="G520" s="252" t="s">
        <v>624</v>
      </c>
      <c r="H520" s="253"/>
      <c r="I520" s="31"/>
    </row>
    <row r="521" spans="3:9" ht="12" customHeight="1" x14ac:dyDescent="0.2">
      <c r="C521" s="13"/>
      <c r="D521" s="290"/>
      <c r="E521" s="254" t="str">
        <f t="shared" ref="E521:E529" si="102">E520</f>
        <v>Plant Management</v>
      </c>
      <c r="F521" s="254" t="str">
        <f t="shared" ref="F521:F529" si="103">F520</f>
        <v>Internal</v>
      </c>
      <c r="G521" s="255"/>
      <c r="H521" s="256"/>
      <c r="I521" s="31"/>
    </row>
    <row r="522" spans="3:9" ht="12" customHeight="1" x14ac:dyDescent="0.2">
      <c r="C522" s="13"/>
      <c r="D522" s="290"/>
      <c r="E522" s="254" t="str">
        <f t="shared" si="102"/>
        <v>Plant Management</v>
      </c>
      <c r="F522" s="254" t="str">
        <f t="shared" si="103"/>
        <v>Internal</v>
      </c>
      <c r="G522" s="255"/>
      <c r="H522" s="256"/>
      <c r="I522" s="31"/>
    </row>
    <row r="523" spans="3:9" ht="12" customHeight="1" x14ac:dyDescent="0.2">
      <c r="C523" s="13"/>
      <c r="D523" s="290"/>
      <c r="E523" s="254" t="str">
        <f t="shared" si="102"/>
        <v>Plant Management</v>
      </c>
      <c r="F523" s="254" t="str">
        <f t="shared" si="103"/>
        <v>Internal</v>
      </c>
      <c r="G523" s="255"/>
      <c r="H523" s="256"/>
      <c r="I523" s="31"/>
    </row>
    <row r="524" spans="3:9" ht="12" customHeight="1" x14ac:dyDescent="0.2">
      <c r="C524" s="13"/>
      <c r="D524" s="290"/>
      <c r="E524" s="254" t="str">
        <f t="shared" si="102"/>
        <v>Plant Management</v>
      </c>
      <c r="F524" s="254" t="str">
        <f t="shared" si="103"/>
        <v>Internal</v>
      </c>
      <c r="G524" s="255"/>
      <c r="H524" s="256"/>
      <c r="I524" s="31"/>
    </row>
    <row r="525" spans="3:9" ht="12" customHeight="1" x14ac:dyDescent="0.2">
      <c r="C525" s="13"/>
      <c r="D525" s="290"/>
      <c r="E525" s="254" t="str">
        <f t="shared" si="102"/>
        <v>Plant Management</v>
      </c>
      <c r="F525" s="254" t="str">
        <f t="shared" si="103"/>
        <v>Internal</v>
      </c>
      <c r="G525" s="255"/>
      <c r="H525" s="256"/>
      <c r="I525" s="31"/>
    </row>
    <row r="526" spans="3:9" ht="12" customHeight="1" x14ac:dyDescent="0.2">
      <c r="C526" s="13"/>
      <c r="D526" s="290"/>
      <c r="E526" s="254" t="str">
        <f t="shared" si="102"/>
        <v>Plant Management</v>
      </c>
      <c r="F526" s="254" t="str">
        <f t="shared" si="103"/>
        <v>Internal</v>
      </c>
      <c r="G526" s="255"/>
      <c r="H526" s="256"/>
      <c r="I526" s="31"/>
    </row>
    <row r="527" spans="3:9" ht="12" customHeight="1" x14ac:dyDescent="0.2">
      <c r="C527" s="13"/>
      <c r="D527" s="290"/>
      <c r="E527" s="254" t="str">
        <f t="shared" si="102"/>
        <v>Plant Management</v>
      </c>
      <c r="F527" s="254" t="str">
        <f t="shared" si="103"/>
        <v>Internal</v>
      </c>
      <c r="G527" s="255"/>
      <c r="H527" s="256"/>
      <c r="I527" s="31"/>
    </row>
    <row r="528" spans="3:9" ht="12" customHeight="1" x14ac:dyDescent="0.2">
      <c r="C528" s="13"/>
      <c r="D528" s="290"/>
      <c r="E528" s="254" t="str">
        <f t="shared" si="102"/>
        <v>Plant Management</v>
      </c>
      <c r="F528" s="254" t="str">
        <f t="shared" si="103"/>
        <v>Internal</v>
      </c>
      <c r="G528" s="255"/>
      <c r="H528" s="256"/>
      <c r="I528" s="31"/>
    </row>
    <row r="529" spans="3:9" ht="12" customHeight="1" x14ac:dyDescent="0.2">
      <c r="C529" s="13"/>
      <c r="D529" s="290"/>
      <c r="E529" s="254" t="str">
        <f t="shared" si="102"/>
        <v>Plant Management</v>
      </c>
      <c r="F529" s="254" t="str">
        <f t="shared" si="103"/>
        <v>Internal</v>
      </c>
      <c r="G529" s="255"/>
      <c r="H529" s="256"/>
      <c r="I529" s="31"/>
    </row>
    <row r="530" spans="3:9" ht="12" customHeight="1" x14ac:dyDescent="0.2">
      <c r="C530" s="13"/>
      <c r="D530" s="290">
        <v>53</v>
      </c>
      <c r="E530" s="250" t="str">
        <f>IF(OR(VLOOKUP(D530,'Services - NHC'!$D$10:$F$144,2,FALSE)="",VLOOKUP(D530,'Services - NHC'!$D$10:$F$144,2,FALSE)="[Enter service]"),"",VLOOKUP(D530,'Services - NHC'!$D$10:$F$144,2,FALSE))</f>
        <v>Property Maintenance</v>
      </c>
      <c r="F530" s="251" t="str">
        <f>IF(OR(VLOOKUP(D530,'Services - NHC'!$D$10:$F$144,3,FALSE)="",VLOOKUP(D530,'Services - NHC'!$D$10:$F$144,3,FALSE)="[Select]"),"",VLOOKUP(D530,'Services - NHC'!$D$10:$F$144,3,FALSE))</f>
        <v>Mixed</v>
      </c>
      <c r="G530" s="252" t="s">
        <v>625</v>
      </c>
      <c r="H530" s="253"/>
      <c r="I530" s="31"/>
    </row>
    <row r="531" spans="3:9" ht="12" customHeight="1" x14ac:dyDescent="0.2">
      <c r="C531" s="13"/>
      <c r="D531" s="290"/>
      <c r="E531" s="254" t="str">
        <f t="shared" ref="E531:E539" si="104">E530</f>
        <v>Property Maintenance</v>
      </c>
      <c r="F531" s="254" t="str">
        <f t="shared" ref="F531:F539" si="105">F530</f>
        <v>Mixed</v>
      </c>
      <c r="G531" s="255"/>
      <c r="H531" s="256"/>
      <c r="I531" s="31"/>
    </row>
    <row r="532" spans="3:9" ht="12" customHeight="1" x14ac:dyDescent="0.2">
      <c r="C532" s="13"/>
      <c r="D532" s="290"/>
      <c r="E532" s="254" t="str">
        <f t="shared" si="104"/>
        <v>Property Maintenance</v>
      </c>
      <c r="F532" s="254" t="str">
        <f t="shared" si="105"/>
        <v>Mixed</v>
      </c>
      <c r="G532" s="255"/>
      <c r="H532" s="256"/>
      <c r="I532" s="31"/>
    </row>
    <row r="533" spans="3:9" ht="12" customHeight="1" x14ac:dyDescent="0.2">
      <c r="C533" s="13"/>
      <c r="D533" s="290"/>
      <c r="E533" s="254" t="str">
        <f t="shared" si="104"/>
        <v>Property Maintenance</v>
      </c>
      <c r="F533" s="254" t="str">
        <f t="shared" si="105"/>
        <v>Mixed</v>
      </c>
      <c r="G533" s="255"/>
      <c r="H533" s="256"/>
      <c r="I533" s="31"/>
    </row>
    <row r="534" spans="3:9" ht="12" customHeight="1" x14ac:dyDescent="0.2">
      <c r="C534" s="13"/>
      <c r="D534" s="290"/>
      <c r="E534" s="254" t="str">
        <f t="shared" si="104"/>
        <v>Property Maintenance</v>
      </c>
      <c r="F534" s="254" t="str">
        <f t="shared" si="105"/>
        <v>Mixed</v>
      </c>
      <c r="G534" s="255"/>
      <c r="H534" s="256"/>
      <c r="I534" s="31"/>
    </row>
    <row r="535" spans="3:9" ht="12" customHeight="1" x14ac:dyDescent="0.2">
      <c r="C535" s="13"/>
      <c r="D535" s="290"/>
      <c r="E535" s="254" t="str">
        <f t="shared" si="104"/>
        <v>Property Maintenance</v>
      </c>
      <c r="F535" s="254" t="str">
        <f t="shared" si="105"/>
        <v>Mixed</v>
      </c>
      <c r="G535" s="255"/>
      <c r="H535" s="256"/>
      <c r="I535" s="31"/>
    </row>
    <row r="536" spans="3:9" ht="12" customHeight="1" x14ac:dyDescent="0.2">
      <c r="C536" s="13"/>
      <c r="D536" s="290"/>
      <c r="E536" s="254" t="str">
        <f t="shared" si="104"/>
        <v>Property Maintenance</v>
      </c>
      <c r="F536" s="254" t="str">
        <f t="shared" si="105"/>
        <v>Mixed</v>
      </c>
      <c r="G536" s="255"/>
      <c r="H536" s="256"/>
      <c r="I536" s="31"/>
    </row>
    <row r="537" spans="3:9" ht="12" customHeight="1" x14ac:dyDescent="0.2">
      <c r="C537" s="13"/>
      <c r="D537" s="290"/>
      <c r="E537" s="254" t="str">
        <f t="shared" si="104"/>
        <v>Property Maintenance</v>
      </c>
      <c r="F537" s="254" t="str">
        <f t="shared" si="105"/>
        <v>Mixed</v>
      </c>
      <c r="G537" s="255"/>
      <c r="H537" s="256"/>
      <c r="I537" s="31"/>
    </row>
    <row r="538" spans="3:9" ht="12" customHeight="1" x14ac:dyDescent="0.2">
      <c r="C538" s="13"/>
      <c r="D538" s="290"/>
      <c r="E538" s="254" t="str">
        <f t="shared" si="104"/>
        <v>Property Maintenance</v>
      </c>
      <c r="F538" s="254" t="str">
        <f t="shared" si="105"/>
        <v>Mixed</v>
      </c>
      <c r="G538" s="255"/>
      <c r="H538" s="256"/>
      <c r="I538" s="31"/>
    </row>
    <row r="539" spans="3:9" ht="12" customHeight="1" x14ac:dyDescent="0.2">
      <c r="C539" s="13"/>
      <c r="D539" s="290"/>
      <c r="E539" s="254" t="str">
        <f t="shared" si="104"/>
        <v>Property Maintenance</v>
      </c>
      <c r="F539" s="254" t="str">
        <f t="shared" si="105"/>
        <v>Mixed</v>
      </c>
      <c r="G539" s="255"/>
      <c r="H539" s="256"/>
      <c r="I539" s="31"/>
    </row>
    <row r="540" spans="3:9" ht="12" customHeight="1" x14ac:dyDescent="0.2">
      <c r="C540" s="13"/>
      <c r="D540" s="290">
        <v>54</v>
      </c>
      <c r="E540" s="250" t="str">
        <f>IF(OR(VLOOKUP(D540,'Services - NHC'!$D$10:$F$144,2,FALSE)="",VLOOKUP(D540,'Services - NHC'!$D$10:$F$144,2,FALSE)="[Enter service]"),"",VLOOKUP(D540,'Services - NHC'!$D$10:$F$144,2,FALSE))</f>
        <v>Sale of Council Properties</v>
      </c>
      <c r="F540" s="251" t="str">
        <f>IF(OR(VLOOKUP(D540,'Services - NHC'!$D$10:$F$144,3,FALSE)="",VLOOKUP(D540,'Services - NHC'!$D$10:$F$144,3,FALSE)="[Select]"),"",VLOOKUP(D540,'Services - NHC'!$D$10:$F$144,3,FALSE))</f>
        <v>Internal</v>
      </c>
      <c r="G540" s="252" t="s">
        <v>626</v>
      </c>
      <c r="H540" s="253"/>
      <c r="I540" s="31"/>
    </row>
    <row r="541" spans="3:9" ht="12" customHeight="1" x14ac:dyDescent="0.2">
      <c r="C541" s="13"/>
      <c r="D541" s="290"/>
      <c r="E541" s="254" t="str">
        <f t="shared" ref="E541:E549" si="106">E540</f>
        <v>Sale of Council Properties</v>
      </c>
      <c r="F541" s="254" t="str">
        <f t="shared" ref="F541:F549" si="107">F540</f>
        <v>Internal</v>
      </c>
      <c r="G541" s="255"/>
      <c r="H541" s="256"/>
      <c r="I541" s="31"/>
    </row>
    <row r="542" spans="3:9" ht="12" customHeight="1" x14ac:dyDescent="0.2">
      <c r="C542" s="13"/>
      <c r="D542" s="290"/>
      <c r="E542" s="254" t="str">
        <f t="shared" si="106"/>
        <v>Sale of Council Properties</v>
      </c>
      <c r="F542" s="254" t="str">
        <f t="shared" si="107"/>
        <v>Internal</v>
      </c>
      <c r="G542" s="255"/>
      <c r="H542" s="256"/>
      <c r="I542" s="31"/>
    </row>
    <row r="543" spans="3:9" ht="12" customHeight="1" x14ac:dyDescent="0.2">
      <c r="C543" s="13"/>
      <c r="D543" s="290"/>
      <c r="E543" s="254" t="str">
        <f t="shared" si="106"/>
        <v>Sale of Council Properties</v>
      </c>
      <c r="F543" s="254" t="str">
        <f t="shared" si="107"/>
        <v>Internal</v>
      </c>
      <c r="G543" s="255"/>
      <c r="H543" s="256"/>
      <c r="I543" s="31"/>
    </row>
    <row r="544" spans="3:9" ht="12" customHeight="1" x14ac:dyDescent="0.2">
      <c r="C544" s="13"/>
      <c r="D544" s="290"/>
      <c r="E544" s="254" t="str">
        <f t="shared" si="106"/>
        <v>Sale of Council Properties</v>
      </c>
      <c r="F544" s="254" t="str">
        <f t="shared" si="107"/>
        <v>Internal</v>
      </c>
      <c r="G544" s="255"/>
      <c r="H544" s="256"/>
      <c r="I544" s="31"/>
    </row>
    <row r="545" spans="3:9" ht="12" customHeight="1" x14ac:dyDescent="0.2">
      <c r="C545" s="13"/>
      <c r="D545" s="290"/>
      <c r="E545" s="254" t="str">
        <f t="shared" si="106"/>
        <v>Sale of Council Properties</v>
      </c>
      <c r="F545" s="254" t="str">
        <f t="shared" si="107"/>
        <v>Internal</v>
      </c>
      <c r="G545" s="255"/>
      <c r="H545" s="256"/>
      <c r="I545" s="31"/>
    </row>
    <row r="546" spans="3:9" ht="12" customHeight="1" x14ac:dyDescent="0.2">
      <c r="C546" s="13"/>
      <c r="D546" s="290"/>
      <c r="E546" s="254" t="str">
        <f t="shared" si="106"/>
        <v>Sale of Council Properties</v>
      </c>
      <c r="F546" s="254" t="str">
        <f t="shared" si="107"/>
        <v>Internal</v>
      </c>
      <c r="G546" s="255"/>
      <c r="H546" s="256"/>
      <c r="I546" s="31"/>
    </row>
    <row r="547" spans="3:9" ht="12" customHeight="1" x14ac:dyDescent="0.2">
      <c r="C547" s="13"/>
      <c r="D547" s="290"/>
      <c r="E547" s="254" t="str">
        <f t="shared" si="106"/>
        <v>Sale of Council Properties</v>
      </c>
      <c r="F547" s="254" t="str">
        <f t="shared" si="107"/>
        <v>Internal</v>
      </c>
      <c r="G547" s="255"/>
      <c r="H547" s="256"/>
      <c r="I547" s="31"/>
    </row>
    <row r="548" spans="3:9" ht="12" customHeight="1" x14ac:dyDescent="0.2">
      <c r="C548" s="13"/>
      <c r="D548" s="290"/>
      <c r="E548" s="254" t="str">
        <f t="shared" si="106"/>
        <v>Sale of Council Properties</v>
      </c>
      <c r="F548" s="254" t="str">
        <f t="shared" si="107"/>
        <v>Internal</v>
      </c>
      <c r="G548" s="255"/>
      <c r="H548" s="256"/>
      <c r="I548" s="31"/>
    </row>
    <row r="549" spans="3:9" ht="12" customHeight="1" x14ac:dyDescent="0.2">
      <c r="C549" s="13"/>
      <c r="D549" s="290"/>
      <c r="E549" s="254" t="str">
        <f t="shared" si="106"/>
        <v>Sale of Council Properties</v>
      </c>
      <c r="F549" s="254" t="str">
        <f t="shared" si="107"/>
        <v>Internal</v>
      </c>
      <c r="G549" s="255"/>
      <c r="H549" s="256"/>
      <c r="I549" s="31"/>
    </row>
    <row r="550" spans="3:9" ht="12" customHeight="1" x14ac:dyDescent="0.2">
      <c r="C550" s="13"/>
      <c r="D550" s="290">
        <v>55</v>
      </c>
      <c r="E550" s="250" t="str">
        <f>IF(OR(VLOOKUP(D550,'Services - NHC'!$D$10:$F$144,2,FALSE)="",VLOOKUP(D550,'Services - NHC'!$D$10:$F$144,2,FALSE)="[Enter service]"),"",VLOOKUP(D550,'Services - NHC'!$D$10:$F$144,2,FALSE))</f>
        <v>Council Residences</v>
      </c>
      <c r="F550" s="251" t="str">
        <f>IF(OR(VLOOKUP(D550,'Services - NHC'!$D$10:$F$144,3,FALSE)="",VLOOKUP(D550,'Services - NHC'!$D$10:$F$144,3,FALSE)="[Select]"),"",VLOOKUP(D550,'Services - NHC'!$D$10:$F$144,3,FALSE))</f>
        <v>Internal</v>
      </c>
      <c r="G550" s="252"/>
      <c r="H550" s="253"/>
      <c r="I550" s="31"/>
    </row>
    <row r="551" spans="3:9" ht="12" customHeight="1" x14ac:dyDescent="0.2">
      <c r="C551" s="13"/>
      <c r="D551" s="290"/>
      <c r="E551" s="254" t="str">
        <f t="shared" ref="E551:E559" si="108">E550</f>
        <v>Council Residences</v>
      </c>
      <c r="F551" s="254" t="str">
        <f t="shared" ref="F551:F559" si="109">F550</f>
        <v>Internal</v>
      </c>
      <c r="G551" s="255"/>
      <c r="H551" s="256"/>
      <c r="I551" s="31"/>
    </row>
    <row r="552" spans="3:9" ht="12" customHeight="1" x14ac:dyDescent="0.2">
      <c r="C552" s="13"/>
      <c r="D552" s="290"/>
      <c r="E552" s="254" t="str">
        <f t="shared" si="108"/>
        <v>Council Residences</v>
      </c>
      <c r="F552" s="254" t="str">
        <f t="shared" si="109"/>
        <v>Internal</v>
      </c>
      <c r="G552" s="255"/>
      <c r="H552" s="256"/>
      <c r="I552" s="31"/>
    </row>
    <row r="553" spans="3:9" ht="12" customHeight="1" x14ac:dyDescent="0.2">
      <c r="C553" s="13"/>
      <c r="D553" s="290"/>
      <c r="E553" s="254" t="str">
        <f t="shared" si="108"/>
        <v>Council Residences</v>
      </c>
      <c r="F553" s="254" t="str">
        <f t="shared" si="109"/>
        <v>Internal</v>
      </c>
      <c r="G553" s="255"/>
      <c r="H553" s="256"/>
      <c r="I553" s="31"/>
    </row>
    <row r="554" spans="3:9" ht="12" customHeight="1" x14ac:dyDescent="0.2">
      <c r="C554" s="13"/>
      <c r="D554" s="290"/>
      <c r="E554" s="254" t="str">
        <f t="shared" si="108"/>
        <v>Council Residences</v>
      </c>
      <c r="F554" s="254" t="str">
        <f t="shared" si="109"/>
        <v>Internal</v>
      </c>
      <c r="G554" s="255"/>
      <c r="H554" s="256"/>
      <c r="I554" s="31"/>
    </row>
    <row r="555" spans="3:9" ht="12" customHeight="1" x14ac:dyDescent="0.2">
      <c r="C555" s="13"/>
      <c r="D555" s="290"/>
      <c r="E555" s="254" t="str">
        <f t="shared" si="108"/>
        <v>Council Residences</v>
      </c>
      <c r="F555" s="254" t="str">
        <f t="shared" si="109"/>
        <v>Internal</v>
      </c>
      <c r="G555" s="255"/>
      <c r="H555" s="256"/>
      <c r="I555" s="31"/>
    </row>
    <row r="556" spans="3:9" ht="12" customHeight="1" x14ac:dyDescent="0.2">
      <c r="C556" s="13"/>
      <c r="D556" s="290"/>
      <c r="E556" s="254" t="str">
        <f t="shared" si="108"/>
        <v>Council Residences</v>
      </c>
      <c r="F556" s="254" t="str">
        <f t="shared" si="109"/>
        <v>Internal</v>
      </c>
      <c r="G556" s="255"/>
      <c r="H556" s="256"/>
      <c r="I556" s="31"/>
    </row>
    <row r="557" spans="3:9" ht="12" customHeight="1" x14ac:dyDescent="0.2">
      <c r="C557" s="13"/>
      <c r="D557" s="290"/>
      <c r="E557" s="254" t="str">
        <f t="shared" si="108"/>
        <v>Council Residences</v>
      </c>
      <c r="F557" s="254" t="str">
        <f t="shared" si="109"/>
        <v>Internal</v>
      </c>
      <c r="G557" s="255"/>
      <c r="H557" s="256"/>
      <c r="I557" s="31"/>
    </row>
    <row r="558" spans="3:9" ht="12" customHeight="1" x14ac:dyDescent="0.2">
      <c r="C558" s="13"/>
      <c r="D558" s="290"/>
      <c r="E558" s="254" t="str">
        <f t="shared" si="108"/>
        <v>Council Residences</v>
      </c>
      <c r="F558" s="254" t="str">
        <f t="shared" si="109"/>
        <v>Internal</v>
      </c>
      <c r="G558" s="255"/>
      <c r="H558" s="256"/>
      <c r="I558" s="31"/>
    </row>
    <row r="559" spans="3:9" ht="12" customHeight="1" x14ac:dyDescent="0.2">
      <c r="C559" s="13"/>
      <c r="D559" s="290"/>
      <c r="E559" s="254" t="str">
        <f t="shared" si="108"/>
        <v>Council Residences</v>
      </c>
      <c r="F559" s="254" t="str">
        <f t="shared" si="109"/>
        <v>Internal</v>
      </c>
      <c r="G559" s="255"/>
      <c r="H559" s="256"/>
      <c r="I559" s="31"/>
    </row>
    <row r="560" spans="3:9" ht="12" customHeight="1" x14ac:dyDescent="0.2">
      <c r="C560" s="13"/>
      <c r="D560" s="290">
        <v>56</v>
      </c>
      <c r="E560" s="250" t="str">
        <f>IF(OR(VLOOKUP(D560,'Services - NHC'!$D$10:$F$144,2,FALSE)="",VLOOKUP(D560,'Services - NHC'!$D$10:$F$144,2,FALSE)="[Enter service]"),"",VLOOKUP(D560,'Services - NHC'!$D$10:$F$144,2,FALSE))</f>
        <v>Council Offices</v>
      </c>
      <c r="F560" s="251" t="str">
        <f>IF(OR(VLOOKUP(D560,'Services - NHC'!$D$10:$F$144,3,FALSE)="",VLOOKUP(D560,'Services - NHC'!$D$10:$F$144,3,FALSE)="[Select]"),"",VLOOKUP(D560,'Services - NHC'!$D$10:$F$144,3,FALSE))</f>
        <v>Internal</v>
      </c>
      <c r="G560" s="252"/>
      <c r="H560" s="253"/>
      <c r="I560" s="31"/>
    </row>
    <row r="561" spans="3:9" ht="12" customHeight="1" x14ac:dyDescent="0.2">
      <c r="C561" s="13"/>
      <c r="D561" s="290"/>
      <c r="E561" s="254" t="str">
        <f t="shared" ref="E561:E569" si="110">E560</f>
        <v>Council Offices</v>
      </c>
      <c r="F561" s="254" t="str">
        <f t="shared" ref="F561:F569" si="111">F560</f>
        <v>Internal</v>
      </c>
      <c r="G561" s="255"/>
      <c r="H561" s="256"/>
      <c r="I561" s="31"/>
    </row>
    <row r="562" spans="3:9" ht="12" customHeight="1" x14ac:dyDescent="0.2">
      <c r="C562" s="13"/>
      <c r="D562" s="290"/>
      <c r="E562" s="254" t="str">
        <f t="shared" si="110"/>
        <v>Council Offices</v>
      </c>
      <c r="F562" s="254" t="str">
        <f t="shared" si="111"/>
        <v>Internal</v>
      </c>
      <c r="G562" s="255"/>
      <c r="H562" s="256"/>
      <c r="I562" s="31"/>
    </row>
    <row r="563" spans="3:9" ht="12" customHeight="1" x14ac:dyDescent="0.2">
      <c r="C563" s="13"/>
      <c r="D563" s="290"/>
      <c r="E563" s="254" t="str">
        <f t="shared" si="110"/>
        <v>Council Offices</v>
      </c>
      <c r="F563" s="254" t="str">
        <f t="shared" si="111"/>
        <v>Internal</v>
      </c>
      <c r="G563" s="255"/>
      <c r="H563" s="256"/>
      <c r="I563" s="31"/>
    </row>
    <row r="564" spans="3:9" ht="12" customHeight="1" x14ac:dyDescent="0.2">
      <c r="C564" s="13"/>
      <c r="D564" s="290"/>
      <c r="E564" s="254" t="str">
        <f t="shared" si="110"/>
        <v>Council Offices</v>
      </c>
      <c r="F564" s="254" t="str">
        <f t="shared" si="111"/>
        <v>Internal</v>
      </c>
      <c r="G564" s="255"/>
      <c r="H564" s="256"/>
      <c r="I564" s="31"/>
    </row>
    <row r="565" spans="3:9" ht="12" customHeight="1" x14ac:dyDescent="0.2">
      <c r="C565" s="13"/>
      <c r="D565" s="290"/>
      <c r="E565" s="254" t="str">
        <f t="shared" si="110"/>
        <v>Council Offices</v>
      </c>
      <c r="F565" s="254" t="str">
        <f t="shared" si="111"/>
        <v>Internal</v>
      </c>
      <c r="G565" s="255"/>
      <c r="H565" s="256"/>
      <c r="I565" s="31"/>
    </row>
    <row r="566" spans="3:9" ht="12" customHeight="1" x14ac:dyDescent="0.2">
      <c r="C566" s="13"/>
      <c r="D566" s="290"/>
      <c r="E566" s="254" t="str">
        <f t="shared" si="110"/>
        <v>Council Offices</v>
      </c>
      <c r="F566" s="254" t="str">
        <f t="shared" si="111"/>
        <v>Internal</v>
      </c>
      <c r="G566" s="255"/>
      <c r="H566" s="256"/>
      <c r="I566" s="31"/>
    </row>
    <row r="567" spans="3:9" ht="12" customHeight="1" x14ac:dyDescent="0.2">
      <c r="C567" s="13"/>
      <c r="D567" s="290"/>
      <c r="E567" s="254" t="str">
        <f t="shared" si="110"/>
        <v>Council Offices</v>
      </c>
      <c r="F567" s="254" t="str">
        <f t="shared" si="111"/>
        <v>Internal</v>
      </c>
      <c r="G567" s="255"/>
      <c r="H567" s="256"/>
      <c r="I567" s="31"/>
    </row>
    <row r="568" spans="3:9" ht="12" customHeight="1" x14ac:dyDescent="0.2">
      <c r="C568" s="13"/>
      <c r="D568" s="290"/>
      <c r="E568" s="254" t="str">
        <f t="shared" si="110"/>
        <v>Council Offices</v>
      </c>
      <c r="F568" s="254" t="str">
        <f t="shared" si="111"/>
        <v>Internal</v>
      </c>
      <c r="G568" s="255"/>
      <c r="H568" s="256"/>
      <c r="I568" s="31"/>
    </row>
    <row r="569" spans="3:9" ht="12" customHeight="1" x14ac:dyDescent="0.2">
      <c r="C569" s="13"/>
      <c r="D569" s="290"/>
      <c r="E569" s="254" t="str">
        <f t="shared" si="110"/>
        <v>Council Offices</v>
      </c>
      <c r="F569" s="254" t="str">
        <f t="shared" si="111"/>
        <v>Internal</v>
      </c>
      <c r="G569" s="255"/>
      <c r="H569" s="256"/>
      <c r="I569" s="31"/>
    </row>
    <row r="570" spans="3:9" ht="12" customHeight="1" x14ac:dyDescent="0.2">
      <c r="C570" s="13"/>
      <c r="D570" s="290">
        <v>57</v>
      </c>
      <c r="E570" s="250" t="str">
        <f>IF(OR(VLOOKUP(D570,'Services - NHC'!$D$10:$F$144,2,FALSE)="",VLOOKUP(D570,'Services - NHC'!$D$10:$F$144,2,FALSE)="[Enter service]"),"",VLOOKUP(D570,'Services - NHC'!$D$10:$F$144,2,FALSE))</f>
        <v>Swimming Pools</v>
      </c>
      <c r="F570" s="251" t="str">
        <f>IF(OR(VLOOKUP(D570,'Services - NHC'!$D$10:$F$144,3,FALSE)="",VLOOKUP(D570,'Services - NHC'!$D$10:$F$144,3,FALSE)="[Select]"),"",VLOOKUP(D570,'Services - NHC'!$D$10:$F$144,3,FALSE))</f>
        <v>External</v>
      </c>
      <c r="G570" s="252" t="s">
        <v>627</v>
      </c>
      <c r="H570" s="253"/>
      <c r="I570" s="31"/>
    </row>
    <row r="571" spans="3:9" ht="12" customHeight="1" x14ac:dyDescent="0.2">
      <c r="C571" s="13"/>
      <c r="D571" s="290"/>
      <c r="E571" s="254" t="str">
        <f t="shared" ref="E571:E579" si="112">E570</f>
        <v>Swimming Pools</v>
      </c>
      <c r="F571" s="254" t="str">
        <f t="shared" ref="F571:F579" si="113">F570</f>
        <v>External</v>
      </c>
      <c r="G571" s="255"/>
      <c r="H571" s="256"/>
      <c r="I571" s="31"/>
    </row>
    <row r="572" spans="3:9" ht="12" customHeight="1" x14ac:dyDescent="0.2">
      <c r="C572" s="13"/>
      <c r="D572" s="290"/>
      <c r="E572" s="254" t="str">
        <f t="shared" si="112"/>
        <v>Swimming Pools</v>
      </c>
      <c r="F572" s="254" t="str">
        <f t="shared" si="113"/>
        <v>External</v>
      </c>
      <c r="G572" s="255"/>
      <c r="H572" s="256"/>
      <c r="I572" s="31"/>
    </row>
    <row r="573" spans="3:9" ht="12" customHeight="1" x14ac:dyDescent="0.2">
      <c r="C573" s="13"/>
      <c r="D573" s="290"/>
      <c r="E573" s="254" t="str">
        <f t="shared" si="112"/>
        <v>Swimming Pools</v>
      </c>
      <c r="F573" s="254" t="str">
        <f t="shared" si="113"/>
        <v>External</v>
      </c>
      <c r="G573" s="255"/>
      <c r="H573" s="256"/>
      <c r="I573" s="31"/>
    </row>
    <row r="574" spans="3:9" ht="12" customHeight="1" x14ac:dyDescent="0.2">
      <c r="C574" s="13"/>
      <c r="D574" s="290"/>
      <c r="E574" s="254" t="str">
        <f t="shared" si="112"/>
        <v>Swimming Pools</v>
      </c>
      <c r="F574" s="254" t="str">
        <f t="shared" si="113"/>
        <v>External</v>
      </c>
      <c r="G574" s="255"/>
      <c r="H574" s="256"/>
      <c r="I574" s="31"/>
    </row>
    <row r="575" spans="3:9" ht="12" customHeight="1" x14ac:dyDescent="0.2">
      <c r="C575" s="13"/>
      <c r="D575" s="290"/>
      <c r="E575" s="254" t="str">
        <f t="shared" si="112"/>
        <v>Swimming Pools</v>
      </c>
      <c r="F575" s="254" t="str">
        <f t="shared" si="113"/>
        <v>External</v>
      </c>
      <c r="G575" s="255"/>
      <c r="H575" s="256"/>
      <c r="I575" s="31"/>
    </row>
    <row r="576" spans="3:9" ht="12" customHeight="1" x14ac:dyDescent="0.2">
      <c r="C576" s="13"/>
      <c r="D576" s="290"/>
      <c r="E576" s="254" t="str">
        <f t="shared" si="112"/>
        <v>Swimming Pools</v>
      </c>
      <c r="F576" s="254" t="str">
        <f t="shared" si="113"/>
        <v>External</v>
      </c>
      <c r="G576" s="255"/>
      <c r="H576" s="256"/>
      <c r="I576" s="31"/>
    </row>
    <row r="577" spans="3:9" ht="12" customHeight="1" x14ac:dyDescent="0.2">
      <c r="C577" s="13"/>
      <c r="D577" s="290"/>
      <c r="E577" s="254" t="str">
        <f t="shared" si="112"/>
        <v>Swimming Pools</v>
      </c>
      <c r="F577" s="254" t="str">
        <f t="shared" si="113"/>
        <v>External</v>
      </c>
      <c r="G577" s="255"/>
      <c r="H577" s="256"/>
      <c r="I577" s="31"/>
    </row>
    <row r="578" spans="3:9" ht="12" customHeight="1" x14ac:dyDescent="0.2">
      <c r="C578" s="13"/>
      <c r="D578" s="290"/>
      <c r="E578" s="254" t="str">
        <f t="shared" si="112"/>
        <v>Swimming Pools</v>
      </c>
      <c r="F578" s="254" t="str">
        <f t="shared" si="113"/>
        <v>External</v>
      </c>
      <c r="G578" s="255"/>
      <c r="H578" s="256"/>
      <c r="I578" s="31"/>
    </row>
    <row r="579" spans="3:9" ht="12" customHeight="1" x14ac:dyDescent="0.2">
      <c r="C579" s="13"/>
      <c r="D579" s="290"/>
      <c r="E579" s="254" t="str">
        <f t="shared" si="112"/>
        <v>Swimming Pools</v>
      </c>
      <c r="F579" s="254" t="str">
        <f t="shared" si="113"/>
        <v>External</v>
      </c>
      <c r="G579" s="255"/>
      <c r="H579" s="256"/>
      <c r="I579" s="31"/>
    </row>
    <row r="580" spans="3:9" ht="12" customHeight="1" x14ac:dyDescent="0.2">
      <c r="C580" s="13"/>
      <c r="D580" s="290">
        <v>58</v>
      </c>
      <c r="E580" s="250" t="str">
        <f>IF(OR(VLOOKUP(D580,'Services - NHC'!$D$10:$F$144,2,FALSE)="",VLOOKUP(D580,'Services - NHC'!$D$10:$F$144,2,FALSE)="[Enter service]"),"",VLOOKUP(D580,'Services - NHC'!$D$10:$F$144,2,FALSE))</f>
        <v>Recreation Reserves</v>
      </c>
      <c r="F580" s="251" t="str">
        <f>IF(OR(VLOOKUP(D580,'Services - NHC'!$D$10:$F$144,3,FALSE)="",VLOOKUP(D580,'Services - NHC'!$D$10:$F$144,3,FALSE)="[Select]"),"",VLOOKUP(D580,'Services - NHC'!$D$10:$F$144,3,FALSE))</f>
        <v>External</v>
      </c>
      <c r="G580" s="252"/>
      <c r="H580" s="253"/>
      <c r="I580" s="31"/>
    </row>
    <row r="581" spans="3:9" ht="12" customHeight="1" x14ac:dyDescent="0.2">
      <c r="C581" s="13"/>
      <c r="D581" s="290"/>
      <c r="E581" s="254" t="str">
        <f t="shared" ref="E581:E589" si="114">E580</f>
        <v>Recreation Reserves</v>
      </c>
      <c r="F581" s="254" t="str">
        <f t="shared" ref="F581:F589" si="115">F580</f>
        <v>External</v>
      </c>
      <c r="G581" s="255"/>
      <c r="H581" s="256"/>
      <c r="I581" s="31"/>
    </row>
    <row r="582" spans="3:9" ht="12" customHeight="1" x14ac:dyDescent="0.2">
      <c r="C582" s="13"/>
      <c r="D582" s="290"/>
      <c r="E582" s="254" t="str">
        <f t="shared" si="114"/>
        <v>Recreation Reserves</v>
      </c>
      <c r="F582" s="254" t="str">
        <f t="shared" si="115"/>
        <v>External</v>
      </c>
      <c r="G582" s="255"/>
      <c r="H582" s="256"/>
      <c r="I582" s="31"/>
    </row>
    <row r="583" spans="3:9" ht="12" customHeight="1" x14ac:dyDescent="0.2">
      <c r="C583" s="13"/>
      <c r="D583" s="290"/>
      <c r="E583" s="254" t="str">
        <f t="shared" si="114"/>
        <v>Recreation Reserves</v>
      </c>
      <c r="F583" s="254" t="str">
        <f t="shared" si="115"/>
        <v>External</v>
      </c>
      <c r="G583" s="255"/>
      <c r="H583" s="256"/>
      <c r="I583" s="31"/>
    </row>
    <row r="584" spans="3:9" ht="12" customHeight="1" x14ac:dyDescent="0.2">
      <c r="C584" s="13"/>
      <c r="D584" s="290"/>
      <c r="E584" s="254" t="str">
        <f t="shared" si="114"/>
        <v>Recreation Reserves</v>
      </c>
      <c r="F584" s="254" t="str">
        <f t="shared" si="115"/>
        <v>External</v>
      </c>
      <c r="G584" s="255"/>
      <c r="H584" s="256"/>
      <c r="I584" s="31"/>
    </row>
    <row r="585" spans="3:9" ht="12" customHeight="1" x14ac:dyDescent="0.2">
      <c r="C585" s="13"/>
      <c r="D585" s="290"/>
      <c r="E585" s="254" t="str">
        <f t="shared" si="114"/>
        <v>Recreation Reserves</v>
      </c>
      <c r="F585" s="254" t="str">
        <f t="shared" si="115"/>
        <v>External</v>
      </c>
      <c r="G585" s="255"/>
      <c r="H585" s="256"/>
      <c r="I585" s="31"/>
    </row>
    <row r="586" spans="3:9" ht="12" customHeight="1" x14ac:dyDescent="0.2">
      <c r="C586" s="13"/>
      <c r="D586" s="290"/>
      <c r="E586" s="254" t="str">
        <f t="shared" si="114"/>
        <v>Recreation Reserves</v>
      </c>
      <c r="F586" s="254" t="str">
        <f t="shared" si="115"/>
        <v>External</v>
      </c>
      <c r="G586" s="255"/>
      <c r="H586" s="256"/>
      <c r="I586" s="31"/>
    </row>
    <row r="587" spans="3:9" ht="12" customHeight="1" x14ac:dyDescent="0.2">
      <c r="C587" s="13"/>
      <c r="D587" s="290"/>
      <c r="E587" s="254" t="str">
        <f t="shared" si="114"/>
        <v>Recreation Reserves</v>
      </c>
      <c r="F587" s="254" t="str">
        <f t="shared" si="115"/>
        <v>External</v>
      </c>
      <c r="G587" s="255"/>
      <c r="H587" s="256"/>
      <c r="I587" s="31"/>
    </row>
    <row r="588" spans="3:9" ht="12" customHeight="1" x14ac:dyDescent="0.2">
      <c r="C588" s="13"/>
      <c r="D588" s="290"/>
      <c r="E588" s="254" t="str">
        <f t="shared" si="114"/>
        <v>Recreation Reserves</v>
      </c>
      <c r="F588" s="254" t="str">
        <f t="shared" si="115"/>
        <v>External</v>
      </c>
      <c r="G588" s="255"/>
      <c r="H588" s="256"/>
      <c r="I588" s="31"/>
    </row>
    <row r="589" spans="3:9" ht="12" customHeight="1" x14ac:dyDescent="0.2">
      <c r="C589" s="13"/>
      <c r="D589" s="290"/>
      <c r="E589" s="254" t="str">
        <f t="shared" si="114"/>
        <v>Recreation Reserves</v>
      </c>
      <c r="F589" s="254" t="str">
        <f t="shared" si="115"/>
        <v>External</v>
      </c>
      <c r="G589" s="255"/>
      <c r="H589" s="256"/>
      <c r="I589" s="31"/>
    </row>
    <row r="590" spans="3:9" ht="12" customHeight="1" x14ac:dyDescent="0.2">
      <c r="C590" s="13"/>
      <c r="D590" s="290">
        <v>59</v>
      </c>
      <c r="E590" s="250" t="str">
        <f>IF(OR(VLOOKUP(D590,'Services - NHC'!$D$10:$F$144,2,FALSE)="",VLOOKUP(D590,'Services - NHC'!$D$10:$F$144,2,FALSE)="[Enter service]"),"",VLOOKUP(D590,'Services - NHC'!$D$10:$F$144,2,FALSE))</f>
        <v>Caravan Parks</v>
      </c>
      <c r="F590" s="251" t="str">
        <f>IF(OR(VLOOKUP(D590,'Services - NHC'!$D$10:$F$144,3,FALSE)="",VLOOKUP(D590,'Services - NHC'!$D$10:$F$144,3,FALSE)="[Select]"),"",VLOOKUP(D590,'Services - NHC'!$D$10:$F$144,3,FALSE))</f>
        <v>External</v>
      </c>
      <c r="G590" s="252" t="s">
        <v>628</v>
      </c>
      <c r="H590" s="253"/>
      <c r="I590" s="31"/>
    </row>
    <row r="591" spans="3:9" ht="12" customHeight="1" x14ac:dyDescent="0.2">
      <c r="C591" s="13"/>
      <c r="D591" s="290"/>
      <c r="E591" s="254" t="str">
        <f t="shared" ref="E591:F599" si="116">E590</f>
        <v>Caravan Parks</v>
      </c>
      <c r="F591" s="254" t="str">
        <f t="shared" si="116"/>
        <v>External</v>
      </c>
      <c r="G591" s="255"/>
      <c r="H591" s="256"/>
      <c r="I591" s="31"/>
    </row>
    <row r="592" spans="3:9" ht="12" customHeight="1" x14ac:dyDescent="0.2">
      <c r="C592" s="13"/>
      <c r="D592" s="290"/>
      <c r="E592" s="254" t="str">
        <f t="shared" si="116"/>
        <v>Caravan Parks</v>
      </c>
      <c r="F592" s="254" t="str">
        <f t="shared" si="116"/>
        <v>External</v>
      </c>
      <c r="G592" s="255"/>
      <c r="H592" s="256"/>
      <c r="I592" s="31"/>
    </row>
    <row r="593" spans="3:9" ht="12" customHeight="1" x14ac:dyDescent="0.2">
      <c r="C593" s="13"/>
      <c r="D593" s="290"/>
      <c r="E593" s="254" t="str">
        <f t="shared" si="116"/>
        <v>Caravan Parks</v>
      </c>
      <c r="F593" s="254" t="str">
        <f t="shared" si="116"/>
        <v>External</v>
      </c>
      <c r="G593" s="255"/>
      <c r="H593" s="256"/>
      <c r="I593" s="31"/>
    </row>
    <row r="594" spans="3:9" ht="12" customHeight="1" x14ac:dyDescent="0.2">
      <c r="C594" s="13"/>
      <c r="D594" s="290"/>
      <c r="E594" s="254" t="str">
        <f t="shared" si="116"/>
        <v>Caravan Parks</v>
      </c>
      <c r="F594" s="254" t="str">
        <f t="shared" si="116"/>
        <v>External</v>
      </c>
      <c r="G594" s="255"/>
      <c r="H594" s="256"/>
      <c r="I594" s="31"/>
    </row>
    <row r="595" spans="3:9" ht="12" customHeight="1" x14ac:dyDescent="0.2">
      <c r="C595" s="13"/>
      <c r="D595" s="290"/>
      <c r="E595" s="254" t="str">
        <f t="shared" si="116"/>
        <v>Caravan Parks</v>
      </c>
      <c r="F595" s="254" t="str">
        <f t="shared" si="116"/>
        <v>External</v>
      </c>
      <c r="G595" s="255"/>
      <c r="H595" s="256"/>
      <c r="I595" s="31"/>
    </row>
    <row r="596" spans="3:9" ht="12" customHeight="1" x14ac:dyDescent="0.2">
      <c r="C596" s="13"/>
      <c r="D596" s="290"/>
      <c r="E596" s="254" t="str">
        <f t="shared" si="116"/>
        <v>Caravan Parks</v>
      </c>
      <c r="F596" s="254" t="str">
        <f t="shared" si="116"/>
        <v>External</v>
      </c>
      <c r="G596" s="255"/>
      <c r="H596" s="256"/>
      <c r="I596" s="31"/>
    </row>
    <row r="597" spans="3:9" ht="12" customHeight="1" x14ac:dyDescent="0.2">
      <c r="C597" s="13"/>
      <c r="D597" s="290"/>
      <c r="E597" s="254" t="str">
        <f t="shared" si="116"/>
        <v>Caravan Parks</v>
      </c>
      <c r="F597" s="254" t="str">
        <f t="shared" si="116"/>
        <v>External</v>
      </c>
      <c r="G597" s="255"/>
      <c r="H597" s="256"/>
      <c r="I597" s="31"/>
    </row>
    <row r="598" spans="3:9" ht="12" customHeight="1" x14ac:dyDescent="0.2">
      <c r="C598" s="13"/>
      <c r="D598" s="290"/>
      <c r="E598" s="254" t="str">
        <f t="shared" si="116"/>
        <v>Caravan Parks</v>
      </c>
      <c r="F598" s="254" t="str">
        <f t="shared" si="116"/>
        <v>External</v>
      </c>
      <c r="G598" s="255"/>
      <c r="H598" s="256"/>
      <c r="I598" s="31"/>
    </row>
    <row r="599" spans="3:9" ht="12" customHeight="1" x14ac:dyDescent="0.2">
      <c r="C599" s="13"/>
      <c r="D599" s="290"/>
      <c r="E599" s="254" t="str">
        <f t="shared" si="116"/>
        <v>Caravan Parks</v>
      </c>
      <c r="F599" s="254" t="str">
        <f t="shared" si="116"/>
        <v>External</v>
      </c>
      <c r="G599" s="255"/>
      <c r="H599" s="256"/>
      <c r="I599" s="31"/>
    </row>
    <row r="600" spans="3:9" ht="12" customHeight="1" x14ac:dyDescent="0.2">
      <c r="C600" s="13"/>
      <c r="D600" s="290">
        <v>60</v>
      </c>
      <c r="E600" s="250" t="str">
        <f>IF(OR(VLOOKUP(D600,'Services - NHC'!$D$10:$F$144,2,FALSE)="",VLOOKUP(D600,'Services - NHC'!$D$10:$F$144,2,FALSE)="[Enter service]"),"",VLOOKUP(D600,'Services - NHC'!$D$10:$F$144,2,FALSE))</f>
        <v>Halls</v>
      </c>
      <c r="F600" s="251" t="str">
        <f>IF(OR(VLOOKUP(D600,'Services - NHC'!$D$10:$F$144,3,FALSE)="",VLOOKUP(D600,'Services - NHC'!$D$10:$F$144,3,FALSE)="[Select]"),"",VLOOKUP(D600,'Services - NHC'!$D$10:$F$144,3,FALSE))</f>
        <v>External</v>
      </c>
      <c r="G600" s="252" t="s">
        <v>629</v>
      </c>
      <c r="H600" s="253"/>
      <c r="I600" s="31"/>
    </row>
    <row r="601" spans="3:9" ht="12" customHeight="1" x14ac:dyDescent="0.2">
      <c r="C601" s="13"/>
      <c r="D601" s="290"/>
      <c r="E601" s="254" t="str">
        <f t="shared" ref="E601:F609" si="117">E600</f>
        <v>Halls</v>
      </c>
      <c r="F601" s="254" t="str">
        <f t="shared" si="117"/>
        <v>External</v>
      </c>
      <c r="G601" s="255"/>
      <c r="H601" s="256"/>
      <c r="I601" s="31"/>
    </row>
    <row r="602" spans="3:9" ht="12" customHeight="1" x14ac:dyDescent="0.2">
      <c r="C602" s="13"/>
      <c r="D602" s="290"/>
      <c r="E602" s="254" t="str">
        <f t="shared" si="117"/>
        <v>Halls</v>
      </c>
      <c r="F602" s="254" t="str">
        <f t="shared" si="117"/>
        <v>External</v>
      </c>
      <c r="G602" s="255"/>
      <c r="H602" s="256"/>
      <c r="I602" s="31"/>
    </row>
    <row r="603" spans="3:9" ht="12" customHeight="1" x14ac:dyDescent="0.2">
      <c r="C603" s="13"/>
      <c r="D603" s="290"/>
      <c r="E603" s="254" t="str">
        <f t="shared" si="117"/>
        <v>Halls</v>
      </c>
      <c r="F603" s="254" t="str">
        <f t="shared" si="117"/>
        <v>External</v>
      </c>
      <c r="G603" s="255"/>
      <c r="H603" s="256"/>
      <c r="I603" s="31"/>
    </row>
    <row r="604" spans="3:9" ht="12" customHeight="1" x14ac:dyDescent="0.2">
      <c r="C604" s="13"/>
      <c r="D604" s="290"/>
      <c r="E604" s="254" t="str">
        <f t="shared" si="117"/>
        <v>Halls</v>
      </c>
      <c r="F604" s="254" t="str">
        <f t="shared" si="117"/>
        <v>External</v>
      </c>
      <c r="G604" s="255"/>
      <c r="H604" s="256"/>
      <c r="I604" s="31"/>
    </row>
    <row r="605" spans="3:9" ht="12" customHeight="1" x14ac:dyDescent="0.2">
      <c r="C605" s="13"/>
      <c r="D605" s="290"/>
      <c r="E605" s="254" t="str">
        <f t="shared" si="117"/>
        <v>Halls</v>
      </c>
      <c r="F605" s="254" t="str">
        <f t="shared" si="117"/>
        <v>External</v>
      </c>
      <c r="G605" s="255"/>
      <c r="H605" s="256"/>
      <c r="I605" s="31"/>
    </row>
    <row r="606" spans="3:9" ht="12" customHeight="1" x14ac:dyDescent="0.2">
      <c r="C606" s="13"/>
      <c r="D606" s="290"/>
      <c r="E606" s="254" t="str">
        <f t="shared" si="117"/>
        <v>Halls</v>
      </c>
      <c r="F606" s="254" t="str">
        <f t="shared" si="117"/>
        <v>External</v>
      </c>
      <c r="G606" s="255"/>
      <c r="H606" s="256"/>
      <c r="I606" s="31"/>
    </row>
    <row r="607" spans="3:9" ht="12" customHeight="1" x14ac:dyDescent="0.2">
      <c r="C607" s="13"/>
      <c r="D607" s="290"/>
      <c r="E607" s="254" t="str">
        <f t="shared" si="117"/>
        <v>Halls</v>
      </c>
      <c r="F607" s="254" t="str">
        <f t="shared" si="117"/>
        <v>External</v>
      </c>
      <c r="G607" s="255"/>
      <c r="H607" s="256"/>
      <c r="I607" s="31"/>
    </row>
    <row r="608" spans="3:9" ht="12" customHeight="1" x14ac:dyDescent="0.2">
      <c r="C608" s="13"/>
      <c r="D608" s="290"/>
      <c r="E608" s="254" t="str">
        <f t="shared" si="117"/>
        <v>Halls</v>
      </c>
      <c r="F608" s="254" t="str">
        <f t="shared" si="117"/>
        <v>External</v>
      </c>
      <c r="G608" s="255"/>
      <c r="H608" s="256"/>
      <c r="I608" s="31"/>
    </row>
    <row r="609" spans="3:9" ht="12" customHeight="1" x14ac:dyDescent="0.2">
      <c r="C609" s="13"/>
      <c r="D609" s="290"/>
      <c r="E609" s="254" t="str">
        <f t="shared" si="117"/>
        <v>Halls</v>
      </c>
      <c r="F609" s="254" t="str">
        <f t="shared" si="117"/>
        <v>External</v>
      </c>
      <c r="G609" s="255"/>
      <c r="H609" s="256"/>
      <c r="I609" s="31"/>
    </row>
    <row r="610" spans="3:9" ht="12" customHeight="1" x14ac:dyDescent="0.2">
      <c r="C610" s="13"/>
      <c r="D610" s="290">
        <v>61</v>
      </c>
      <c r="E610" s="250" t="str">
        <f>IF(OR(VLOOKUP(D610,'Services - NHC'!$D$10:$F$144,2,FALSE)="",VLOOKUP(D610,'Services - NHC'!$D$10:$F$144,2,FALSE)="[Enter service]"),"",VLOOKUP(D610,'Services - NHC'!$D$10:$F$144,2,FALSE))</f>
        <v>Museums</v>
      </c>
      <c r="F610" s="251" t="str">
        <f>IF(OR(VLOOKUP(D610,'Services - NHC'!$D$10:$F$144,3,FALSE)="",VLOOKUP(D610,'Services - NHC'!$D$10:$F$144,3,FALSE)="[Select]"),"",VLOOKUP(D610,'Services - NHC'!$D$10:$F$144,3,FALSE))</f>
        <v>External</v>
      </c>
      <c r="G610" s="252"/>
      <c r="H610" s="253"/>
      <c r="I610" s="31"/>
    </row>
    <row r="611" spans="3:9" ht="12" customHeight="1" x14ac:dyDescent="0.2">
      <c r="C611" s="13"/>
      <c r="D611" s="290"/>
      <c r="E611" s="254" t="str">
        <f t="shared" ref="E611:F619" si="118">E610</f>
        <v>Museums</v>
      </c>
      <c r="F611" s="254" t="str">
        <f t="shared" si="118"/>
        <v>External</v>
      </c>
      <c r="G611" s="255"/>
      <c r="H611" s="256"/>
      <c r="I611" s="31"/>
    </row>
    <row r="612" spans="3:9" ht="12" customHeight="1" x14ac:dyDescent="0.2">
      <c r="C612" s="13"/>
      <c r="D612" s="290"/>
      <c r="E612" s="254" t="str">
        <f t="shared" si="118"/>
        <v>Museums</v>
      </c>
      <c r="F612" s="254" t="str">
        <f t="shared" si="118"/>
        <v>External</v>
      </c>
      <c r="G612" s="255"/>
      <c r="H612" s="256"/>
      <c r="I612" s="31"/>
    </row>
    <row r="613" spans="3:9" ht="12" customHeight="1" x14ac:dyDescent="0.2">
      <c r="C613" s="13"/>
      <c r="D613" s="290"/>
      <c r="E613" s="254" t="str">
        <f t="shared" si="118"/>
        <v>Museums</v>
      </c>
      <c r="F613" s="254" t="str">
        <f t="shared" si="118"/>
        <v>External</v>
      </c>
      <c r="G613" s="255"/>
      <c r="H613" s="256"/>
      <c r="I613" s="31"/>
    </row>
    <row r="614" spans="3:9" ht="12" customHeight="1" x14ac:dyDescent="0.2">
      <c r="C614" s="13"/>
      <c r="D614" s="290"/>
      <c r="E614" s="254" t="str">
        <f t="shared" si="118"/>
        <v>Museums</v>
      </c>
      <c r="F614" s="254" t="str">
        <f t="shared" si="118"/>
        <v>External</v>
      </c>
      <c r="G614" s="255"/>
      <c r="H614" s="256"/>
      <c r="I614" s="31"/>
    </row>
    <row r="615" spans="3:9" ht="12" customHeight="1" x14ac:dyDescent="0.2">
      <c r="C615" s="13"/>
      <c r="D615" s="290"/>
      <c r="E615" s="254" t="str">
        <f t="shared" si="118"/>
        <v>Museums</v>
      </c>
      <c r="F615" s="254" t="str">
        <f t="shared" si="118"/>
        <v>External</v>
      </c>
      <c r="G615" s="255"/>
      <c r="H615" s="256"/>
      <c r="I615" s="31"/>
    </row>
    <row r="616" spans="3:9" ht="12" customHeight="1" x14ac:dyDescent="0.2">
      <c r="C616" s="13"/>
      <c r="D616" s="290"/>
      <c r="E616" s="254" t="str">
        <f t="shared" si="118"/>
        <v>Museums</v>
      </c>
      <c r="F616" s="254" t="str">
        <f t="shared" si="118"/>
        <v>External</v>
      </c>
      <c r="G616" s="255"/>
      <c r="H616" s="256"/>
      <c r="I616" s="31"/>
    </row>
    <row r="617" spans="3:9" ht="12" customHeight="1" x14ac:dyDescent="0.2">
      <c r="C617" s="13"/>
      <c r="D617" s="290"/>
      <c r="E617" s="254" t="str">
        <f t="shared" si="118"/>
        <v>Museums</v>
      </c>
      <c r="F617" s="254" t="str">
        <f t="shared" si="118"/>
        <v>External</v>
      </c>
      <c r="G617" s="255"/>
      <c r="H617" s="256"/>
      <c r="I617" s="31"/>
    </row>
    <row r="618" spans="3:9" ht="12" customHeight="1" x14ac:dyDescent="0.2">
      <c r="C618" s="13"/>
      <c r="D618" s="290"/>
      <c r="E618" s="254" t="str">
        <f t="shared" si="118"/>
        <v>Museums</v>
      </c>
      <c r="F618" s="254" t="str">
        <f t="shared" si="118"/>
        <v>External</v>
      </c>
      <c r="G618" s="255"/>
      <c r="H618" s="256"/>
      <c r="I618" s="31"/>
    </row>
    <row r="619" spans="3:9" ht="12" customHeight="1" x14ac:dyDescent="0.2">
      <c r="C619" s="13"/>
      <c r="D619" s="290"/>
      <c r="E619" s="254" t="str">
        <f t="shared" si="118"/>
        <v>Museums</v>
      </c>
      <c r="F619" s="254" t="str">
        <f t="shared" si="118"/>
        <v>External</v>
      </c>
      <c r="G619" s="255"/>
      <c r="H619" s="256"/>
      <c r="I619" s="31"/>
    </row>
    <row r="620" spans="3:9" ht="12" customHeight="1" x14ac:dyDescent="0.2">
      <c r="C620" s="13"/>
      <c r="D620" s="290">
        <v>62</v>
      </c>
      <c r="E620" s="250" t="str">
        <f>IF(OR(VLOOKUP(D620,'Services - NHC'!$D$10:$F$144,2,FALSE)="",VLOOKUP(D620,'Services - NHC'!$D$10:$F$144,2,FALSE)="[Enter service]"),"",VLOOKUP(D620,'Services - NHC'!$D$10:$F$144,2,FALSE))</f>
        <v>Court Houses</v>
      </c>
      <c r="F620" s="251" t="str">
        <f>IF(OR(VLOOKUP(D620,'Services - NHC'!$D$10:$F$144,3,FALSE)="",VLOOKUP(D620,'Services - NHC'!$D$10:$F$144,3,FALSE)="[Select]"),"",VLOOKUP(D620,'Services - NHC'!$D$10:$F$144,3,FALSE))</f>
        <v>External</v>
      </c>
      <c r="G620" s="252"/>
      <c r="H620" s="253"/>
      <c r="I620" s="31"/>
    </row>
    <row r="621" spans="3:9" ht="12" customHeight="1" x14ac:dyDescent="0.2">
      <c r="C621" s="13"/>
      <c r="D621" s="290"/>
      <c r="E621" s="254" t="str">
        <f t="shared" ref="E621:F629" si="119">E620</f>
        <v>Court Houses</v>
      </c>
      <c r="F621" s="254" t="str">
        <f t="shared" si="119"/>
        <v>External</v>
      </c>
      <c r="G621" s="255"/>
      <c r="H621" s="256"/>
      <c r="I621" s="31"/>
    </row>
    <row r="622" spans="3:9" ht="12" customHeight="1" x14ac:dyDescent="0.2">
      <c r="C622" s="13"/>
      <c r="D622" s="290"/>
      <c r="E622" s="254" t="str">
        <f t="shared" si="119"/>
        <v>Court Houses</v>
      </c>
      <c r="F622" s="254" t="str">
        <f t="shared" si="119"/>
        <v>External</v>
      </c>
      <c r="G622" s="255"/>
      <c r="H622" s="256"/>
      <c r="I622" s="31"/>
    </row>
    <row r="623" spans="3:9" ht="12" customHeight="1" x14ac:dyDescent="0.2">
      <c r="C623" s="13"/>
      <c r="D623" s="290"/>
      <c r="E623" s="254" t="str">
        <f t="shared" si="119"/>
        <v>Court Houses</v>
      </c>
      <c r="F623" s="254" t="str">
        <f t="shared" si="119"/>
        <v>External</v>
      </c>
      <c r="G623" s="255"/>
      <c r="H623" s="256"/>
      <c r="I623" s="31"/>
    </row>
    <row r="624" spans="3:9" ht="12" customHeight="1" x14ac:dyDescent="0.2">
      <c r="C624" s="13"/>
      <c r="D624" s="290"/>
      <c r="E624" s="254" t="str">
        <f t="shared" si="119"/>
        <v>Court Houses</v>
      </c>
      <c r="F624" s="254" t="str">
        <f t="shared" si="119"/>
        <v>External</v>
      </c>
      <c r="G624" s="255"/>
      <c r="H624" s="256"/>
      <c r="I624" s="31"/>
    </row>
    <row r="625" spans="3:9" ht="12" customHeight="1" x14ac:dyDescent="0.2">
      <c r="C625" s="13"/>
      <c r="D625" s="290"/>
      <c r="E625" s="254" t="str">
        <f t="shared" si="119"/>
        <v>Court Houses</v>
      </c>
      <c r="F625" s="254" t="str">
        <f t="shared" si="119"/>
        <v>External</v>
      </c>
      <c r="G625" s="255"/>
      <c r="H625" s="256"/>
      <c r="I625" s="31"/>
    </row>
    <row r="626" spans="3:9" ht="12" customHeight="1" x14ac:dyDescent="0.2">
      <c r="C626" s="13"/>
      <c r="D626" s="290"/>
      <c r="E626" s="254" t="str">
        <f t="shared" si="119"/>
        <v>Court Houses</v>
      </c>
      <c r="F626" s="254" t="str">
        <f t="shared" si="119"/>
        <v>External</v>
      </c>
      <c r="G626" s="255"/>
      <c r="H626" s="256"/>
      <c r="I626" s="31"/>
    </row>
    <row r="627" spans="3:9" ht="12" customHeight="1" x14ac:dyDescent="0.2">
      <c r="C627" s="13"/>
      <c r="D627" s="290"/>
      <c r="E627" s="254" t="str">
        <f t="shared" si="119"/>
        <v>Court Houses</v>
      </c>
      <c r="F627" s="254" t="str">
        <f t="shared" si="119"/>
        <v>External</v>
      </c>
      <c r="G627" s="255"/>
      <c r="H627" s="256"/>
      <c r="I627" s="31"/>
    </row>
    <row r="628" spans="3:9" ht="12" customHeight="1" x14ac:dyDescent="0.2">
      <c r="C628" s="13"/>
      <c r="D628" s="290"/>
      <c r="E628" s="254" t="str">
        <f t="shared" si="119"/>
        <v>Court Houses</v>
      </c>
      <c r="F628" s="254" t="str">
        <f t="shared" si="119"/>
        <v>External</v>
      </c>
      <c r="G628" s="255"/>
      <c r="H628" s="256"/>
      <c r="I628" s="31"/>
    </row>
    <row r="629" spans="3:9" ht="12" customHeight="1" x14ac:dyDescent="0.2">
      <c r="C629" s="13"/>
      <c r="D629" s="290"/>
      <c r="E629" s="254" t="str">
        <f t="shared" si="119"/>
        <v>Court Houses</v>
      </c>
      <c r="F629" s="254" t="str">
        <f t="shared" si="119"/>
        <v>External</v>
      </c>
      <c r="G629" s="255"/>
      <c r="H629" s="256"/>
      <c r="I629" s="31"/>
    </row>
    <row r="630" spans="3:9" ht="12" customHeight="1" x14ac:dyDescent="0.2">
      <c r="C630" s="13"/>
      <c r="D630" s="290">
        <v>63</v>
      </c>
      <c r="E630" s="250" t="str">
        <f>IF(OR(VLOOKUP(D630,'Services - NHC'!$D$10:$F$144,2,FALSE)="",VLOOKUP(D630,'Services - NHC'!$D$10:$F$144,2,FALSE)="[Enter service]"),"",VLOOKUP(D630,'Services - NHC'!$D$10:$F$144,2,FALSE))</f>
        <v>Stadiums &amp; Community Centres</v>
      </c>
      <c r="F630" s="251" t="str">
        <f>IF(OR(VLOOKUP(D630,'Services - NHC'!$D$10:$F$144,3,FALSE)="",VLOOKUP(D630,'Services - NHC'!$D$10:$F$144,3,FALSE)="[Select]"),"",VLOOKUP(D630,'Services - NHC'!$D$10:$F$144,3,FALSE))</f>
        <v>External</v>
      </c>
      <c r="G630" s="252"/>
      <c r="H630" s="253"/>
      <c r="I630" s="31"/>
    </row>
    <row r="631" spans="3:9" ht="12" customHeight="1" x14ac:dyDescent="0.2">
      <c r="C631" s="13"/>
      <c r="D631" s="290"/>
      <c r="E631" s="254" t="str">
        <f t="shared" ref="E631:F639" si="120">E630</f>
        <v>Stadiums &amp; Community Centres</v>
      </c>
      <c r="F631" s="254" t="str">
        <f t="shared" si="120"/>
        <v>External</v>
      </c>
      <c r="G631" s="255"/>
      <c r="H631" s="256"/>
      <c r="I631" s="31"/>
    </row>
    <row r="632" spans="3:9" ht="12" customHeight="1" x14ac:dyDescent="0.2">
      <c r="C632" s="13"/>
      <c r="D632" s="290"/>
      <c r="E632" s="254" t="str">
        <f t="shared" si="120"/>
        <v>Stadiums &amp; Community Centres</v>
      </c>
      <c r="F632" s="254" t="str">
        <f t="shared" si="120"/>
        <v>External</v>
      </c>
      <c r="G632" s="255"/>
      <c r="H632" s="256"/>
      <c r="I632" s="31"/>
    </row>
    <row r="633" spans="3:9" ht="12" customHeight="1" x14ac:dyDescent="0.2">
      <c r="C633" s="13"/>
      <c r="D633" s="290"/>
      <c r="E633" s="254" t="str">
        <f t="shared" si="120"/>
        <v>Stadiums &amp; Community Centres</v>
      </c>
      <c r="F633" s="254" t="str">
        <f t="shared" si="120"/>
        <v>External</v>
      </c>
      <c r="G633" s="255"/>
      <c r="H633" s="256"/>
      <c r="I633" s="31"/>
    </row>
    <row r="634" spans="3:9" ht="12" customHeight="1" x14ac:dyDescent="0.2">
      <c r="C634" s="13"/>
      <c r="D634" s="290"/>
      <c r="E634" s="254" t="str">
        <f t="shared" si="120"/>
        <v>Stadiums &amp; Community Centres</v>
      </c>
      <c r="F634" s="254" t="str">
        <f t="shared" si="120"/>
        <v>External</v>
      </c>
      <c r="G634" s="255"/>
      <c r="H634" s="256"/>
      <c r="I634" s="31"/>
    </row>
    <row r="635" spans="3:9" ht="12" customHeight="1" x14ac:dyDescent="0.2">
      <c r="C635" s="13"/>
      <c r="D635" s="290"/>
      <c r="E635" s="254" t="str">
        <f t="shared" si="120"/>
        <v>Stadiums &amp; Community Centres</v>
      </c>
      <c r="F635" s="254" t="str">
        <f t="shared" si="120"/>
        <v>External</v>
      </c>
      <c r="G635" s="255"/>
      <c r="H635" s="256"/>
      <c r="I635" s="31"/>
    </row>
    <row r="636" spans="3:9" ht="12" customHeight="1" x14ac:dyDescent="0.2">
      <c r="C636" s="13"/>
      <c r="D636" s="290"/>
      <c r="E636" s="254" t="str">
        <f t="shared" si="120"/>
        <v>Stadiums &amp; Community Centres</v>
      </c>
      <c r="F636" s="254" t="str">
        <f t="shared" si="120"/>
        <v>External</v>
      </c>
      <c r="G636" s="255"/>
      <c r="H636" s="256"/>
      <c r="I636" s="31"/>
    </row>
    <row r="637" spans="3:9" ht="12" customHeight="1" x14ac:dyDescent="0.2">
      <c r="C637" s="13"/>
      <c r="D637" s="290"/>
      <c r="E637" s="254" t="str">
        <f t="shared" si="120"/>
        <v>Stadiums &amp; Community Centres</v>
      </c>
      <c r="F637" s="254" t="str">
        <f t="shared" si="120"/>
        <v>External</v>
      </c>
      <c r="G637" s="255"/>
      <c r="H637" s="256"/>
      <c r="I637" s="31"/>
    </row>
    <row r="638" spans="3:9" ht="12" customHeight="1" x14ac:dyDescent="0.2">
      <c r="C638" s="13"/>
      <c r="D638" s="290"/>
      <c r="E638" s="254" t="str">
        <f t="shared" si="120"/>
        <v>Stadiums &amp; Community Centres</v>
      </c>
      <c r="F638" s="254" t="str">
        <f t="shared" si="120"/>
        <v>External</v>
      </c>
      <c r="G638" s="255"/>
      <c r="H638" s="256"/>
      <c r="I638" s="31"/>
    </row>
    <row r="639" spans="3:9" ht="12" customHeight="1" x14ac:dyDescent="0.2">
      <c r="C639" s="13"/>
      <c r="D639" s="290"/>
      <c r="E639" s="254" t="str">
        <f t="shared" si="120"/>
        <v>Stadiums &amp; Community Centres</v>
      </c>
      <c r="F639" s="254" t="str">
        <f t="shared" si="120"/>
        <v>External</v>
      </c>
      <c r="G639" s="255"/>
      <c r="H639" s="256"/>
      <c r="I639" s="31"/>
    </row>
    <row r="640" spans="3:9" ht="12" customHeight="1" x14ac:dyDescent="0.2">
      <c r="C640" s="13"/>
      <c r="D640" s="290">
        <v>64</v>
      </c>
      <c r="E640" s="250" t="str">
        <f>IF(OR(VLOOKUP(D640,'Services - NHC'!$D$10:$F$144,2,FALSE)="",VLOOKUP(D640,'Services - NHC'!$D$10:$F$144,2,FALSE)="[Enter service]"),"",VLOOKUP(D640,'Services - NHC'!$D$10:$F$144,2,FALSE))</f>
        <v>Depots</v>
      </c>
      <c r="F640" s="251" t="str">
        <f>IF(OR(VLOOKUP(D640,'Services - NHC'!$D$10:$F$144,3,FALSE)="",VLOOKUP(D640,'Services - NHC'!$D$10:$F$144,3,FALSE)="[Select]"),"",VLOOKUP(D640,'Services - NHC'!$D$10:$F$144,3,FALSE))</f>
        <v>Internal</v>
      </c>
      <c r="G640" s="252"/>
      <c r="H640" s="253"/>
      <c r="I640" s="31"/>
    </row>
    <row r="641" spans="3:9" ht="12" customHeight="1" x14ac:dyDescent="0.2">
      <c r="C641" s="13"/>
      <c r="D641" s="290"/>
      <c r="E641" s="254" t="str">
        <f t="shared" ref="E641:F649" si="121">E640</f>
        <v>Depots</v>
      </c>
      <c r="F641" s="254" t="str">
        <f t="shared" si="121"/>
        <v>Internal</v>
      </c>
      <c r="G641" s="255"/>
      <c r="H641" s="256"/>
      <c r="I641" s="31"/>
    </row>
    <row r="642" spans="3:9" ht="12" customHeight="1" x14ac:dyDescent="0.2">
      <c r="C642" s="13"/>
      <c r="D642" s="290"/>
      <c r="E642" s="254" t="str">
        <f t="shared" si="121"/>
        <v>Depots</v>
      </c>
      <c r="F642" s="254" t="str">
        <f t="shared" si="121"/>
        <v>Internal</v>
      </c>
      <c r="G642" s="255"/>
      <c r="H642" s="256"/>
      <c r="I642" s="31"/>
    </row>
    <row r="643" spans="3:9" ht="12" customHeight="1" x14ac:dyDescent="0.2">
      <c r="C643" s="13"/>
      <c r="D643" s="290"/>
      <c r="E643" s="254" t="str">
        <f t="shared" si="121"/>
        <v>Depots</v>
      </c>
      <c r="F643" s="254" t="str">
        <f t="shared" si="121"/>
        <v>Internal</v>
      </c>
      <c r="G643" s="255"/>
      <c r="H643" s="256"/>
      <c r="I643" s="31"/>
    </row>
    <row r="644" spans="3:9" ht="12" customHeight="1" x14ac:dyDescent="0.2">
      <c r="C644" s="13"/>
      <c r="D644" s="290"/>
      <c r="E644" s="254" t="str">
        <f t="shared" si="121"/>
        <v>Depots</v>
      </c>
      <c r="F644" s="254" t="str">
        <f t="shared" si="121"/>
        <v>Internal</v>
      </c>
      <c r="G644" s="255"/>
      <c r="H644" s="256"/>
      <c r="I644" s="31"/>
    </row>
    <row r="645" spans="3:9" ht="12" customHeight="1" x14ac:dyDescent="0.2">
      <c r="C645" s="13"/>
      <c r="D645" s="290"/>
      <c r="E645" s="254" t="str">
        <f t="shared" si="121"/>
        <v>Depots</v>
      </c>
      <c r="F645" s="254" t="str">
        <f t="shared" si="121"/>
        <v>Internal</v>
      </c>
      <c r="G645" s="255"/>
      <c r="H645" s="256"/>
      <c r="I645" s="31"/>
    </row>
    <row r="646" spans="3:9" ht="12" customHeight="1" x14ac:dyDescent="0.2">
      <c r="C646" s="13"/>
      <c r="D646" s="290"/>
      <c r="E646" s="254" t="str">
        <f t="shared" si="121"/>
        <v>Depots</v>
      </c>
      <c r="F646" s="254" t="str">
        <f t="shared" si="121"/>
        <v>Internal</v>
      </c>
      <c r="G646" s="255"/>
      <c r="H646" s="256"/>
      <c r="I646" s="31"/>
    </row>
    <row r="647" spans="3:9" ht="12" customHeight="1" x14ac:dyDescent="0.2">
      <c r="C647" s="13"/>
      <c r="D647" s="290"/>
      <c r="E647" s="254" t="str">
        <f t="shared" si="121"/>
        <v>Depots</v>
      </c>
      <c r="F647" s="254" t="str">
        <f t="shared" si="121"/>
        <v>Internal</v>
      </c>
      <c r="G647" s="255"/>
      <c r="H647" s="256"/>
      <c r="I647" s="31"/>
    </row>
    <row r="648" spans="3:9" ht="12" customHeight="1" x14ac:dyDescent="0.2">
      <c r="C648" s="13"/>
      <c r="D648" s="290"/>
      <c r="E648" s="254" t="str">
        <f t="shared" si="121"/>
        <v>Depots</v>
      </c>
      <c r="F648" s="254" t="str">
        <f t="shared" si="121"/>
        <v>Internal</v>
      </c>
      <c r="G648" s="255"/>
      <c r="H648" s="256"/>
      <c r="I648" s="31"/>
    </row>
    <row r="649" spans="3:9" ht="12" customHeight="1" x14ac:dyDescent="0.2">
      <c r="C649" s="13"/>
      <c r="D649" s="290"/>
      <c r="E649" s="254" t="str">
        <f t="shared" si="121"/>
        <v>Depots</v>
      </c>
      <c r="F649" s="254" t="str">
        <f t="shared" si="121"/>
        <v>Internal</v>
      </c>
      <c r="G649" s="255"/>
      <c r="H649" s="256"/>
      <c r="I649" s="31"/>
    </row>
    <row r="650" spans="3:9" ht="12" customHeight="1" x14ac:dyDescent="0.2">
      <c r="C650" s="13"/>
      <c r="D650" s="290">
        <v>65</v>
      </c>
      <c r="E650" s="250" t="str">
        <f>IF(OR(VLOOKUP(D650,'Services - NHC'!$D$10:$F$144,2,FALSE)="",VLOOKUP(D650,'Services - NHC'!$D$10:$F$144,2,FALSE)="[Enter service]"),"",VLOOKUP(D650,'Services - NHC'!$D$10:$F$144,2,FALSE))</f>
        <v>Lakes</v>
      </c>
      <c r="F650" s="251" t="str">
        <f>IF(OR(VLOOKUP(D650,'Services - NHC'!$D$10:$F$144,3,FALSE)="",VLOOKUP(D650,'Services - NHC'!$D$10:$F$144,3,FALSE)="[Select]"),"",VLOOKUP(D650,'Services - NHC'!$D$10:$F$144,3,FALSE))</f>
        <v>External</v>
      </c>
      <c r="G650" s="252"/>
      <c r="H650" s="253"/>
      <c r="I650" s="31"/>
    </row>
    <row r="651" spans="3:9" ht="12" customHeight="1" x14ac:dyDescent="0.2">
      <c r="C651" s="13"/>
      <c r="D651" s="290"/>
      <c r="E651" s="254" t="str">
        <f t="shared" ref="E651:F659" si="122">E650</f>
        <v>Lakes</v>
      </c>
      <c r="F651" s="254" t="str">
        <f t="shared" si="122"/>
        <v>External</v>
      </c>
      <c r="G651" s="255"/>
      <c r="H651" s="256"/>
      <c r="I651" s="31"/>
    </row>
    <row r="652" spans="3:9" ht="12" customHeight="1" x14ac:dyDescent="0.2">
      <c r="C652" s="13"/>
      <c r="D652" s="290"/>
      <c r="E652" s="254" t="str">
        <f t="shared" si="122"/>
        <v>Lakes</v>
      </c>
      <c r="F652" s="254" t="str">
        <f t="shared" si="122"/>
        <v>External</v>
      </c>
      <c r="G652" s="255"/>
      <c r="H652" s="256"/>
      <c r="I652" s="31"/>
    </row>
    <row r="653" spans="3:9" ht="12" customHeight="1" x14ac:dyDescent="0.2">
      <c r="C653" s="13"/>
      <c r="D653" s="290"/>
      <c r="E653" s="254" t="str">
        <f t="shared" si="122"/>
        <v>Lakes</v>
      </c>
      <c r="F653" s="254" t="str">
        <f t="shared" si="122"/>
        <v>External</v>
      </c>
      <c r="G653" s="255"/>
      <c r="H653" s="256"/>
      <c r="I653" s="31"/>
    </row>
    <row r="654" spans="3:9" ht="12" customHeight="1" x14ac:dyDescent="0.2">
      <c r="C654" s="13"/>
      <c r="D654" s="290"/>
      <c r="E654" s="254" t="str">
        <f t="shared" si="122"/>
        <v>Lakes</v>
      </c>
      <c r="F654" s="254" t="str">
        <f t="shared" si="122"/>
        <v>External</v>
      </c>
      <c r="G654" s="255"/>
      <c r="H654" s="256"/>
      <c r="I654" s="31"/>
    </row>
    <row r="655" spans="3:9" ht="12" customHeight="1" x14ac:dyDescent="0.2">
      <c r="C655" s="13"/>
      <c r="D655" s="290"/>
      <c r="E655" s="254" t="str">
        <f t="shared" si="122"/>
        <v>Lakes</v>
      </c>
      <c r="F655" s="254" t="str">
        <f t="shared" si="122"/>
        <v>External</v>
      </c>
      <c r="G655" s="255"/>
      <c r="H655" s="256"/>
      <c r="I655" s="31"/>
    </row>
    <row r="656" spans="3:9" ht="12" customHeight="1" x14ac:dyDescent="0.2">
      <c r="C656" s="13"/>
      <c r="D656" s="290"/>
      <c r="E656" s="254" t="str">
        <f t="shared" si="122"/>
        <v>Lakes</v>
      </c>
      <c r="F656" s="254" t="str">
        <f t="shared" si="122"/>
        <v>External</v>
      </c>
      <c r="G656" s="255"/>
      <c r="H656" s="256"/>
      <c r="I656" s="31"/>
    </row>
    <row r="657" spans="3:9" ht="12" customHeight="1" x14ac:dyDescent="0.2">
      <c r="C657" s="13"/>
      <c r="D657" s="290"/>
      <c r="E657" s="254" t="str">
        <f t="shared" si="122"/>
        <v>Lakes</v>
      </c>
      <c r="F657" s="254" t="str">
        <f t="shared" si="122"/>
        <v>External</v>
      </c>
      <c r="G657" s="255"/>
      <c r="H657" s="256"/>
      <c r="I657" s="31"/>
    </row>
    <row r="658" spans="3:9" ht="12" customHeight="1" x14ac:dyDescent="0.2">
      <c r="C658" s="13"/>
      <c r="D658" s="290"/>
      <c r="E658" s="254" t="str">
        <f t="shared" si="122"/>
        <v>Lakes</v>
      </c>
      <c r="F658" s="254" t="str">
        <f t="shared" si="122"/>
        <v>External</v>
      </c>
      <c r="G658" s="255"/>
      <c r="H658" s="256"/>
      <c r="I658" s="31"/>
    </row>
    <row r="659" spans="3:9" ht="12" customHeight="1" x14ac:dyDescent="0.2">
      <c r="C659" s="13"/>
      <c r="D659" s="290"/>
      <c r="E659" s="254" t="str">
        <f t="shared" si="122"/>
        <v>Lakes</v>
      </c>
      <c r="F659" s="254" t="str">
        <f t="shared" si="122"/>
        <v>External</v>
      </c>
      <c r="G659" s="255"/>
      <c r="H659" s="256"/>
      <c r="I659" s="31"/>
    </row>
    <row r="660" spans="3:9" ht="12" customHeight="1" x14ac:dyDescent="0.2">
      <c r="C660" s="13"/>
      <c r="D660" s="290">
        <v>66</v>
      </c>
      <c r="E660" s="250" t="str">
        <f>IF(OR(VLOOKUP(D660,'Services - NHC'!$D$10:$F$144,2,FALSE)="",VLOOKUP(D660,'Services - NHC'!$D$10:$F$144,2,FALSE)="[Enter service]"),"",VLOOKUP(D660,'Services - NHC'!$D$10:$F$144,2,FALSE))</f>
        <v>Other Council Assets</v>
      </c>
      <c r="F660" s="251" t="str">
        <f>IF(OR(VLOOKUP(D660,'Services - NHC'!$D$10:$F$144,3,FALSE)="",VLOOKUP(D660,'Services - NHC'!$D$10:$F$144,3,FALSE)="[Select]"),"",VLOOKUP(D660,'Services - NHC'!$D$10:$F$144,3,FALSE))</f>
        <v>Mixed</v>
      </c>
      <c r="G660" s="252"/>
      <c r="H660" s="253"/>
      <c r="I660" s="31"/>
    </row>
    <row r="661" spans="3:9" ht="12" customHeight="1" x14ac:dyDescent="0.2">
      <c r="C661" s="13"/>
      <c r="D661" s="290"/>
      <c r="E661" s="254" t="str">
        <f t="shared" ref="E661:F669" si="123">E660</f>
        <v>Other Council Assets</v>
      </c>
      <c r="F661" s="254" t="str">
        <f t="shared" si="123"/>
        <v>Mixed</v>
      </c>
      <c r="G661" s="255"/>
      <c r="H661" s="256"/>
      <c r="I661" s="31"/>
    </row>
    <row r="662" spans="3:9" ht="12" customHeight="1" x14ac:dyDescent="0.2">
      <c r="C662" s="13"/>
      <c r="D662" s="290"/>
      <c r="E662" s="254" t="str">
        <f t="shared" si="123"/>
        <v>Other Council Assets</v>
      </c>
      <c r="F662" s="254" t="str">
        <f t="shared" si="123"/>
        <v>Mixed</v>
      </c>
      <c r="G662" s="255"/>
      <c r="H662" s="256"/>
      <c r="I662" s="31"/>
    </row>
    <row r="663" spans="3:9" ht="12" customHeight="1" x14ac:dyDescent="0.2">
      <c r="C663" s="13"/>
      <c r="D663" s="290"/>
      <c r="E663" s="254" t="str">
        <f t="shared" si="123"/>
        <v>Other Council Assets</v>
      </c>
      <c r="F663" s="254" t="str">
        <f t="shared" si="123"/>
        <v>Mixed</v>
      </c>
      <c r="G663" s="255"/>
      <c r="H663" s="256"/>
      <c r="I663" s="31"/>
    </row>
    <row r="664" spans="3:9" ht="12" customHeight="1" x14ac:dyDescent="0.2">
      <c r="C664" s="13"/>
      <c r="D664" s="290"/>
      <c r="E664" s="254" t="str">
        <f t="shared" si="123"/>
        <v>Other Council Assets</v>
      </c>
      <c r="F664" s="254" t="str">
        <f t="shared" si="123"/>
        <v>Mixed</v>
      </c>
      <c r="G664" s="255"/>
      <c r="H664" s="256"/>
      <c r="I664" s="31"/>
    </row>
    <row r="665" spans="3:9" ht="12" customHeight="1" x14ac:dyDescent="0.2">
      <c r="C665" s="13"/>
      <c r="D665" s="290"/>
      <c r="E665" s="254" t="str">
        <f t="shared" si="123"/>
        <v>Other Council Assets</v>
      </c>
      <c r="F665" s="254" t="str">
        <f t="shared" si="123"/>
        <v>Mixed</v>
      </c>
      <c r="G665" s="255"/>
      <c r="H665" s="256"/>
      <c r="I665" s="31"/>
    </row>
    <row r="666" spans="3:9" ht="12" customHeight="1" x14ac:dyDescent="0.2">
      <c r="C666" s="13"/>
      <c r="D666" s="290"/>
      <c r="E666" s="254" t="str">
        <f t="shared" si="123"/>
        <v>Other Council Assets</v>
      </c>
      <c r="F666" s="254" t="str">
        <f t="shared" si="123"/>
        <v>Mixed</v>
      </c>
      <c r="G666" s="255"/>
      <c r="H666" s="256"/>
      <c r="I666" s="31"/>
    </row>
    <row r="667" spans="3:9" ht="12" customHeight="1" x14ac:dyDescent="0.2">
      <c r="C667" s="13"/>
      <c r="D667" s="290"/>
      <c r="E667" s="254" t="str">
        <f t="shared" si="123"/>
        <v>Other Council Assets</v>
      </c>
      <c r="F667" s="254" t="str">
        <f t="shared" si="123"/>
        <v>Mixed</v>
      </c>
      <c r="G667" s="255"/>
      <c r="H667" s="256"/>
      <c r="I667" s="31"/>
    </row>
    <row r="668" spans="3:9" ht="12" customHeight="1" x14ac:dyDescent="0.2">
      <c r="C668" s="13"/>
      <c r="D668" s="290"/>
      <c r="E668" s="254" t="str">
        <f t="shared" si="123"/>
        <v>Other Council Assets</v>
      </c>
      <c r="F668" s="254" t="str">
        <f t="shared" si="123"/>
        <v>Mixed</v>
      </c>
      <c r="G668" s="255"/>
      <c r="H668" s="256"/>
      <c r="I668" s="31"/>
    </row>
    <row r="669" spans="3:9" ht="12" customHeight="1" x14ac:dyDescent="0.2">
      <c r="C669" s="13"/>
      <c r="D669" s="290"/>
      <c r="E669" s="254" t="str">
        <f t="shared" si="123"/>
        <v>Other Council Assets</v>
      </c>
      <c r="F669" s="254" t="str">
        <f t="shared" si="123"/>
        <v>Mixed</v>
      </c>
      <c r="G669" s="255"/>
      <c r="H669" s="256"/>
      <c r="I669" s="31"/>
    </row>
    <row r="670" spans="3:9" ht="12" customHeight="1" x14ac:dyDescent="0.2">
      <c r="C670" s="13"/>
      <c r="D670" s="290">
        <v>67</v>
      </c>
      <c r="E670" s="250" t="str">
        <f>IF(OR(VLOOKUP(D670,'Services - NHC'!$D$10:$F$144,2,FALSE)="",VLOOKUP(D670,'Services - NHC'!$D$10:$F$144,2,FALSE)="[Enter service]"),"",VLOOKUP(D670,'Services - NHC'!$D$10:$F$144,2,FALSE))</f>
        <v>Sunraysia Highway Improvement Committee</v>
      </c>
      <c r="F670" s="251" t="str">
        <f>IF(OR(VLOOKUP(D670,'Services - NHC'!$D$10:$F$144,3,FALSE)="",VLOOKUP(D670,'Services - NHC'!$D$10:$F$144,3,FALSE)="[Select]"),"",VLOOKUP(D670,'Services - NHC'!$D$10:$F$144,3,FALSE))</f>
        <v>External</v>
      </c>
      <c r="G670" s="252"/>
      <c r="H670" s="253"/>
      <c r="I670" s="31"/>
    </row>
    <row r="671" spans="3:9" ht="12" customHeight="1" x14ac:dyDescent="0.2">
      <c r="C671" s="13"/>
      <c r="D671" s="290"/>
      <c r="E671" s="254" t="str">
        <f t="shared" ref="E671:F679" si="124">E670</f>
        <v>Sunraysia Highway Improvement Committee</v>
      </c>
      <c r="F671" s="254" t="str">
        <f t="shared" si="124"/>
        <v>External</v>
      </c>
      <c r="G671" s="255"/>
      <c r="H671" s="256"/>
      <c r="I671" s="31"/>
    </row>
    <row r="672" spans="3:9" ht="12" customHeight="1" x14ac:dyDescent="0.2">
      <c r="C672" s="13"/>
      <c r="D672" s="290"/>
      <c r="E672" s="254" t="str">
        <f t="shared" si="124"/>
        <v>Sunraysia Highway Improvement Committee</v>
      </c>
      <c r="F672" s="254" t="str">
        <f t="shared" si="124"/>
        <v>External</v>
      </c>
      <c r="G672" s="255"/>
      <c r="H672" s="256"/>
      <c r="I672" s="31"/>
    </row>
    <row r="673" spans="3:9" ht="12" customHeight="1" x14ac:dyDescent="0.2">
      <c r="C673" s="13"/>
      <c r="D673" s="290"/>
      <c r="E673" s="254" t="str">
        <f t="shared" si="124"/>
        <v>Sunraysia Highway Improvement Committee</v>
      </c>
      <c r="F673" s="254" t="str">
        <f t="shared" si="124"/>
        <v>External</v>
      </c>
      <c r="G673" s="255"/>
      <c r="H673" s="256"/>
      <c r="I673" s="31"/>
    </row>
    <row r="674" spans="3:9" ht="12" customHeight="1" x14ac:dyDescent="0.2">
      <c r="C674" s="13"/>
      <c r="D674" s="290"/>
      <c r="E674" s="254" t="str">
        <f t="shared" si="124"/>
        <v>Sunraysia Highway Improvement Committee</v>
      </c>
      <c r="F674" s="254" t="str">
        <f t="shared" si="124"/>
        <v>External</v>
      </c>
      <c r="G674" s="255"/>
      <c r="H674" s="256"/>
      <c r="I674" s="31"/>
    </row>
    <row r="675" spans="3:9" ht="12" customHeight="1" x14ac:dyDescent="0.2">
      <c r="C675" s="13"/>
      <c r="D675" s="290"/>
      <c r="E675" s="254" t="str">
        <f t="shared" si="124"/>
        <v>Sunraysia Highway Improvement Committee</v>
      </c>
      <c r="F675" s="254" t="str">
        <f t="shared" si="124"/>
        <v>External</v>
      </c>
      <c r="G675" s="255"/>
      <c r="H675" s="256"/>
      <c r="I675" s="31"/>
    </row>
    <row r="676" spans="3:9" ht="12" customHeight="1" x14ac:dyDescent="0.2">
      <c r="C676" s="13"/>
      <c r="D676" s="290"/>
      <c r="E676" s="254" t="str">
        <f t="shared" si="124"/>
        <v>Sunraysia Highway Improvement Committee</v>
      </c>
      <c r="F676" s="254" t="str">
        <f t="shared" si="124"/>
        <v>External</v>
      </c>
      <c r="G676" s="255"/>
      <c r="H676" s="256"/>
      <c r="I676" s="31"/>
    </row>
    <row r="677" spans="3:9" ht="12" customHeight="1" x14ac:dyDescent="0.2">
      <c r="C677" s="13"/>
      <c r="D677" s="290"/>
      <c r="E677" s="254" t="str">
        <f t="shared" si="124"/>
        <v>Sunraysia Highway Improvement Committee</v>
      </c>
      <c r="F677" s="254" t="str">
        <f t="shared" si="124"/>
        <v>External</v>
      </c>
      <c r="G677" s="255"/>
      <c r="H677" s="256"/>
      <c r="I677" s="31"/>
    </row>
    <row r="678" spans="3:9" ht="12" customHeight="1" x14ac:dyDescent="0.2">
      <c r="C678" s="13"/>
      <c r="D678" s="290"/>
      <c r="E678" s="254" t="str">
        <f t="shared" si="124"/>
        <v>Sunraysia Highway Improvement Committee</v>
      </c>
      <c r="F678" s="254" t="str">
        <f t="shared" si="124"/>
        <v>External</v>
      </c>
      <c r="G678" s="255"/>
      <c r="H678" s="256"/>
      <c r="I678" s="31"/>
    </row>
    <row r="679" spans="3:9" ht="12" customHeight="1" x14ac:dyDescent="0.2">
      <c r="C679" s="13"/>
      <c r="D679" s="290"/>
      <c r="E679" s="254" t="str">
        <f t="shared" si="124"/>
        <v>Sunraysia Highway Improvement Committee</v>
      </c>
      <c r="F679" s="254" t="str">
        <f t="shared" si="124"/>
        <v>External</v>
      </c>
      <c r="G679" s="255"/>
      <c r="H679" s="256"/>
      <c r="I679" s="31"/>
    </row>
    <row r="680" spans="3:9" ht="12" customHeight="1" x14ac:dyDescent="0.2">
      <c r="C680" s="13"/>
      <c r="D680" s="290">
        <v>68</v>
      </c>
      <c r="E680" s="250" t="str">
        <f>IF(OR(VLOOKUP(D680,'Services - NHC'!$D$10:$F$144,2,FALSE)="",VLOOKUP(D680,'Services - NHC'!$D$10:$F$144,2,FALSE)="[Enter service]"),"",VLOOKUP(D680,'Services - NHC'!$D$10:$F$144,2,FALSE))</f>
        <v>Roadside Weed and Rabbit Control</v>
      </c>
      <c r="F680" s="251" t="str">
        <f>IF(OR(VLOOKUP(D680,'Services - NHC'!$D$10:$F$144,3,FALSE)="",VLOOKUP(D680,'Services - NHC'!$D$10:$F$144,3,FALSE)="[Select]"),"",VLOOKUP(D680,'Services - NHC'!$D$10:$F$144,3,FALSE))</f>
        <v>External</v>
      </c>
      <c r="G680" s="252"/>
      <c r="H680" s="253"/>
      <c r="I680" s="31"/>
    </row>
    <row r="681" spans="3:9" ht="12" customHeight="1" x14ac:dyDescent="0.2">
      <c r="C681" s="13"/>
      <c r="D681" s="290"/>
      <c r="E681" s="254" t="str">
        <f t="shared" ref="E681:F689" si="125">E680</f>
        <v>Roadside Weed and Rabbit Control</v>
      </c>
      <c r="F681" s="254" t="str">
        <f t="shared" si="125"/>
        <v>External</v>
      </c>
      <c r="G681" s="255"/>
      <c r="H681" s="256"/>
      <c r="I681" s="31"/>
    </row>
    <row r="682" spans="3:9" ht="12" customHeight="1" x14ac:dyDescent="0.2">
      <c r="C682" s="13"/>
      <c r="D682" s="290"/>
      <c r="E682" s="254" t="str">
        <f t="shared" si="125"/>
        <v>Roadside Weed and Rabbit Control</v>
      </c>
      <c r="F682" s="254" t="str">
        <f t="shared" si="125"/>
        <v>External</v>
      </c>
      <c r="G682" s="255"/>
      <c r="H682" s="256"/>
      <c r="I682" s="31"/>
    </row>
    <row r="683" spans="3:9" ht="12" customHeight="1" x14ac:dyDescent="0.2">
      <c r="C683" s="13"/>
      <c r="D683" s="290"/>
      <c r="E683" s="254" t="str">
        <f t="shared" si="125"/>
        <v>Roadside Weed and Rabbit Control</v>
      </c>
      <c r="F683" s="254" t="str">
        <f t="shared" si="125"/>
        <v>External</v>
      </c>
      <c r="G683" s="255"/>
      <c r="H683" s="256"/>
      <c r="I683" s="31"/>
    </row>
    <row r="684" spans="3:9" ht="12" customHeight="1" x14ac:dyDescent="0.2">
      <c r="C684" s="13"/>
      <c r="D684" s="290"/>
      <c r="E684" s="254" t="str">
        <f t="shared" si="125"/>
        <v>Roadside Weed and Rabbit Control</v>
      </c>
      <c r="F684" s="254" t="str">
        <f t="shared" si="125"/>
        <v>External</v>
      </c>
      <c r="G684" s="255"/>
      <c r="H684" s="256"/>
      <c r="I684" s="31"/>
    </row>
    <row r="685" spans="3:9" ht="12" customHeight="1" x14ac:dyDescent="0.2">
      <c r="C685" s="13"/>
      <c r="D685" s="290"/>
      <c r="E685" s="254" t="str">
        <f t="shared" si="125"/>
        <v>Roadside Weed and Rabbit Control</v>
      </c>
      <c r="F685" s="254" t="str">
        <f t="shared" si="125"/>
        <v>External</v>
      </c>
      <c r="G685" s="255"/>
      <c r="H685" s="256"/>
      <c r="I685" s="31"/>
    </row>
    <row r="686" spans="3:9" ht="12" customHeight="1" x14ac:dyDescent="0.2">
      <c r="C686" s="13"/>
      <c r="D686" s="290"/>
      <c r="E686" s="254" t="str">
        <f t="shared" si="125"/>
        <v>Roadside Weed and Rabbit Control</v>
      </c>
      <c r="F686" s="254" t="str">
        <f t="shared" si="125"/>
        <v>External</v>
      </c>
      <c r="G686" s="255"/>
      <c r="H686" s="256"/>
      <c r="I686" s="31"/>
    </row>
    <row r="687" spans="3:9" ht="12" customHeight="1" x14ac:dyDescent="0.2">
      <c r="C687" s="13"/>
      <c r="D687" s="290"/>
      <c r="E687" s="254" t="str">
        <f t="shared" si="125"/>
        <v>Roadside Weed and Rabbit Control</v>
      </c>
      <c r="F687" s="254" t="str">
        <f t="shared" si="125"/>
        <v>External</v>
      </c>
      <c r="G687" s="255"/>
      <c r="H687" s="256"/>
      <c r="I687" s="31"/>
    </row>
    <row r="688" spans="3:9" ht="12" customHeight="1" x14ac:dyDescent="0.2">
      <c r="C688" s="13"/>
      <c r="D688" s="290"/>
      <c r="E688" s="254" t="str">
        <f t="shared" si="125"/>
        <v>Roadside Weed and Rabbit Control</v>
      </c>
      <c r="F688" s="254" t="str">
        <f t="shared" si="125"/>
        <v>External</v>
      </c>
      <c r="G688" s="255"/>
      <c r="H688" s="256"/>
      <c r="I688" s="31"/>
    </row>
    <row r="689" spans="3:9" ht="12" customHeight="1" x14ac:dyDescent="0.2">
      <c r="C689" s="13"/>
      <c r="D689" s="290"/>
      <c r="E689" s="254" t="str">
        <f t="shared" si="125"/>
        <v>Roadside Weed and Rabbit Control</v>
      </c>
      <c r="F689" s="254" t="str">
        <f t="shared" si="125"/>
        <v>External</v>
      </c>
      <c r="G689" s="255"/>
      <c r="H689" s="256"/>
      <c r="I689" s="31"/>
    </row>
    <row r="690" spans="3:9" ht="12" customHeight="1" x14ac:dyDescent="0.2">
      <c r="C690" s="13"/>
      <c r="D690" s="290">
        <v>69</v>
      </c>
      <c r="E690" s="250" t="str">
        <f>IF(OR(VLOOKUP(D690,'Services - NHC'!$D$10:$F$144,2,FALSE)="",VLOOKUP(D690,'Services - NHC'!$D$10:$F$144,2,FALSE)="[Enter service]"),"",VLOOKUP(D690,'Services - NHC'!$D$10:$F$144,2,FALSE))</f>
        <v>Charlton-St Arnaud Rd Floodway Construction</v>
      </c>
      <c r="F690" s="251" t="str">
        <f>IF(OR(VLOOKUP(D690,'Services - NHC'!$D$10:$F$144,3,FALSE)="",VLOOKUP(D690,'Services - NHC'!$D$10:$F$144,3,FALSE)="[Select]"),"",VLOOKUP(D690,'Services - NHC'!$D$10:$F$144,3,FALSE))</f>
        <v>External</v>
      </c>
      <c r="G690" s="252"/>
      <c r="H690" s="253"/>
      <c r="I690" s="31"/>
    </row>
    <row r="691" spans="3:9" ht="12" customHeight="1" x14ac:dyDescent="0.2">
      <c r="C691" s="13"/>
      <c r="D691" s="290"/>
      <c r="E691" s="254" t="str">
        <f t="shared" ref="E691:F699" si="126">E690</f>
        <v>Charlton-St Arnaud Rd Floodway Construction</v>
      </c>
      <c r="F691" s="254" t="str">
        <f t="shared" si="126"/>
        <v>External</v>
      </c>
      <c r="G691" s="255"/>
      <c r="H691" s="256"/>
      <c r="I691" s="31"/>
    </row>
    <row r="692" spans="3:9" ht="12" customHeight="1" x14ac:dyDescent="0.2">
      <c r="C692" s="13"/>
      <c r="D692" s="290"/>
      <c r="E692" s="254" t="str">
        <f t="shared" si="126"/>
        <v>Charlton-St Arnaud Rd Floodway Construction</v>
      </c>
      <c r="F692" s="254" t="str">
        <f t="shared" si="126"/>
        <v>External</v>
      </c>
      <c r="G692" s="255"/>
      <c r="H692" s="256"/>
      <c r="I692" s="31"/>
    </row>
    <row r="693" spans="3:9" ht="12" customHeight="1" x14ac:dyDescent="0.2">
      <c r="C693" s="13"/>
      <c r="D693" s="290"/>
      <c r="E693" s="254" t="str">
        <f t="shared" si="126"/>
        <v>Charlton-St Arnaud Rd Floodway Construction</v>
      </c>
      <c r="F693" s="254" t="str">
        <f t="shared" si="126"/>
        <v>External</v>
      </c>
      <c r="G693" s="255"/>
      <c r="H693" s="256"/>
      <c r="I693" s="31"/>
    </row>
    <row r="694" spans="3:9" ht="12" customHeight="1" x14ac:dyDescent="0.2">
      <c r="C694" s="13"/>
      <c r="D694" s="290"/>
      <c r="E694" s="254" t="str">
        <f t="shared" si="126"/>
        <v>Charlton-St Arnaud Rd Floodway Construction</v>
      </c>
      <c r="F694" s="254" t="str">
        <f t="shared" si="126"/>
        <v>External</v>
      </c>
      <c r="G694" s="255"/>
      <c r="H694" s="256"/>
      <c r="I694" s="31"/>
    </row>
    <row r="695" spans="3:9" ht="12" customHeight="1" x14ac:dyDescent="0.2">
      <c r="C695" s="13"/>
      <c r="D695" s="290"/>
      <c r="E695" s="254" t="str">
        <f t="shared" si="126"/>
        <v>Charlton-St Arnaud Rd Floodway Construction</v>
      </c>
      <c r="F695" s="254" t="str">
        <f t="shared" si="126"/>
        <v>External</v>
      </c>
      <c r="G695" s="255"/>
      <c r="H695" s="256"/>
      <c r="I695" s="31"/>
    </row>
    <row r="696" spans="3:9" ht="12" customHeight="1" x14ac:dyDescent="0.2">
      <c r="C696" s="13"/>
      <c r="D696" s="290"/>
      <c r="E696" s="254" t="str">
        <f t="shared" si="126"/>
        <v>Charlton-St Arnaud Rd Floodway Construction</v>
      </c>
      <c r="F696" s="254" t="str">
        <f t="shared" si="126"/>
        <v>External</v>
      </c>
      <c r="G696" s="255"/>
      <c r="H696" s="256"/>
      <c r="I696" s="31"/>
    </row>
    <row r="697" spans="3:9" ht="12" customHeight="1" x14ac:dyDescent="0.2">
      <c r="C697" s="13"/>
      <c r="D697" s="290"/>
      <c r="E697" s="254" t="str">
        <f t="shared" si="126"/>
        <v>Charlton-St Arnaud Rd Floodway Construction</v>
      </c>
      <c r="F697" s="254" t="str">
        <f t="shared" si="126"/>
        <v>External</v>
      </c>
      <c r="G697" s="255"/>
      <c r="H697" s="256"/>
      <c r="I697" s="31"/>
    </row>
    <row r="698" spans="3:9" ht="12" customHeight="1" x14ac:dyDescent="0.2">
      <c r="C698" s="13"/>
      <c r="D698" s="290"/>
      <c r="E698" s="254" t="str">
        <f t="shared" si="126"/>
        <v>Charlton-St Arnaud Rd Floodway Construction</v>
      </c>
      <c r="F698" s="254" t="str">
        <f t="shared" si="126"/>
        <v>External</v>
      </c>
      <c r="G698" s="255"/>
      <c r="H698" s="256"/>
      <c r="I698" s="31"/>
    </row>
    <row r="699" spans="3:9" ht="12" customHeight="1" x14ac:dyDescent="0.2">
      <c r="C699" s="13"/>
      <c r="D699" s="290"/>
      <c r="E699" s="254" t="str">
        <f t="shared" si="126"/>
        <v>Charlton-St Arnaud Rd Floodway Construction</v>
      </c>
      <c r="F699" s="254" t="str">
        <f t="shared" si="126"/>
        <v>External</v>
      </c>
      <c r="G699" s="255"/>
      <c r="H699" s="256"/>
      <c r="I699" s="31"/>
    </row>
    <row r="700" spans="3:9" ht="12" customHeight="1" x14ac:dyDescent="0.2">
      <c r="C700" s="13"/>
      <c r="D700" s="290">
        <v>70</v>
      </c>
      <c r="E700" s="250" t="str">
        <f>IF(OR(VLOOKUP(D700,'Services - NHC'!$D$10:$F$144,2,FALSE)="",VLOOKUP(D700,'Services - NHC'!$D$10:$F$144,2,FALSE)="[Enter service]"),"",VLOOKUP(D700,'Services - NHC'!$D$10:$F$144,2,FALSE))</f>
        <v>Municipal Emergency Management</v>
      </c>
      <c r="F700" s="251" t="str">
        <f>IF(OR(VLOOKUP(D700,'Services - NHC'!$D$10:$F$144,3,FALSE)="",VLOOKUP(D700,'Services - NHC'!$D$10:$F$144,3,FALSE)="[Select]"),"",VLOOKUP(D700,'Services - NHC'!$D$10:$F$144,3,FALSE))</f>
        <v>Mixed</v>
      </c>
      <c r="G700" s="252"/>
      <c r="H700" s="253"/>
      <c r="I700" s="31"/>
    </row>
    <row r="701" spans="3:9" ht="12" customHeight="1" x14ac:dyDescent="0.2">
      <c r="C701" s="13"/>
      <c r="D701" s="290"/>
      <c r="E701" s="254" t="str">
        <f t="shared" ref="E701:F709" si="127">E700</f>
        <v>Municipal Emergency Management</v>
      </c>
      <c r="F701" s="254" t="str">
        <f t="shared" si="127"/>
        <v>Mixed</v>
      </c>
      <c r="G701" s="255"/>
      <c r="H701" s="256"/>
      <c r="I701" s="31"/>
    </row>
    <row r="702" spans="3:9" ht="12" customHeight="1" x14ac:dyDescent="0.2">
      <c r="C702" s="13"/>
      <c r="D702" s="290"/>
      <c r="E702" s="254" t="str">
        <f t="shared" si="127"/>
        <v>Municipal Emergency Management</v>
      </c>
      <c r="F702" s="254" t="str">
        <f t="shared" si="127"/>
        <v>Mixed</v>
      </c>
      <c r="G702" s="255"/>
      <c r="H702" s="256"/>
      <c r="I702" s="31"/>
    </row>
    <row r="703" spans="3:9" ht="12" customHeight="1" x14ac:dyDescent="0.2">
      <c r="C703" s="13"/>
      <c r="D703" s="290"/>
      <c r="E703" s="254" t="str">
        <f t="shared" si="127"/>
        <v>Municipal Emergency Management</v>
      </c>
      <c r="F703" s="254" t="str">
        <f t="shared" si="127"/>
        <v>Mixed</v>
      </c>
      <c r="G703" s="255"/>
      <c r="H703" s="256"/>
      <c r="I703" s="31"/>
    </row>
    <row r="704" spans="3:9" ht="12" customHeight="1" x14ac:dyDescent="0.2">
      <c r="C704" s="13"/>
      <c r="D704" s="290"/>
      <c r="E704" s="254" t="str">
        <f t="shared" si="127"/>
        <v>Municipal Emergency Management</v>
      </c>
      <c r="F704" s="254" t="str">
        <f t="shared" si="127"/>
        <v>Mixed</v>
      </c>
      <c r="G704" s="255"/>
      <c r="H704" s="256"/>
      <c r="I704" s="31"/>
    </row>
    <row r="705" spans="3:9" ht="12" customHeight="1" x14ac:dyDescent="0.2">
      <c r="C705" s="13"/>
      <c r="D705" s="290"/>
      <c r="E705" s="254" t="str">
        <f t="shared" si="127"/>
        <v>Municipal Emergency Management</v>
      </c>
      <c r="F705" s="254" t="str">
        <f t="shared" si="127"/>
        <v>Mixed</v>
      </c>
      <c r="G705" s="255"/>
      <c r="H705" s="256"/>
      <c r="I705" s="31"/>
    </row>
    <row r="706" spans="3:9" ht="12" customHeight="1" x14ac:dyDescent="0.2">
      <c r="C706" s="13"/>
      <c r="D706" s="290"/>
      <c r="E706" s="254" t="str">
        <f t="shared" si="127"/>
        <v>Municipal Emergency Management</v>
      </c>
      <c r="F706" s="254" t="str">
        <f t="shared" si="127"/>
        <v>Mixed</v>
      </c>
      <c r="G706" s="255"/>
      <c r="H706" s="256"/>
      <c r="I706" s="31"/>
    </row>
    <row r="707" spans="3:9" ht="12" customHeight="1" x14ac:dyDescent="0.2">
      <c r="C707" s="13"/>
      <c r="D707" s="290"/>
      <c r="E707" s="254" t="str">
        <f t="shared" si="127"/>
        <v>Municipal Emergency Management</v>
      </c>
      <c r="F707" s="254" t="str">
        <f t="shared" si="127"/>
        <v>Mixed</v>
      </c>
      <c r="G707" s="255"/>
      <c r="H707" s="256"/>
      <c r="I707" s="31"/>
    </row>
    <row r="708" spans="3:9" ht="12" customHeight="1" x14ac:dyDescent="0.2">
      <c r="C708" s="13"/>
      <c r="D708" s="290"/>
      <c r="E708" s="254" t="str">
        <f t="shared" si="127"/>
        <v>Municipal Emergency Management</v>
      </c>
      <c r="F708" s="254" t="str">
        <f t="shared" si="127"/>
        <v>Mixed</v>
      </c>
      <c r="G708" s="255"/>
      <c r="H708" s="256"/>
      <c r="I708" s="31"/>
    </row>
    <row r="709" spans="3:9" ht="12" customHeight="1" x14ac:dyDescent="0.2">
      <c r="C709" s="13"/>
      <c r="D709" s="290"/>
      <c r="E709" s="254" t="str">
        <f t="shared" si="127"/>
        <v>Municipal Emergency Management</v>
      </c>
      <c r="F709" s="254" t="str">
        <f t="shared" si="127"/>
        <v>Mixed</v>
      </c>
      <c r="G709" s="255"/>
      <c r="H709" s="256"/>
      <c r="I709" s="31"/>
    </row>
    <row r="710" spans="3:9" ht="12" customHeight="1" x14ac:dyDescent="0.2">
      <c r="C710" s="13"/>
      <c r="D710" s="290">
        <v>71</v>
      </c>
      <c r="E710" s="250" t="str">
        <f>IF(OR(VLOOKUP(D710,'Services - NHC'!$D$10:$F$144,2,FALSE)="",VLOOKUP(D710,'Services - NHC'!$D$10:$F$144,2,FALSE)="[Enter service]"),"",VLOOKUP(D710,'Services - NHC'!$D$10:$F$144,2,FALSE))</f>
        <v>Incident Emergency Response</v>
      </c>
      <c r="F710" s="251" t="str">
        <f>IF(OR(VLOOKUP(D710,'Services - NHC'!$D$10:$F$144,3,FALSE)="",VLOOKUP(D710,'Services - NHC'!$D$10:$F$144,3,FALSE)="[Select]"),"",VLOOKUP(D710,'Services - NHC'!$D$10:$F$144,3,FALSE))</f>
        <v>Mixed</v>
      </c>
      <c r="G710" s="252" t="s">
        <v>630</v>
      </c>
      <c r="H710" s="253"/>
      <c r="I710" s="31"/>
    </row>
    <row r="711" spans="3:9" ht="12" customHeight="1" x14ac:dyDescent="0.2">
      <c r="C711" s="13"/>
      <c r="D711" s="290"/>
      <c r="E711" s="254" t="str">
        <f t="shared" ref="E711:F719" si="128">E710</f>
        <v>Incident Emergency Response</v>
      </c>
      <c r="F711" s="254" t="str">
        <f t="shared" si="128"/>
        <v>Mixed</v>
      </c>
      <c r="G711" s="255"/>
      <c r="H711" s="256"/>
      <c r="I711" s="31"/>
    </row>
    <row r="712" spans="3:9" ht="12" customHeight="1" x14ac:dyDescent="0.2">
      <c r="C712" s="13"/>
      <c r="D712" s="290"/>
      <c r="E712" s="254" t="str">
        <f t="shared" si="128"/>
        <v>Incident Emergency Response</v>
      </c>
      <c r="F712" s="254" t="str">
        <f t="shared" si="128"/>
        <v>Mixed</v>
      </c>
      <c r="G712" s="255"/>
      <c r="H712" s="256"/>
      <c r="I712" s="31"/>
    </row>
    <row r="713" spans="3:9" ht="12" customHeight="1" x14ac:dyDescent="0.2">
      <c r="C713" s="13"/>
      <c r="D713" s="290"/>
      <c r="E713" s="254" t="str">
        <f t="shared" si="128"/>
        <v>Incident Emergency Response</v>
      </c>
      <c r="F713" s="254" t="str">
        <f t="shared" si="128"/>
        <v>Mixed</v>
      </c>
      <c r="G713" s="255"/>
      <c r="H713" s="256"/>
      <c r="I713" s="31"/>
    </row>
    <row r="714" spans="3:9" ht="12" customHeight="1" x14ac:dyDescent="0.2">
      <c r="C714" s="13"/>
      <c r="D714" s="290"/>
      <c r="E714" s="254" t="str">
        <f t="shared" si="128"/>
        <v>Incident Emergency Response</v>
      </c>
      <c r="F714" s="254" t="str">
        <f t="shared" si="128"/>
        <v>Mixed</v>
      </c>
      <c r="G714" s="255"/>
      <c r="H714" s="256"/>
      <c r="I714" s="31"/>
    </row>
    <row r="715" spans="3:9" ht="12" customHeight="1" x14ac:dyDescent="0.2">
      <c r="C715" s="13"/>
      <c r="D715" s="290"/>
      <c r="E715" s="254" t="str">
        <f t="shared" si="128"/>
        <v>Incident Emergency Response</v>
      </c>
      <c r="F715" s="254" t="str">
        <f t="shared" si="128"/>
        <v>Mixed</v>
      </c>
      <c r="G715" s="255"/>
      <c r="H715" s="256"/>
      <c r="I715" s="31"/>
    </row>
    <row r="716" spans="3:9" ht="12" customHeight="1" x14ac:dyDescent="0.2">
      <c r="C716" s="13"/>
      <c r="D716" s="290"/>
      <c r="E716" s="254" t="str">
        <f t="shared" si="128"/>
        <v>Incident Emergency Response</v>
      </c>
      <c r="F716" s="254" t="str">
        <f t="shared" si="128"/>
        <v>Mixed</v>
      </c>
      <c r="G716" s="255"/>
      <c r="H716" s="256"/>
      <c r="I716" s="31"/>
    </row>
    <row r="717" spans="3:9" ht="12" customHeight="1" x14ac:dyDescent="0.2">
      <c r="C717" s="13"/>
      <c r="D717" s="290"/>
      <c r="E717" s="254" t="str">
        <f t="shared" si="128"/>
        <v>Incident Emergency Response</v>
      </c>
      <c r="F717" s="254" t="str">
        <f t="shared" si="128"/>
        <v>Mixed</v>
      </c>
      <c r="G717" s="255"/>
      <c r="H717" s="256"/>
      <c r="I717" s="31"/>
    </row>
    <row r="718" spans="3:9" ht="12" customHeight="1" x14ac:dyDescent="0.2">
      <c r="C718" s="13"/>
      <c r="D718" s="290"/>
      <c r="E718" s="254" t="str">
        <f t="shared" si="128"/>
        <v>Incident Emergency Response</v>
      </c>
      <c r="F718" s="254" t="str">
        <f t="shared" si="128"/>
        <v>Mixed</v>
      </c>
      <c r="G718" s="255"/>
      <c r="H718" s="256"/>
      <c r="I718" s="31"/>
    </row>
    <row r="719" spans="3:9" ht="12" customHeight="1" x14ac:dyDescent="0.2">
      <c r="C719" s="13"/>
      <c r="D719" s="290"/>
      <c r="E719" s="254" t="str">
        <f t="shared" si="128"/>
        <v>Incident Emergency Response</v>
      </c>
      <c r="F719" s="254" t="str">
        <f t="shared" si="128"/>
        <v>Mixed</v>
      </c>
      <c r="G719" s="255"/>
      <c r="H719" s="256"/>
      <c r="I719" s="31"/>
    </row>
    <row r="720" spans="3:9" ht="12" customHeight="1" x14ac:dyDescent="0.2">
      <c r="C720" s="13"/>
      <c r="D720" s="290">
        <v>72</v>
      </c>
      <c r="E720" s="250" t="str">
        <f>IF(OR(VLOOKUP(D720,'Services - NHC'!$D$10:$F$144,2,FALSE)="",VLOOKUP(D720,'Services - NHC'!$D$10:$F$144,2,FALSE)="[Enter service]"),"",VLOOKUP(D720,'Services - NHC'!$D$10:$F$144,2,FALSE))</f>
        <v>Events Traffic Control &amp; Community Support</v>
      </c>
      <c r="F720" s="251" t="str">
        <f>IF(OR(VLOOKUP(D720,'Services - NHC'!$D$10:$F$144,3,FALSE)="",VLOOKUP(D720,'Services - NHC'!$D$10:$F$144,3,FALSE)="[Select]"),"",VLOOKUP(D720,'Services - NHC'!$D$10:$F$144,3,FALSE))</f>
        <v>External</v>
      </c>
      <c r="G720" s="252" t="s">
        <v>631</v>
      </c>
      <c r="H720" s="253"/>
      <c r="I720" s="31"/>
    </row>
    <row r="721" spans="3:9" ht="12" customHeight="1" x14ac:dyDescent="0.2">
      <c r="C721" s="13"/>
      <c r="D721" s="290"/>
      <c r="E721" s="254" t="str">
        <f t="shared" ref="E721:F729" si="129">E720</f>
        <v>Events Traffic Control &amp; Community Support</v>
      </c>
      <c r="F721" s="254" t="str">
        <f t="shared" si="129"/>
        <v>External</v>
      </c>
      <c r="G721" s="255"/>
      <c r="H721" s="256"/>
      <c r="I721" s="31"/>
    </row>
    <row r="722" spans="3:9" ht="12" customHeight="1" x14ac:dyDescent="0.2">
      <c r="C722" s="13"/>
      <c r="D722" s="290"/>
      <c r="E722" s="254" t="str">
        <f t="shared" si="129"/>
        <v>Events Traffic Control &amp; Community Support</v>
      </c>
      <c r="F722" s="254" t="str">
        <f t="shared" si="129"/>
        <v>External</v>
      </c>
      <c r="G722" s="255"/>
      <c r="H722" s="256"/>
      <c r="I722" s="31"/>
    </row>
    <row r="723" spans="3:9" ht="12" customHeight="1" x14ac:dyDescent="0.2">
      <c r="C723" s="13"/>
      <c r="D723" s="290"/>
      <c r="E723" s="254" t="str">
        <f t="shared" si="129"/>
        <v>Events Traffic Control &amp; Community Support</v>
      </c>
      <c r="F723" s="254" t="str">
        <f t="shared" si="129"/>
        <v>External</v>
      </c>
      <c r="G723" s="255"/>
      <c r="H723" s="256"/>
      <c r="I723" s="31"/>
    </row>
    <row r="724" spans="3:9" ht="12" customHeight="1" x14ac:dyDescent="0.2">
      <c r="C724" s="13"/>
      <c r="D724" s="290"/>
      <c r="E724" s="254" t="str">
        <f t="shared" si="129"/>
        <v>Events Traffic Control &amp; Community Support</v>
      </c>
      <c r="F724" s="254" t="str">
        <f t="shared" si="129"/>
        <v>External</v>
      </c>
      <c r="G724" s="255"/>
      <c r="H724" s="256"/>
      <c r="I724" s="31"/>
    </row>
    <row r="725" spans="3:9" ht="12" customHeight="1" x14ac:dyDescent="0.2">
      <c r="C725" s="13"/>
      <c r="D725" s="290"/>
      <c r="E725" s="254" t="str">
        <f t="shared" si="129"/>
        <v>Events Traffic Control &amp; Community Support</v>
      </c>
      <c r="F725" s="254" t="str">
        <f t="shared" si="129"/>
        <v>External</v>
      </c>
      <c r="G725" s="255"/>
      <c r="H725" s="256"/>
      <c r="I725" s="31"/>
    </row>
    <row r="726" spans="3:9" ht="12" customHeight="1" x14ac:dyDescent="0.2">
      <c r="C726" s="13"/>
      <c r="D726" s="290"/>
      <c r="E726" s="254" t="str">
        <f t="shared" si="129"/>
        <v>Events Traffic Control &amp; Community Support</v>
      </c>
      <c r="F726" s="254" t="str">
        <f t="shared" si="129"/>
        <v>External</v>
      </c>
      <c r="G726" s="255"/>
      <c r="H726" s="256"/>
      <c r="I726" s="31"/>
    </row>
    <row r="727" spans="3:9" ht="12" customHeight="1" x14ac:dyDescent="0.2">
      <c r="C727" s="13"/>
      <c r="D727" s="290"/>
      <c r="E727" s="254" t="str">
        <f t="shared" si="129"/>
        <v>Events Traffic Control &amp; Community Support</v>
      </c>
      <c r="F727" s="254" t="str">
        <f t="shared" si="129"/>
        <v>External</v>
      </c>
      <c r="G727" s="255"/>
      <c r="H727" s="256"/>
      <c r="I727" s="31"/>
    </row>
    <row r="728" spans="3:9" ht="12" customHeight="1" x14ac:dyDescent="0.2">
      <c r="C728" s="13"/>
      <c r="D728" s="290"/>
      <c r="E728" s="254" t="str">
        <f t="shared" si="129"/>
        <v>Events Traffic Control &amp; Community Support</v>
      </c>
      <c r="F728" s="254" t="str">
        <f t="shared" si="129"/>
        <v>External</v>
      </c>
      <c r="G728" s="255"/>
      <c r="H728" s="256"/>
      <c r="I728" s="31"/>
    </row>
    <row r="729" spans="3:9" ht="12" customHeight="1" x14ac:dyDescent="0.2">
      <c r="C729" s="13"/>
      <c r="D729" s="290"/>
      <c r="E729" s="254" t="str">
        <f t="shared" si="129"/>
        <v>Events Traffic Control &amp; Community Support</v>
      </c>
      <c r="F729" s="254" t="str">
        <f t="shared" si="129"/>
        <v>External</v>
      </c>
      <c r="G729" s="255"/>
      <c r="H729" s="256"/>
      <c r="I729" s="31"/>
    </row>
    <row r="730" spans="3:9" ht="12" customHeight="1" x14ac:dyDescent="0.2">
      <c r="C730" s="13"/>
      <c r="D730" s="290">
        <v>73</v>
      </c>
      <c r="E730" s="250" t="str">
        <f>IF(OR(VLOOKUP(D730,'Services - NHC'!$D$10:$F$144,2,FALSE)="",VLOOKUP(D730,'Services - NHC'!$D$10:$F$144,2,FALSE)="[Enter service]"),"",VLOOKUP(D730,'Services - NHC'!$D$10:$F$144,2,FALSE))</f>
        <v>Road Services Administration</v>
      </c>
      <c r="F730" s="251" t="str">
        <f>IF(OR(VLOOKUP(D730,'Services - NHC'!$D$10:$F$144,3,FALSE)="",VLOOKUP(D730,'Services - NHC'!$D$10:$F$144,3,FALSE)="[Select]"),"",VLOOKUP(D730,'Services - NHC'!$D$10:$F$144,3,FALSE))</f>
        <v>Internal</v>
      </c>
      <c r="G730" s="252"/>
      <c r="H730" s="253"/>
      <c r="I730" s="31"/>
    </row>
    <row r="731" spans="3:9" ht="12" customHeight="1" x14ac:dyDescent="0.2">
      <c r="C731" s="13"/>
      <c r="D731" s="290"/>
      <c r="E731" s="254" t="str">
        <f t="shared" ref="E731:F739" si="130">E730</f>
        <v>Road Services Administration</v>
      </c>
      <c r="F731" s="254" t="str">
        <f t="shared" si="130"/>
        <v>Internal</v>
      </c>
      <c r="G731" s="255"/>
      <c r="H731" s="256"/>
      <c r="I731" s="31"/>
    </row>
    <row r="732" spans="3:9" ht="12" customHeight="1" x14ac:dyDescent="0.2">
      <c r="C732" s="13"/>
      <c r="D732" s="290"/>
      <c r="E732" s="254" t="str">
        <f t="shared" si="130"/>
        <v>Road Services Administration</v>
      </c>
      <c r="F732" s="254" t="str">
        <f t="shared" si="130"/>
        <v>Internal</v>
      </c>
      <c r="G732" s="255"/>
      <c r="H732" s="256"/>
      <c r="I732" s="31"/>
    </row>
    <row r="733" spans="3:9" ht="12" customHeight="1" x14ac:dyDescent="0.2">
      <c r="C733" s="13"/>
      <c r="D733" s="290"/>
      <c r="E733" s="254" t="str">
        <f t="shared" si="130"/>
        <v>Road Services Administration</v>
      </c>
      <c r="F733" s="254" t="str">
        <f t="shared" si="130"/>
        <v>Internal</v>
      </c>
      <c r="G733" s="255"/>
      <c r="H733" s="256"/>
      <c r="I733" s="31"/>
    </row>
    <row r="734" spans="3:9" ht="12" customHeight="1" x14ac:dyDescent="0.2">
      <c r="C734" s="13"/>
      <c r="D734" s="290"/>
      <c r="E734" s="254" t="str">
        <f t="shared" si="130"/>
        <v>Road Services Administration</v>
      </c>
      <c r="F734" s="254" t="str">
        <f t="shared" si="130"/>
        <v>Internal</v>
      </c>
      <c r="G734" s="255"/>
      <c r="H734" s="256"/>
      <c r="I734" s="31"/>
    </row>
    <row r="735" spans="3:9" ht="12" customHeight="1" x14ac:dyDescent="0.2">
      <c r="C735" s="13"/>
      <c r="D735" s="290"/>
      <c r="E735" s="254" t="str">
        <f t="shared" si="130"/>
        <v>Road Services Administration</v>
      </c>
      <c r="F735" s="254" t="str">
        <f t="shared" si="130"/>
        <v>Internal</v>
      </c>
      <c r="G735" s="255"/>
      <c r="H735" s="256"/>
      <c r="I735" s="31"/>
    </row>
    <row r="736" spans="3:9" ht="12" customHeight="1" x14ac:dyDescent="0.2">
      <c r="C736" s="13"/>
      <c r="D736" s="290"/>
      <c r="E736" s="254" t="str">
        <f t="shared" si="130"/>
        <v>Road Services Administration</v>
      </c>
      <c r="F736" s="254" t="str">
        <f t="shared" si="130"/>
        <v>Internal</v>
      </c>
      <c r="G736" s="255"/>
      <c r="H736" s="256"/>
      <c r="I736" s="31"/>
    </row>
    <row r="737" spans="3:9" ht="12" customHeight="1" x14ac:dyDescent="0.2">
      <c r="C737" s="13"/>
      <c r="D737" s="290"/>
      <c r="E737" s="254" t="str">
        <f t="shared" si="130"/>
        <v>Road Services Administration</v>
      </c>
      <c r="F737" s="254" t="str">
        <f t="shared" si="130"/>
        <v>Internal</v>
      </c>
      <c r="G737" s="255"/>
      <c r="H737" s="256"/>
      <c r="I737" s="31"/>
    </row>
    <row r="738" spans="3:9" ht="12" customHeight="1" x14ac:dyDescent="0.2">
      <c r="C738" s="13"/>
      <c r="D738" s="290"/>
      <c r="E738" s="254" t="str">
        <f t="shared" si="130"/>
        <v>Road Services Administration</v>
      </c>
      <c r="F738" s="254" t="str">
        <f t="shared" si="130"/>
        <v>Internal</v>
      </c>
      <c r="G738" s="255"/>
      <c r="H738" s="256"/>
      <c r="I738" s="31"/>
    </row>
    <row r="739" spans="3:9" ht="12" customHeight="1" x14ac:dyDescent="0.2">
      <c r="C739" s="13"/>
      <c r="D739" s="290"/>
      <c r="E739" s="254" t="str">
        <f t="shared" si="130"/>
        <v>Road Services Administration</v>
      </c>
      <c r="F739" s="254" t="str">
        <f t="shared" si="130"/>
        <v>Internal</v>
      </c>
      <c r="G739" s="255"/>
      <c r="H739" s="256"/>
      <c r="I739" s="31"/>
    </row>
    <row r="740" spans="3:9" ht="12" customHeight="1" x14ac:dyDescent="0.2">
      <c r="C740" s="13"/>
      <c r="D740" s="290">
        <v>74</v>
      </c>
      <c r="E740" s="250" t="str">
        <f>IF(OR(VLOOKUP(D740,'Services - NHC'!$D$10:$F$144,2,FALSE)="",VLOOKUP(D740,'Services - NHC'!$D$10:$F$144,2,FALSE)="[Enter service]"),"",VLOOKUP(D740,'Services - NHC'!$D$10:$F$144,2,FALSE))</f>
        <v>Roads Sealed</v>
      </c>
      <c r="F740" s="251" t="str">
        <f>IF(OR(VLOOKUP(D740,'Services - NHC'!$D$10:$F$144,3,FALSE)="",VLOOKUP(D740,'Services - NHC'!$D$10:$F$144,3,FALSE)="[Select]"),"",VLOOKUP(D740,'Services - NHC'!$D$10:$F$144,3,FALSE))</f>
        <v>External</v>
      </c>
      <c r="G740" s="252" t="s">
        <v>632</v>
      </c>
      <c r="H740" s="253"/>
      <c r="I740" s="31"/>
    </row>
    <row r="741" spans="3:9" ht="12" customHeight="1" x14ac:dyDescent="0.2">
      <c r="C741" s="13"/>
      <c r="D741" s="290"/>
      <c r="E741" s="254" t="str">
        <f t="shared" ref="E741:F749" si="131">E740</f>
        <v>Roads Sealed</v>
      </c>
      <c r="F741" s="254" t="str">
        <f t="shared" si="131"/>
        <v>External</v>
      </c>
      <c r="G741" s="255"/>
      <c r="H741" s="256"/>
      <c r="I741" s="31"/>
    </row>
    <row r="742" spans="3:9" ht="12" customHeight="1" x14ac:dyDescent="0.2">
      <c r="C742" s="13"/>
      <c r="D742" s="290"/>
      <c r="E742" s="254" t="str">
        <f t="shared" si="131"/>
        <v>Roads Sealed</v>
      </c>
      <c r="F742" s="254" t="str">
        <f t="shared" si="131"/>
        <v>External</v>
      </c>
      <c r="G742" s="255"/>
      <c r="H742" s="256"/>
      <c r="I742" s="31"/>
    </row>
    <row r="743" spans="3:9" ht="12" customHeight="1" x14ac:dyDescent="0.2">
      <c r="C743" s="13"/>
      <c r="D743" s="290"/>
      <c r="E743" s="254" t="str">
        <f t="shared" si="131"/>
        <v>Roads Sealed</v>
      </c>
      <c r="F743" s="254" t="str">
        <f t="shared" si="131"/>
        <v>External</v>
      </c>
      <c r="G743" s="255"/>
      <c r="H743" s="256"/>
      <c r="I743" s="31"/>
    </row>
    <row r="744" spans="3:9" ht="12" customHeight="1" x14ac:dyDescent="0.2">
      <c r="C744" s="13"/>
      <c r="D744" s="290"/>
      <c r="E744" s="254" t="str">
        <f t="shared" si="131"/>
        <v>Roads Sealed</v>
      </c>
      <c r="F744" s="254" t="str">
        <f t="shared" si="131"/>
        <v>External</v>
      </c>
      <c r="G744" s="255"/>
      <c r="H744" s="256"/>
      <c r="I744" s="31"/>
    </row>
    <row r="745" spans="3:9" ht="12" customHeight="1" x14ac:dyDescent="0.2">
      <c r="C745" s="13"/>
      <c r="D745" s="290"/>
      <c r="E745" s="254" t="str">
        <f t="shared" si="131"/>
        <v>Roads Sealed</v>
      </c>
      <c r="F745" s="254" t="str">
        <f t="shared" si="131"/>
        <v>External</v>
      </c>
      <c r="G745" s="255"/>
      <c r="H745" s="256"/>
      <c r="I745" s="31"/>
    </row>
    <row r="746" spans="3:9" ht="12" customHeight="1" x14ac:dyDescent="0.2">
      <c r="C746" s="13"/>
      <c r="D746" s="290"/>
      <c r="E746" s="254" t="str">
        <f t="shared" si="131"/>
        <v>Roads Sealed</v>
      </c>
      <c r="F746" s="254" t="str">
        <f t="shared" si="131"/>
        <v>External</v>
      </c>
      <c r="G746" s="255"/>
      <c r="H746" s="256"/>
      <c r="I746" s="31"/>
    </row>
    <row r="747" spans="3:9" ht="12" customHeight="1" x14ac:dyDescent="0.2">
      <c r="C747" s="13"/>
      <c r="D747" s="290"/>
      <c r="E747" s="254" t="str">
        <f t="shared" si="131"/>
        <v>Roads Sealed</v>
      </c>
      <c r="F747" s="254" t="str">
        <f t="shared" si="131"/>
        <v>External</v>
      </c>
      <c r="G747" s="255"/>
      <c r="H747" s="256"/>
      <c r="I747" s="31"/>
    </row>
    <row r="748" spans="3:9" ht="12" customHeight="1" x14ac:dyDescent="0.2">
      <c r="C748" s="13"/>
      <c r="D748" s="290"/>
      <c r="E748" s="254" t="str">
        <f t="shared" si="131"/>
        <v>Roads Sealed</v>
      </c>
      <c r="F748" s="254" t="str">
        <f t="shared" si="131"/>
        <v>External</v>
      </c>
      <c r="G748" s="255"/>
      <c r="H748" s="256"/>
      <c r="I748" s="31"/>
    </row>
    <row r="749" spans="3:9" ht="12" customHeight="1" x14ac:dyDescent="0.2">
      <c r="C749" s="13"/>
      <c r="D749" s="290"/>
      <c r="E749" s="254" t="str">
        <f t="shared" si="131"/>
        <v>Roads Sealed</v>
      </c>
      <c r="F749" s="254" t="str">
        <f t="shared" si="131"/>
        <v>External</v>
      </c>
      <c r="G749" s="255"/>
      <c r="H749" s="256"/>
      <c r="I749" s="31"/>
    </row>
    <row r="750" spans="3:9" ht="12" customHeight="1" x14ac:dyDescent="0.2">
      <c r="C750" s="13"/>
      <c r="D750" s="290">
        <v>75</v>
      </c>
      <c r="E750" s="250" t="str">
        <f>IF(OR(VLOOKUP(D750,'Services - NHC'!$D$10:$F$144,2,FALSE)="",VLOOKUP(D750,'Services - NHC'!$D$10:$F$144,2,FALSE)="[Enter service]"),"",VLOOKUP(D750,'Services - NHC'!$D$10:$F$144,2,FALSE))</f>
        <v>Roads Gravel</v>
      </c>
      <c r="F750" s="251" t="str">
        <f>IF(OR(VLOOKUP(D750,'Services - NHC'!$D$10:$F$144,3,FALSE)="",VLOOKUP(D750,'Services - NHC'!$D$10:$F$144,3,FALSE)="[Select]"),"",VLOOKUP(D750,'Services - NHC'!$D$10:$F$144,3,FALSE))</f>
        <v>External</v>
      </c>
      <c r="G750" s="252" t="s">
        <v>632</v>
      </c>
      <c r="H750" s="253"/>
      <c r="I750" s="31"/>
    </row>
    <row r="751" spans="3:9" ht="12" customHeight="1" x14ac:dyDescent="0.2">
      <c r="C751" s="13"/>
      <c r="D751" s="290"/>
      <c r="E751" s="254" t="str">
        <f t="shared" ref="E751:F759" si="132">E750</f>
        <v>Roads Gravel</v>
      </c>
      <c r="F751" s="254" t="str">
        <f t="shared" si="132"/>
        <v>External</v>
      </c>
      <c r="G751" s="255"/>
      <c r="H751" s="256"/>
      <c r="I751" s="31"/>
    </row>
    <row r="752" spans="3:9" ht="12" customHeight="1" x14ac:dyDescent="0.2">
      <c r="C752" s="13"/>
      <c r="D752" s="290"/>
      <c r="E752" s="254" t="str">
        <f t="shared" si="132"/>
        <v>Roads Gravel</v>
      </c>
      <c r="F752" s="254" t="str">
        <f t="shared" si="132"/>
        <v>External</v>
      </c>
      <c r="G752" s="255"/>
      <c r="H752" s="256"/>
      <c r="I752" s="31"/>
    </row>
    <row r="753" spans="3:9" ht="12" customHeight="1" x14ac:dyDescent="0.2">
      <c r="C753" s="13"/>
      <c r="D753" s="290"/>
      <c r="E753" s="254" t="str">
        <f t="shared" si="132"/>
        <v>Roads Gravel</v>
      </c>
      <c r="F753" s="254" t="str">
        <f t="shared" si="132"/>
        <v>External</v>
      </c>
      <c r="G753" s="255"/>
      <c r="H753" s="256"/>
      <c r="I753" s="31"/>
    </row>
    <row r="754" spans="3:9" ht="12" customHeight="1" x14ac:dyDescent="0.2">
      <c r="C754" s="13"/>
      <c r="D754" s="290"/>
      <c r="E754" s="254" t="str">
        <f t="shared" si="132"/>
        <v>Roads Gravel</v>
      </c>
      <c r="F754" s="254" t="str">
        <f t="shared" si="132"/>
        <v>External</v>
      </c>
      <c r="G754" s="255"/>
      <c r="H754" s="256"/>
      <c r="I754" s="31"/>
    </row>
    <row r="755" spans="3:9" ht="12" customHeight="1" x14ac:dyDescent="0.2">
      <c r="C755" s="13"/>
      <c r="D755" s="290"/>
      <c r="E755" s="254" t="str">
        <f t="shared" si="132"/>
        <v>Roads Gravel</v>
      </c>
      <c r="F755" s="254" t="str">
        <f t="shared" si="132"/>
        <v>External</v>
      </c>
      <c r="G755" s="255"/>
      <c r="H755" s="256"/>
      <c r="I755" s="31"/>
    </row>
    <row r="756" spans="3:9" ht="12" customHeight="1" x14ac:dyDescent="0.2">
      <c r="C756" s="13"/>
      <c r="D756" s="290"/>
      <c r="E756" s="254" t="str">
        <f t="shared" si="132"/>
        <v>Roads Gravel</v>
      </c>
      <c r="F756" s="254" t="str">
        <f t="shared" si="132"/>
        <v>External</v>
      </c>
      <c r="G756" s="255"/>
      <c r="H756" s="256"/>
      <c r="I756" s="31"/>
    </row>
    <row r="757" spans="3:9" ht="12" customHeight="1" x14ac:dyDescent="0.2">
      <c r="C757" s="13"/>
      <c r="D757" s="290"/>
      <c r="E757" s="254" t="str">
        <f t="shared" si="132"/>
        <v>Roads Gravel</v>
      </c>
      <c r="F757" s="254" t="str">
        <f t="shared" si="132"/>
        <v>External</v>
      </c>
      <c r="G757" s="255"/>
      <c r="H757" s="256"/>
      <c r="I757" s="31"/>
    </row>
    <row r="758" spans="3:9" ht="12" customHeight="1" x14ac:dyDescent="0.2">
      <c r="C758" s="13"/>
      <c r="D758" s="290"/>
      <c r="E758" s="254" t="str">
        <f t="shared" si="132"/>
        <v>Roads Gravel</v>
      </c>
      <c r="F758" s="254" t="str">
        <f t="shared" si="132"/>
        <v>External</v>
      </c>
      <c r="G758" s="255"/>
      <c r="H758" s="256"/>
      <c r="I758" s="31"/>
    </row>
    <row r="759" spans="3:9" ht="12" customHeight="1" x14ac:dyDescent="0.2">
      <c r="C759" s="13"/>
      <c r="D759" s="290"/>
      <c r="E759" s="254" t="str">
        <f t="shared" si="132"/>
        <v>Roads Gravel</v>
      </c>
      <c r="F759" s="254" t="str">
        <f t="shared" si="132"/>
        <v>External</v>
      </c>
      <c r="G759" s="255"/>
      <c r="H759" s="256"/>
      <c r="I759" s="31"/>
    </row>
    <row r="760" spans="3:9" ht="12" customHeight="1" x14ac:dyDescent="0.2">
      <c r="C760" s="13"/>
      <c r="D760" s="290">
        <v>76</v>
      </c>
      <c r="E760" s="250" t="str">
        <f>IF(OR(VLOOKUP(D760,'Services - NHC'!$D$10:$F$144,2,FALSE)="",VLOOKUP(D760,'Services - NHC'!$D$10:$F$144,2,FALSE)="[Enter service]"),"",VLOOKUP(D760,'Services - NHC'!$D$10:$F$144,2,FALSE))</f>
        <v>Roads Formed</v>
      </c>
      <c r="F760" s="251" t="str">
        <f>IF(OR(VLOOKUP(D760,'Services - NHC'!$D$10:$F$144,3,FALSE)="",VLOOKUP(D760,'Services - NHC'!$D$10:$F$144,3,FALSE)="[Select]"),"",VLOOKUP(D760,'Services - NHC'!$D$10:$F$144,3,FALSE))</f>
        <v>External</v>
      </c>
      <c r="G760" s="252" t="s">
        <v>632</v>
      </c>
      <c r="H760" s="253"/>
      <c r="I760" s="31"/>
    </row>
    <row r="761" spans="3:9" ht="12" customHeight="1" x14ac:dyDescent="0.2">
      <c r="C761" s="13"/>
      <c r="D761" s="290"/>
      <c r="E761" s="254" t="str">
        <f t="shared" ref="E761:F769" si="133">E760</f>
        <v>Roads Formed</v>
      </c>
      <c r="F761" s="254" t="str">
        <f t="shared" si="133"/>
        <v>External</v>
      </c>
      <c r="G761" s="255"/>
      <c r="H761" s="256"/>
      <c r="I761" s="31"/>
    </row>
    <row r="762" spans="3:9" ht="12" customHeight="1" x14ac:dyDescent="0.2">
      <c r="C762" s="13"/>
      <c r="D762" s="290"/>
      <c r="E762" s="254" t="str">
        <f t="shared" si="133"/>
        <v>Roads Formed</v>
      </c>
      <c r="F762" s="254" t="str">
        <f t="shared" si="133"/>
        <v>External</v>
      </c>
      <c r="G762" s="255"/>
      <c r="H762" s="256"/>
      <c r="I762" s="31"/>
    </row>
    <row r="763" spans="3:9" ht="12" customHeight="1" x14ac:dyDescent="0.2">
      <c r="C763" s="13"/>
      <c r="D763" s="290"/>
      <c r="E763" s="254" t="str">
        <f t="shared" si="133"/>
        <v>Roads Formed</v>
      </c>
      <c r="F763" s="254" t="str">
        <f t="shared" si="133"/>
        <v>External</v>
      </c>
      <c r="G763" s="255"/>
      <c r="H763" s="256"/>
      <c r="I763" s="31"/>
    </row>
    <row r="764" spans="3:9" ht="12" customHeight="1" x14ac:dyDescent="0.2">
      <c r="C764" s="13"/>
      <c r="D764" s="290"/>
      <c r="E764" s="254" t="str">
        <f t="shared" si="133"/>
        <v>Roads Formed</v>
      </c>
      <c r="F764" s="254" t="str">
        <f t="shared" si="133"/>
        <v>External</v>
      </c>
      <c r="G764" s="255"/>
      <c r="H764" s="256"/>
      <c r="I764" s="31"/>
    </row>
    <row r="765" spans="3:9" ht="12" customHeight="1" x14ac:dyDescent="0.2">
      <c r="C765" s="13"/>
      <c r="D765" s="290"/>
      <c r="E765" s="254" t="str">
        <f t="shared" si="133"/>
        <v>Roads Formed</v>
      </c>
      <c r="F765" s="254" t="str">
        <f t="shared" si="133"/>
        <v>External</v>
      </c>
      <c r="G765" s="255"/>
      <c r="H765" s="256"/>
      <c r="I765" s="31"/>
    </row>
    <row r="766" spans="3:9" ht="12" customHeight="1" x14ac:dyDescent="0.2">
      <c r="C766" s="13"/>
      <c r="D766" s="290"/>
      <c r="E766" s="254" t="str">
        <f t="shared" si="133"/>
        <v>Roads Formed</v>
      </c>
      <c r="F766" s="254" t="str">
        <f t="shared" si="133"/>
        <v>External</v>
      </c>
      <c r="G766" s="255"/>
      <c r="H766" s="256"/>
      <c r="I766" s="31"/>
    </row>
    <row r="767" spans="3:9" ht="12" customHeight="1" x14ac:dyDescent="0.2">
      <c r="C767" s="13"/>
      <c r="D767" s="290"/>
      <c r="E767" s="254" t="str">
        <f t="shared" si="133"/>
        <v>Roads Formed</v>
      </c>
      <c r="F767" s="254" t="str">
        <f t="shared" si="133"/>
        <v>External</v>
      </c>
      <c r="G767" s="255"/>
      <c r="H767" s="256"/>
      <c r="I767" s="31"/>
    </row>
    <row r="768" spans="3:9" ht="12" customHeight="1" x14ac:dyDescent="0.2">
      <c r="C768" s="13"/>
      <c r="D768" s="290"/>
      <c r="E768" s="254" t="str">
        <f t="shared" si="133"/>
        <v>Roads Formed</v>
      </c>
      <c r="F768" s="254" t="str">
        <f t="shared" si="133"/>
        <v>External</v>
      </c>
      <c r="G768" s="255"/>
      <c r="H768" s="256"/>
      <c r="I768" s="31"/>
    </row>
    <row r="769" spans="3:9" ht="12" customHeight="1" x14ac:dyDescent="0.2">
      <c r="C769" s="13"/>
      <c r="D769" s="290"/>
      <c r="E769" s="254" t="str">
        <f t="shared" si="133"/>
        <v>Roads Formed</v>
      </c>
      <c r="F769" s="254" t="str">
        <f t="shared" si="133"/>
        <v>External</v>
      </c>
      <c r="G769" s="255"/>
      <c r="H769" s="256"/>
      <c r="I769" s="31"/>
    </row>
    <row r="770" spans="3:9" ht="12" customHeight="1" x14ac:dyDescent="0.2">
      <c r="C770" s="13"/>
      <c r="D770" s="290">
        <v>77</v>
      </c>
      <c r="E770" s="250" t="str">
        <f>IF(OR(VLOOKUP(D770,'Services - NHC'!$D$10:$F$144,2,FALSE)="",VLOOKUP(D770,'Services - NHC'!$D$10:$F$144,2,FALSE)="[Enter service]"),"",VLOOKUP(D770,'Services - NHC'!$D$10:$F$144,2,FALSE))</f>
        <v>Gravel Pit Rehabilitiation</v>
      </c>
      <c r="F770" s="251" t="str">
        <f>IF(OR(VLOOKUP(D770,'Services - NHC'!$D$10:$F$144,3,FALSE)="",VLOOKUP(D770,'Services - NHC'!$D$10:$F$144,3,FALSE)="[Select]"),"",VLOOKUP(D770,'Services - NHC'!$D$10:$F$144,3,FALSE))</f>
        <v>Internal</v>
      </c>
      <c r="G770" s="252"/>
      <c r="H770" s="253"/>
      <c r="I770" s="31"/>
    </row>
    <row r="771" spans="3:9" ht="12" customHeight="1" x14ac:dyDescent="0.2">
      <c r="C771" s="13"/>
      <c r="D771" s="290"/>
      <c r="E771" s="254" t="str">
        <f t="shared" ref="E771:F779" si="134">E770</f>
        <v>Gravel Pit Rehabilitiation</v>
      </c>
      <c r="F771" s="254" t="str">
        <f t="shared" si="134"/>
        <v>Internal</v>
      </c>
      <c r="G771" s="255"/>
      <c r="H771" s="256"/>
      <c r="I771" s="31"/>
    </row>
    <row r="772" spans="3:9" ht="12" customHeight="1" x14ac:dyDescent="0.2">
      <c r="C772" s="13"/>
      <c r="D772" s="290"/>
      <c r="E772" s="254" t="str">
        <f t="shared" si="134"/>
        <v>Gravel Pit Rehabilitiation</v>
      </c>
      <c r="F772" s="254" t="str">
        <f t="shared" si="134"/>
        <v>Internal</v>
      </c>
      <c r="G772" s="255"/>
      <c r="H772" s="256"/>
      <c r="I772" s="31"/>
    </row>
    <row r="773" spans="3:9" ht="12" customHeight="1" x14ac:dyDescent="0.2">
      <c r="C773" s="13"/>
      <c r="D773" s="290"/>
      <c r="E773" s="254" t="str">
        <f t="shared" si="134"/>
        <v>Gravel Pit Rehabilitiation</v>
      </c>
      <c r="F773" s="254" t="str">
        <f t="shared" si="134"/>
        <v>Internal</v>
      </c>
      <c r="G773" s="255"/>
      <c r="H773" s="256"/>
      <c r="I773" s="31"/>
    </row>
    <row r="774" spans="3:9" ht="12" customHeight="1" x14ac:dyDescent="0.2">
      <c r="C774" s="13"/>
      <c r="D774" s="290"/>
      <c r="E774" s="254" t="str">
        <f t="shared" si="134"/>
        <v>Gravel Pit Rehabilitiation</v>
      </c>
      <c r="F774" s="254" t="str">
        <f t="shared" si="134"/>
        <v>Internal</v>
      </c>
      <c r="G774" s="255"/>
      <c r="H774" s="256"/>
      <c r="I774" s="31"/>
    </row>
    <row r="775" spans="3:9" ht="12" customHeight="1" x14ac:dyDescent="0.2">
      <c r="C775" s="13"/>
      <c r="D775" s="290"/>
      <c r="E775" s="254" t="str">
        <f t="shared" si="134"/>
        <v>Gravel Pit Rehabilitiation</v>
      </c>
      <c r="F775" s="254" t="str">
        <f t="shared" si="134"/>
        <v>Internal</v>
      </c>
      <c r="G775" s="255"/>
      <c r="H775" s="256"/>
      <c r="I775" s="31"/>
    </row>
    <row r="776" spans="3:9" ht="12" customHeight="1" x14ac:dyDescent="0.2">
      <c r="C776" s="13"/>
      <c r="D776" s="290"/>
      <c r="E776" s="254" t="str">
        <f t="shared" si="134"/>
        <v>Gravel Pit Rehabilitiation</v>
      </c>
      <c r="F776" s="254" t="str">
        <f t="shared" si="134"/>
        <v>Internal</v>
      </c>
      <c r="G776" s="255"/>
      <c r="H776" s="256"/>
      <c r="I776" s="31"/>
    </row>
    <row r="777" spans="3:9" ht="12" customHeight="1" x14ac:dyDescent="0.2">
      <c r="C777" s="13"/>
      <c r="D777" s="290"/>
      <c r="E777" s="254" t="str">
        <f t="shared" si="134"/>
        <v>Gravel Pit Rehabilitiation</v>
      </c>
      <c r="F777" s="254" t="str">
        <f t="shared" si="134"/>
        <v>Internal</v>
      </c>
      <c r="G777" s="255"/>
      <c r="H777" s="256"/>
      <c r="I777" s="31"/>
    </row>
    <row r="778" spans="3:9" ht="12" customHeight="1" x14ac:dyDescent="0.2">
      <c r="C778" s="13"/>
      <c r="D778" s="290"/>
      <c r="E778" s="254" t="str">
        <f t="shared" si="134"/>
        <v>Gravel Pit Rehabilitiation</v>
      </c>
      <c r="F778" s="254" t="str">
        <f t="shared" si="134"/>
        <v>Internal</v>
      </c>
      <c r="G778" s="255"/>
      <c r="H778" s="256"/>
      <c r="I778" s="31"/>
    </row>
    <row r="779" spans="3:9" ht="12" customHeight="1" x14ac:dyDescent="0.2">
      <c r="C779" s="13"/>
      <c r="D779" s="290"/>
      <c r="E779" s="254" t="str">
        <f t="shared" si="134"/>
        <v>Gravel Pit Rehabilitiation</v>
      </c>
      <c r="F779" s="254" t="str">
        <f t="shared" si="134"/>
        <v>Internal</v>
      </c>
      <c r="G779" s="255"/>
      <c r="H779" s="256"/>
      <c r="I779" s="31"/>
    </row>
    <row r="780" spans="3:9" ht="12" customHeight="1" x14ac:dyDescent="0.2">
      <c r="C780" s="13"/>
      <c r="D780" s="290">
        <v>78</v>
      </c>
      <c r="E780" s="250" t="str">
        <f>IF(OR(VLOOKUP(D780,'Services - NHC'!$D$10:$F$144,2,FALSE)="",VLOOKUP(D780,'Services - NHC'!$D$10:$F$144,2,FALSE)="[Enter service]"),"",VLOOKUP(D780,'Services - NHC'!$D$10:$F$144,2,FALSE))</f>
        <v>Urban Areas and Environment Administration</v>
      </c>
      <c r="F780" s="251" t="str">
        <f>IF(OR(VLOOKUP(D780,'Services - NHC'!$D$10:$F$144,3,FALSE)="",VLOOKUP(D780,'Services - NHC'!$D$10:$F$144,3,FALSE)="[Select]"),"",VLOOKUP(D780,'Services - NHC'!$D$10:$F$144,3,FALSE))</f>
        <v>Mixed</v>
      </c>
      <c r="G780" s="252"/>
      <c r="H780" s="253"/>
      <c r="I780" s="31"/>
    </row>
    <row r="781" spans="3:9" ht="12" customHeight="1" x14ac:dyDescent="0.2">
      <c r="C781" s="13"/>
      <c r="D781" s="290"/>
      <c r="E781" s="254" t="str">
        <f t="shared" ref="E781:F789" si="135">E780</f>
        <v>Urban Areas and Environment Administration</v>
      </c>
      <c r="F781" s="254" t="str">
        <f t="shared" si="135"/>
        <v>Mixed</v>
      </c>
      <c r="G781" s="255"/>
      <c r="H781" s="256"/>
      <c r="I781" s="31"/>
    </row>
    <row r="782" spans="3:9" ht="12" customHeight="1" x14ac:dyDescent="0.2">
      <c r="C782" s="13"/>
      <c r="D782" s="290"/>
      <c r="E782" s="254" t="str">
        <f t="shared" si="135"/>
        <v>Urban Areas and Environment Administration</v>
      </c>
      <c r="F782" s="254" t="str">
        <f t="shared" si="135"/>
        <v>Mixed</v>
      </c>
      <c r="G782" s="255"/>
      <c r="H782" s="256"/>
      <c r="I782" s="31"/>
    </row>
    <row r="783" spans="3:9" ht="12" customHeight="1" x14ac:dyDescent="0.2">
      <c r="C783" s="13"/>
      <c r="D783" s="290"/>
      <c r="E783" s="254" t="str">
        <f t="shared" si="135"/>
        <v>Urban Areas and Environment Administration</v>
      </c>
      <c r="F783" s="254" t="str">
        <f t="shared" si="135"/>
        <v>Mixed</v>
      </c>
      <c r="G783" s="255"/>
      <c r="H783" s="256"/>
      <c r="I783" s="31"/>
    </row>
    <row r="784" spans="3:9" ht="12" customHeight="1" x14ac:dyDescent="0.2">
      <c r="C784" s="13"/>
      <c r="D784" s="290"/>
      <c r="E784" s="254" t="str">
        <f t="shared" si="135"/>
        <v>Urban Areas and Environment Administration</v>
      </c>
      <c r="F784" s="254" t="str">
        <f t="shared" si="135"/>
        <v>Mixed</v>
      </c>
      <c r="G784" s="255"/>
      <c r="H784" s="256"/>
      <c r="I784" s="31"/>
    </row>
    <row r="785" spans="3:9" ht="12" customHeight="1" x14ac:dyDescent="0.2">
      <c r="C785" s="13"/>
      <c r="D785" s="290"/>
      <c r="E785" s="254" t="str">
        <f t="shared" si="135"/>
        <v>Urban Areas and Environment Administration</v>
      </c>
      <c r="F785" s="254" t="str">
        <f t="shared" si="135"/>
        <v>Mixed</v>
      </c>
      <c r="G785" s="255"/>
      <c r="H785" s="256"/>
      <c r="I785" s="31"/>
    </row>
    <row r="786" spans="3:9" ht="12" customHeight="1" x14ac:dyDescent="0.2">
      <c r="C786" s="13"/>
      <c r="D786" s="290"/>
      <c r="E786" s="254" t="str">
        <f t="shared" si="135"/>
        <v>Urban Areas and Environment Administration</v>
      </c>
      <c r="F786" s="254" t="str">
        <f t="shared" si="135"/>
        <v>Mixed</v>
      </c>
      <c r="G786" s="255"/>
      <c r="H786" s="256"/>
      <c r="I786" s="31"/>
    </row>
    <row r="787" spans="3:9" ht="12" customHeight="1" x14ac:dyDescent="0.2">
      <c r="C787" s="13"/>
      <c r="D787" s="290"/>
      <c r="E787" s="254" t="str">
        <f t="shared" si="135"/>
        <v>Urban Areas and Environment Administration</v>
      </c>
      <c r="F787" s="254" t="str">
        <f t="shared" si="135"/>
        <v>Mixed</v>
      </c>
      <c r="G787" s="255"/>
      <c r="H787" s="256"/>
      <c r="I787" s="31"/>
    </row>
    <row r="788" spans="3:9" ht="12" customHeight="1" x14ac:dyDescent="0.2">
      <c r="C788" s="13"/>
      <c r="D788" s="290"/>
      <c r="E788" s="254" t="str">
        <f t="shared" si="135"/>
        <v>Urban Areas and Environment Administration</v>
      </c>
      <c r="F788" s="254" t="str">
        <f t="shared" si="135"/>
        <v>Mixed</v>
      </c>
      <c r="G788" s="255"/>
      <c r="H788" s="256"/>
      <c r="I788" s="31"/>
    </row>
    <row r="789" spans="3:9" ht="12" customHeight="1" x14ac:dyDescent="0.2">
      <c r="C789" s="13"/>
      <c r="D789" s="290"/>
      <c r="E789" s="254" t="str">
        <f t="shared" si="135"/>
        <v>Urban Areas and Environment Administration</v>
      </c>
      <c r="F789" s="254" t="str">
        <f t="shared" si="135"/>
        <v>Mixed</v>
      </c>
      <c r="G789" s="255"/>
      <c r="H789" s="256"/>
      <c r="I789" s="31"/>
    </row>
    <row r="790" spans="3:9" ht="12" customHeight="1" x14ac:dyDescent="0.2">
      <c r="C790" s="13"/>
      <c r="D790" s="290">
        <v>79</v>
      </c>
      <c r="E790" s="250" t="str">
        <f>IF(OR(VLOOKUP(D790,'Services - NHC'!$D$10:$F$144,2,FALSE)="",VLOOKUP(D790,'Services - NHC'!$D$10:$F$144,2,FALSE)="[Enter service]"),"",VLOOKUP(D790,'Services - NHC'!$D$10:$F$144,2,FALSE))</f>
        <v>Public Toilets</v>
      </c>
      <c r="F790" s="251" t="str">
        <f>IF(OR(VLOOKUP(D790,'Services - NHC'!$D$10:$F$144,3,FALSE)="",VLOOKUP(D790,'Services - NHC'!$D$10:$F$144,3,FALSE)="[Select]"),"",VLOOKUP(D790,'Services - NHC'!$D$10:$F$144,3,FALSE))</f>
        <v>External</v>
      </c>
      <c r="G790" s="252" t="s">
        <v>633</v>
      </c>
      <c r="H790" s="253"/>
      <c r="I790" s="31"/>
    </row>
    <row r="791" spans="3:9" ht="12" customHeight="1" x14ac:dyDescent="0.2">
      <c r="C791" s="13"/>
      <c r="D791" s="290"/>
      <c r="E791" s="254" t="str">
        <f t="shared" ref="E791:F799" si="136">E790</f>
        <v>Public Toilets</v>
      </c>
      <c r="F791" s="254" t="str">
        <f t="shared" si="136"/>
        <v>External</v>
      </c>
      <c r="G791" s="255"/>
      <c r="H791" s="256"/>
      <c r="I791" s="31"/>
    </row>
    <row r="792" spans="3:9" ht="12" customHeight="1" x14ac:dyDescent="0.2">
      <c r="C792" s="13"/>
      <c r="D792" s="290"/>
      <c r="E792" s="254" t="str">
        <f t="shared" si="136"/>
        <v>Public Toilets</v>
      </c>
      <c r="F792" s="254" t="str">
        <f t="shared" si="136"/>
        <v>External</v>
      </c>
      <c r="G792" s="255"/>
      <c r="H792" s="256"/>
      <c r="I792" s="31"/>
    </row>
    <row r="793" spans="3:9" ht="12" customHeight="1" x14ac:dyDescent="0.2">
      <c r="C793" s="13"/>
      <c r="D793" s="290"/>
      <c r="E793" s="254" t="str">
        <f t="shared" si="136"/>
        <v>Public Toilets</v>
      </c>
      <c r="F793" s="254" t="str">
        <f t="shared" si="136"/>
        <v>External</v>
      </c>
      <c r="G793" s="255"/>
      <c r="H793" s="256"/>
      <c r="I793" s="31"/>
    </row>
    <row r="794" spans="3:9" ht="12" customHeight="1" x14ac:dyDescent="0.2">
      <c r="C794" s="13"/>
      <c r="D794" s="290"/>
      <c r="E794" s="254" t="str">
        <f t="shared" si="136"/>
        <v>Public Toilets</v>
      </c>
      <c r="F794" s="254" t="str">
        <f t="shared" si="136"/>
        <v>External</v>
      </c>
      <c r="G794" s="255"/>
      <c r="H794" s="256"/>
      <c r="I794" s="31"/>
    </row>
    <row r="795" spans="3:9" ht="12" customHeight="1" x14ac:dyDescent="0.2">
      <c r="C795" s="13"/>
      <c r="D795" s="290"/>
      <c r="E795" s="254" t="str">
        <f t="shared" si="136"/>
        <v>Public Toilets</v>
      </c>
      <c r="F795" s="254" t="str">
        <f t="shared" si="136"/>
        <v>External</v>
      </c>
      <c r="G795" s="255"/>
      <c r="H795" s="256"/>
      <c r="I795" s="31"/>
    </row>
    <row r="796" spans="3:9" ht="12" customHeight="1" x14ac:dyDescent="0.2">
      <c r="C796" s="13"/>
      <c r="D796" s="290"/>
      <c r="E796" s="254" t="str">
        <f t="shared" si="136"/>
        <v>Public Toilets</v>
      </c>
      <c r="F796" s="254" t="str">
        <f t="shared" si="136"/>
        <v>External</v>
      </c>
      <c r="G796" s="255"/>
      <c r="H796" s="256"/>
      <c r="I796" s="31"/>
    </row>
    <row r="797" spans="3:9" ht="12" customHeight="1" x14ac:dyDescent="0.2">
      <c r="C797" s="13"/>
      <c r="D797" s="290"/>
      <c r="E797" s="254" t="str">
        <f t="shared" si="136"/>
        <v>Public Toilets</v>
      </c>
      <c r="F797" s="254" t="str">
        <f t="shared" si="136"/>
        <v>External</v>
      </c>
      <c r="G797" s="255"/>
      <c r="H797" s="256"/>
      <c r="I797" s="31"/>
    </row>
    <row r="798" spans="3:9" ht="12" customHeight="1" x14ac:dyDescent="0.2">
      <c r="C798" s="13"/>
      <c r="D798" s="290"/>
      <c r="E798" s="254" t="str">
        <f t="shared" si="136"/>
        <v>Public Toilets</v>
      </c>
      <c r="F798" s="254" t="str">
        <f t="shared" si="136"/>
        <v>External</v>
      </c>
      <c r="G798" s="255"/>
      <c r="H798" s="256"/>
      <c r="I798" s="31"/>
    </row>
    <row r="799" spans="3:9" ht="12" customHeight="1" x14ac:dyDescent="0.2">
      <c r="C799" s="13"/>
      <c r="D799" s="290"/>
      <c r="E799" s="254" t="str">
        <f t="shared" si="136"/>
        <v>Public Toilets</v>
      </c>
      <c r="F799" s="254" t="str">
        <f t="shared" si="136"/>
        <v>External</v>
      </c>
      <c r="G799" s="255"/>
      <c r="H799" s="256"/>
      <c r="I799" s="31"/>
    </row>
    <row r="800" spans="3:9" ht="12" customHeight="1" x14ac:dyDescent="0.2">
      <c r="C800" s="13"/>
      <c r="D800" s="290">
        <v>80</v>
      </c>
      <c r="E800" s="250" t="str">
        <f>IF(OR(VLOOKUP(D800,'Services - NHC'!$D$10:$F$144,2,FALSE)="",VLOOKUP(D800,'Services - NHC'!$D$10:$F$144,2,FALSE)="[Enter service]"),"",VLOOKUP(D800,'Services - NHC'!$D$10:$F$144,2,FALSE))</f>
        <v>Parks</v>
      </c>
      <c r="F800" s="251" t="str">
        <f>IF(OR(VLOOKUP(D800,'Services - NHC'!$D$10:$F$144,3,FALSE)="",VLOOKUP(D800,'Services - NHC'!$D$10:$F$144,3,FALSE)="[Select]"),"",VLOOKUP(D800,'Services - NHC'!$D$10:$F$144,3,FALSE))</f>
        <v>External</v>
      </c>
      <c r="G800" s="252"/>
      <c r="H800" s="253"/>
      <c r="I800" s="31"/>
    </row>
    <row r="801" spans="3:9" ht="12" customHeight="1" x14ac:dyDescent="0.2">
      <c r="C801" s="13"/>
      <c r="D801" s="290"/>
      <c r="E801" s="254" t="str">
        <f t="shared" ref="E801:F809" si="137">E800</f>
        <v>Parks</v>
      </c>
      <c r="F801" s="254" t="str">
        <f t="shared" si="137"/>
        <v>External</v>
      </c>
      <c r="G801" s="255"/>
      <c r="H801" s="256"/>
      <c r="I801" s="31"/>
    </row>
    <row r="802" spans="3:9" ht="12" customHeight="1" x14ac:dyDescent="0.2">
      <c r="C802" s="13"/>
      <c r="D802" s="290"/>
      <c r="E802" s="254" t="str">
        <f t="shared" si="137"/>
        <v>Parks</v>
      </c>
      <c r="F802" s="254" t="str">
        <f t="shared" si="137"/>
        <v>External</v>
      </c>
      <c r="G802" s="255"/>
      <c r="H802" s="256"/>
      <c r="I802" s="31"/>
    </row>
    <row r="803" spans="3:9" ht="12" customHeight="1" x14ac:dyDescent="0.2">
      <c r="C803" s="13"/>
      <c r="D803" s="290"/>
      <c r="E803" s="254" t="str">
        <f t="shared" si="137"/>
        <v>Parks</v>
      </c>
      <c r="F803" s="254" t="str">
        <f t="shared" si="137"/>
        <v>External</v>
      </c>
      <c r="G803" s="255"/>
      <c r="H803" s="256"/>
      <c r="I803" s="31"/>
    </row>
    <row r="804" spans="3:9" ht="12" customHeight="1" x14ac:dyDescent="0.2">
      <c r="C804" s="13"/>
      <c r="D804" s="290"/>
      <c r="E804" s="254" t="str">
        <f t="shared" si="137"/>
        <v>Parks</v>
      </c>
      <c r="F804" s="254" t="str">
        <f t="shared" si="137"/>
        <v>External</v>
      </c>
      <c r="G804" s="255"/>
      <c r="H804" s="256"/>
      <c r="I804" s="31"/>
    </row>
    <row r="805" spans="3:9" ht="12" customHeight="1" x14ac:dyDescent="0.2">
      <c r="C805" s="13"/>
      <c r="D805" s="290"/>
      <c r="E805" s="254" t="str">
        <f t="shared" si="137"/>
        <v>Parks</v>
      </c>
      <c r="F805" s="254" t="str">
        <f t="shared" si="137"/>
        <v>External</v>
      </c>
      <c r="G805" s="255"/>
      <c r="H805" s="256"/>
      <c r="I805" s="31"/>
    </row>
    <row r="806" spans="3:9" ht="12" customHeight="1" x14ac:dyDescent="0.2">
      <c r="C806" s="13"/>
      <c r="D806" s="290"/>
      <c r="E806" s="254" t="str">
        <f t="shared" si="137"/>
        <v>Parks</v>
      </c>
      <c r="F806" s="254" t="str">
        <f t="shared" si="137"/>
        <v>External</v>
      </c>
      <c r="G806" s="255"/>
      <c r="H806" s="256"/>
      <c r="I806" s="31"/>
    </row>
    <row r="807" spans="3:9" ht="12" customHeight="1" x14ac:dyDescent="0.2">
      <c r="C807" s="13"/>
      <c r="D807" s="290"/>
      <c r="E807" s="254" t="str">
        <f t="shared" si="137"/>
        <v>Parks</v>
      </c>
      <c r="F807" s="254" t="str">
        <f t="shared" si="137"/>
        <v>External</v>
      </c>
      <c r="G807" s="255"/>
      <c r="H807" s="256"/>
      <c r="I807" s="31"/>
    </row>
    <row r="808" spans="3:9" ht="12" customHeight="1" x14ac:dyDescent="0.2">
      <c r="C808" s="13"/>
      <c r="D808" s="290"/>
      <c r="E808" s="254" t="str">
        <f t="shared" si="137"/>
        <v>Parks</v>
      </c>
      <c r="F808" s="254" t="str">
        <f t="shared" si="137"/>
        <v>External</v>
      </c>
      <c r="G808" s="255"/>
      <c r="H808" s="256"/>
      <c r="I808" s="31"/>
    </row>
    <row r="809" spans="3:9" ht="12" customHeight="1" x14ac:dyDescent="0.2">
      <c r="C809" s="13"/>
      <c r="D809" s="290"/>
      <c r="E809" s="254" t="str">
        <f t="shared" si="137"/>
        <v>Parks</v>
      </c>
      <c r="F809" s="254" t="str">
        <f t="shared" si="137"/>
        <v>External</v>
      </c>
      <c r="G809" s="255"/>
      <c r="H809" s="256"/>
      <c r="I809" s="31"/>
    </row>
    <row r="810" spans="3:9" ht="12" customHeight="1" x14ac:dyDescent="0.2">
      <c r="C810" s="13"/>
      <c r="D810" s="290">
        <v>81</v>
      </c>
      <c r="E810" s="250" t="str">
        <f>IF(OR(VLOOKUP(D810,'Services - NHC'!$D$10:$F$144,2,FALSE)="",VLOOKUP(D810,'Services - NHC'!$D$10:$F$144,2,FALSE)="[Enter service]"),"",VLOOKUP(D810,'Services - NHC'!$D$10:$F$144,2,FALSE))</f>
        <v>Drains</v>
      </c>
      <c r="F810" s="251" t="str">
        <f>IF(OR(VLOOKUP(D810,'Services - NHC'!$D$10:$F$144,3,FALSE)="",VLOOKUP(D810,'Services - NHC'!$D$10:$F$144,3,FALSE)="[Select]"),"",VLOOKUP(D810,'Services - NHC'!$D$10:$F$144,3,FALSE))</f>
        <v>External</v>
      </c>
      <c r="G810" s="252"/>
      <c r="H810" s="253"/>
      <c r="I810" s="31"/>
    </row>
    <row r="811" spans="3:9" ht="12" customHeight="1" x14ac:dyDescent="0.2">
      <c r="C811" s="13"/>
      <c r="D811" s="290"/>
      <c r="E811" s="254" t="str">
        <f t="shared" ref="E811:F819" si="138">E810</f>
        <v>Drains</v>
      </c>
      <c r="F811" s="254" t="str">
        <f t="shared" si="138"/>
        <v>External</v>
      </c>
      <c r="G811" s="255"/>
      <c r="H811" s="256"/>
      <c r="I811" s="31"/>
    </row>
    <row r="812" spans="3:9" ht="12" customHeight="1" x14ac:dyDescent="0.2">
      <c r="C812" s="13"/>
      <c r="D812" s="290"/>
      <c r="E812" s="254" t="str">
        <f t="shared" si="138"/>
        <v>Drains</v>
      </c>
      <c r="F812" s="254" t="str">
        <f t="shared" si="138"/>
        <v>External</v>
      </c>
      <c r="G812" s="255"/>
      <c r="H812" s="256"/>
      <c r="I812" s="31"/>
    </row>
    <row r="813" spans="3:9" ht="12" customHeight="1" x14ac:dyDescent="0.2">
      <c r="C813" s="13"/>
      <c r="D813" s="290"/>
      <c r="E813" s="254" t="str">
        <f t="shared" si="138"/>
        <v>Drains</v>
      </c>
      <c r="F813" s="254" t="str">
        <f t="shared" si="138"/>
        <v>External</v>
      </c>
      <c r="G813" s="255"/>
      <c r="H813" s="256"/>
      <c r="I813" s="31"/>
    </row>
    <row r="814" spans="3:9" ht="12" customHeight="1" x14ac:dyDescent="0.2">
      <c r="C814" s="13"/>
      <c r="D814" s="290"/>
      <c r="E814" s="254" t="str">
        <f t="shared" si="138"/>
        <v>Drains</v>
      </c>
      <c r="F814" s="254" t="str">
        <f t="shared" si="138"/>
        <v>External</v>
      </c>
      <c r="G814" s="255"/>
      <c r="H814" s="256"/>
      <c r="I814" s="31"/>
    </row>
    <row r="815" spans="3:9" ht="12" customHeight="1" x14ac:dyDescent="0.2">
      <c r="C815" s="13"/>
      <c r="D815" s="290"/>
      <c r="E815" s="254" t="str">
        <f t="shared" si="138"/>
        <v>Drains</v>
      </c>
      <c r="F815" s="254" t="str">
        <f t="shared" si="138"/>
        <v>External</v>
      </c>
      <c r="G815" s="255"/>
      <c r="H815" s="256"/>
      <c r="I815" s="31"/>
    </row>
    <row r="816" spans="3:9" ht="12" customHeight="1" x14ac:dyDescent="0.2">
      <c r="C816" s="13"/>
      <c r="D816" s="290"/>
      <c r="E816" s="254" t="str">
        <f t="shared" si="138"/>
        <v>Drains</v>
      </c>
      <c r="F816" s="254" t="str">
        <f t="shared" si="138"/>
        <v>External</v>
      </c>
      <c r="G816" s="255"/>
      <c r="H816" s="256"/>
      <c r="I816" s="31"/>
    </row>
    <row r="817" spans="3:9" ht="12" customHeight="1" x14ac:dyDescent="0.2">
      <c r="C817" s="13"/>
      <c r="D817" s="290"/>
      <c r="E817" s="254" t="str">
        <f t="shared" si="138"/>
        <v>Drains</v>
      </c>
      <c r="F817" s="254" t="str">
        <f t="shared" si="138"/>
        <v>External</v>
      </c>
      <c r="G817" s="255"/>
      <c r="H817" s="256"/>
      <c r="I817" s="31"/>
    </row>
    <row r="818" spans="3:9" ht="12" customHeight="1" x14ac:dyDescent="0.2">
      <c r="C818" s="13"/>
      <c r="D818" s="290"/>
      <c r="E818" s="254" t="str">
        <f t="shared" si="138"/>
        <v>Drains</v>
      </c>
      <c r="F818" s="254" t="str">
        <f t="shared" si="138"/>
        <v>External</v>
      </c>
      <c r="G818" s="255"/>
      <c r="H818" s="256"/>
      <c r="I818" s="31"/>
    </row>
    <row r="819" spans="3:9" ht="12" customHeight="1" x14ac:dyDescent="0.2">
      <c r="C819" s="13"/>
      <c r="D819" s="290"/>
      <c r="E819" s="254" t="str">
        <f t="shared" si="138"/>
        <v>Drains</v>
      </c>
      <c r="F819" s="254" t="str">
        <f t="shared" si="138"/>
        <v>External</v>
      </c>
      <c r="G819" s="255"/>
      <c r="H819" s="256"/>
      <c r="I819" s="31"/>
    </row>
    <row r="820" spans="3:9" ht="12" customHeight="1" x14ac:dyDescent="0.2">
      <c r="C820" s="13"/>
      <c r="D820" s="290">
        <v>82</v>
      </c>
      <c r="E820" s="250" t="str">
        <f>IF(OR(VLOOKUP(D820,'Services - NHC'!$D$10:$F$144,2,FALSE)="",VLOOKUP(D820,'Services - NHC'!$D$10:$F$144,2,FALSE)="[Enter service]"),"",VLOOKUP(D820,'Services - NHC'!$D$10:$F$144,2,FALSE))</f>
        <v>Major Culverts Bridges and Weirs</v>
      </c>
      <c r="F820" s="251" t="str">
        <f>IF(OR(VLOOKUP(D820,'Services - NHC'!$D$10:$F$144,3,FALSE)="",VLOOKUP(D820,'Services - NHC'!$D$10:$F$144,3,FALSE)="[Select]"),"",VLOOKUP(D820,'Services - NHC'!$D$10:$F$144,3,FALSE))</f>
        <v>External</v>
      </c>
      <c r="G820" s="252"/>
      <c r="H820" s="253"/>
      <c r="I820" s="31"/>
    </row>
    <row r="821" spans="3:9" ht="12" customHeight="1" x14ac:dyDescent="0.2">
      <c r="C821" s="13"/>
      <c r="D821" s="290"/>
      <c r="E821" s="254" t="str">
        <f t="shared" ref="E821:F829" si="139">E820</f>
        <v>Major Culverts Bridges and Weirs</v>
      </c>
      <c r="F821" s="254" t="str">
        <f t="shared" si="139"/>
        <v>External</v>
      </c>
      <c r="G821" s="255"/>
      <c r="H821" s="256"/>
      <c r="I821" s="31"/>
    </row>
    <row r="822" spans="3:9" ht="12" customHeight="1" x14ac:dyDescent="0.2">
      <c r="C822" s="13"/>
      <c r="D822" s="290"/>
      <c r="E822" s="254" t="str">
        <f t="shared" si="139"/>
        <v>Major Culverts Bridges and Weirs</v>
      </c>
      <c r="F822" s="254" t="str">
        <f t="shared" si="139"/>
        <v>External</v>
      </c>
      <c r="G822" s="255"/>
      <c r="H822" s="256"/>
      <c r="I822" s="31"/>
    </row>
    <row r="823" spans="3:9" ht="12" customHeight="1" x14ac:dyDescent="0.2">
      <c r="C823" s="13"/>
      <c r="D823" s="290"/>
      <c r="E823" s="254" t="str">
        <f t="shared" si="139"/>
        <v>Major Culverts Bridges and Weirs</v>
      </c>
      <c r="F823" s="254" t="str">
        <f t="shared" si="139"/>
        <v>External</v>
      </c>
      <c r="G823" s="255"/>
      <c r="H823" s="256"/>
      <c r="I823" s="31"/>
    </row>
    <row r="824" spans="3:9" ht="12" customHeight="1" x14ac:dyDescent="0.2">
      <c r="C824" s="13"/>
      <c r="D824" s="290"/>
      <c r="E824" s="254" t="str">
        <f t="shared" si="139"/>
        <v>Major Culverts Bridges and Weirs</v>
      </c>
      <c r="F824" s="254" t="str">
        <f t="shared" si="139"/>
        <v>External</v>
      </c>
      <c r="G824" s="255"/>
      <c r="H824" s="256"/>
      <c r="I824" s="31"/>
    </row>
    <row r="825" spans="3:9" ht="12" customHeight="1" x14ac:dyDescent="0.2">
      <c r="C825" s="13"/>
      <c r="D825" s="290"/>
      <c r="E825" s="254" t="str">
        <f t="shared" si="139"/>
        <v>Major Culverts Bridges and Weirs</v>
      </c>
      <c r="F825" s="254" t="str">
        <f t="shared" si="139"/>
        <v>External</v>
      </c>
      <c r="G825" s="255"/>
      <c r="H825" s="256"/>
      <c r="I825" s="31"/>
    </row>
    <row r="826" spans="3:9" ht="12" customHeight="1" x14ac:dyDescent="0.2">
      <c r="C826" s="13"/>
      <c r="D826" s="290"/>
      <c r="E826" s="254" t="str">
        <f t="shared" si="139"/>
        <v>Major Culverts Bridges and Weirs</v>
      </c>
      <c r="F826" s="254" t="str">
        <f t="shared" si="139"/>
        <v>External</v>
      </c>
      <c r="G826" s="255"/>
      <c r="H826" s="256"/>
      <c r="I826" s="31"/>
    </row>
    <row r="827" spans="3:9" ht="12" customHeight="1" x14ac:dyDescent="0.2">
      <c r="C827" s="13"/>
      <c r="D827" s="290"/>
      <c r="E827" s="254" t="str">
        <f t="shared" si="139"/>
        <v>Major Culverts Bridges and Weirs</v>
      </c>
      <c r="F827" s="254" t="str">
        <f t="shared" si="139"/>
        <v>External</v>
      </c>
      <c r="G827" s="255"/>
      <c r="H827" s="256"/>
      <c r="I827" s="31"/>
    </row>
    <row r="828" spans="3:9" ht="12" customHeight="1" x14ac:dyDescent="0.2">
      <c r="C828" s="13"/>
      <c r="D828" s="290"/>
      <c r="E828" s="254" t="str">
        <f t="shared" si="139"/>
        <v>Major Culverts Bridges and Weirs</v>
      </c>
      <c r="F828" s="254" t="str">
        <f t="shared" si="139"/>
        <v>External</v>
      </c>
      <c r="G828" s="255"/>
      <c r="H828" s="256"/>
      <c r="I828" s="31"/>
    </row>
    <row r="829" spans="3:9" ht="12" customHeight="1" x14ac:dyDescent="0.2">
      <c r="C829" s="13"/>
      <c r="D829" s="290"/>
      <c r="E829" s="254" t="str">
        <f t="shared" si="139"/>
        <v>Major Culverts Bridges and Weirs</v>
      </c>
      <c r="F829" s="254" t="str">
        <f t="shared" si="139"/>
        <v>External</v>
      </c>
      <c r="G829" s="255"/>
      <c r="H829" s="256"/>
      <c r="I829" s="31"/>
    </row>
    <row r="830" spans="3:9" ht="12" customHeight="1" x14ac:dyDescent="0.2">
      <c r="C830" s="13"/>
      <c r="D830" s="290">
        <v>83</v>
      </c>
      <c r="E830" s="250" t="str">
        <f>IF(OR(VLOOKUP(D830,'Services - NHC'!$D$10:$F$144,2,FALSE)="",VLOOKUP(D830,'Services - NHC'!$D$10:$F$144,2,FALSE)="[Enter service]"),"",VLOOKUP(D830,'Services - NHC'!$D$10:$F$144,2,FALSE))</f>
        <v>Pump Stations Water Re Use and Standpipes</v>
      </c>
      <c r="F830" s="251" t="str">
        <f>IF(OR(VLOOKUP(D830,'Services - NHC'!$D$10:$F$144,3,FALSE)="",VLOOKUP(D830,'Services - NHC'!$D$10:$F$144,3,FALSE)="[Select]"),"",VLOOKUP(D830,'Services - NHC'!$D$10:$F$144,3,FALSE))</f>
        <v>External</v>
      </c>
      <c r="G830" s="252"/>
      <c r="H830" s="253"/>
      <c r="I830" s="31"/>
    </row>
    <row r="831" spans="3:9" ht="12" customHeight="1" x14ac:dyDescent="0.2">
      <c r="C831" s="13"/>
      <c r="D831" s="290"/>
      <c r="E831" s="254" t="str">
        <f t="shared" ref="E831:F839" si="140">E830</f>
        <v>Pump Stations Water Re Use and Standpipes</v>
      </c>
      <c r="F831" s="254" t="str">
        <f t="shared" si="140"/>
        <v>External</v>
      </c>
      <c r="G831" s="255"/>
      <c r="H831" s="256"/>
      <c r="I831" s="31"/>
    </row>
    <row r="832" spans="3:9" ht="12" customHeight="1" x14ac:dyDescent="0.2">
      <c r="C832" s="13"/>
      <c r="D832" s="290"/>
      <c r="E832" s="254" t="str">
        <f t="shared" si="140"/>
        <v>Pump Stations Water Re Use and Standpipes</v>
      </c>
      <c r="F832" s="254" t="str">
        <f t="shared" si="140"/>
        <v>External</v>
      </c>
      <c r="G832" s="255"/>
      <c r="H832" s="256"/>
      <c r="I832" s="31"/>
    </row>
    <row r="833" spans="3:9" ht="12" customHeight="1" x14ac:dyDescent="0.2">
      <c r="C833" s="13"/>
      <c r="D833" s="290"/>
      <c r="E833" s="254" t="str">
        <f t="shared" si="140"/>
        <v>Pump Stations Water Re Use and Standpipes</v>
      </c>
      <c r="F833" s="254" t="str">
        <f t="shared" si="140"/>
        <v>External</v>
      </c>
      <c r="G833" s="255"/>
      <c r="H833" s="256"/>
      <c r="I833" s="31"/>
    </row>
    <row r="834" spans="3:9" ht="12" customHeight="1" x14ac:dyDescent="0.2">
      <c r="C834" s="13"/>
      <c r="D834" s="290"/>
      <c r="E834" s="254" t="str">
        <f t="shared" si="140"/>
        <v>Pump Stations Water Re Use and Standpipes</v>
      </c>
      <c r="F834" s="254" t="str">
        <f t="shared" si="140"/>
        <v>External</v>
      </c>
      <c r="G834" s="255"/>
      <c r="H834" s="256"/>
      <c r="I834" s="31"/>
    </row>
    <row r="835" spans="3:9" ht="12" customHeight="1" x14ac:dyDescent="0.2">
      <c r="C835" s="13"/>
      <c r="D835" s="290"/>
      <c r="E835" s="254" t="str">
        <f t="shared" si="140"/>
        <v>Pump Stations Water Re Use and Standpipes</v>
      </c>
      <c r="F835" s="254" t="str">
        <f t="shared" si="140"/>
        <v>External</v>
      </c>
      <c r="G835" s="255"/>
      <c r="H835" s="256"/>
      <c r="I835" s="31"/>
    </row>
    <row r="836" spans="3:9" ht="12" customHeight="1" x14ac:dyDescent="0.2">
      <c r="C836" s="13"/>
      <c r="D836" s="290"/>
      <c r="E836" s="254" t="str">
        <f t="shared" si="140"/>
        <v>Pump Stations Water Re Use and Standpipes</v>
      </c>
      <c r="F836" s="254" t="str">
        <f t="shared" si="140"/>
        <v>External</v>
      </c>
      <c r="G836" s="255"/>
      <c r="H836" s="256"/>
      <c r="I836" s="31"/>
    </row>
    <row r="837" spans="3:9" ht="12" customHeight="1" x14ac:dyDescent="0.2">
      <c r="C837" s="13"/>
      <c r="D837" s="290"/>
      <c r="E837" s="254" t="str">
        <f t="shared" si="140"/>
        <v>Pump Stations Water Re Use and Standpipes</v>
      </c>
      <c r="F837" s="254" t="str">
        <f t="shared" si="140"/>
        <v>External</v>
      </c>
      <c r="G837" s="255"/>
      <c r="H837" s="256"/>
      <c r="I837" s="31"/>
    </row>
    <row r="838" spans="3:9" ht="12" customHeight="1" x14ac:dyDescent="0.2">
      <c r="C838" s="13"/>
      <c r="D838" s="290"/>
      <c r="E838" s="254" t="str">
        <f t="shared" si="140"/>
        <v>Pump Stations Water Re Use and Standpipes</v>
      </c>
      <c r="F838" s="254" t="str">
        <f t="shared" si="140"/>
        <v>External</v>
      </c>
      <c r="G838" s="255"/>
      <c r="H838" s="256"/>
      <c r="I838" s="31"/>
    </row>
    <row r="839" spans="3:9" ht="12" customHeight="1" x14ac:dyDescent="0.2">
      <c r="C839" s="13"/>
      <c r="D839" s="290"/>
      <c r="E839" s="254" t="str">
        <f t="shared" si="140"/>
        <v>Pump Stations Water Re Use and Standpipes</v>
      </c>
      <c r="F839" s="254" t="str">
        <f t="shared" si="140"/>
        <v>External</v>
      </c>
      <c r="G839" s="255"/>
      <c r="H839" s="256"/>
      <c r="I839" s="31"/>
    </row>
    <row r="840" spans="3:9" ht="12" customHeight="1" x14ac:dyDescent="0.2">
      <c r="C840" s="13"/>
      <c r="D840" s="290">
        <v>84</v>
      </c>
      <c r="E840" s="250" t="str">
        <f>IF(OR(VLOOKUP(D840,'Services - NHC'!$D$10:$F$144,2,FALSE)="",VLOOKUP(D840,'Services - NHC'!$D$10:$F$144,2,FALSE)="[Enter service]"),"",VLOOKUP(D840,'Services - NHC'!$D$10:$F$144,2,FALSE))</f>
        <v>Streetscapes</v>
      </c>
      <c r="F840" s="251" t="str">
        <f>IF(OR(VLOOKUP(D840,'Services - NHC'!$D$10:$F$144,3,FALSE)="",VLOOKUP(D840,'Services - NHC'!$D$10:$F$144,3,FALSE)="[Select]"),"",VLOOKUP(D840,'Services - NHC'!$D$10:$F$144,3,FALSE))</f>
        <v>External</v>
      </c>
      <c r="G840" s="252"/>
      <c r="H840" s="253"/>
      <c r="I840" s="31"/>
    </row>
    <row r="841" spans="3:9" ht="12" customHeight="1" x14ac:dyDescent="0.2">
      <c r="C841" s="13"/>
      <c r="D841" s="290"/>
      <c r="E841" s="254" t="str">
        <f t="shared" ref="E841:F849" si="141">E840</f>
        <v>Streetscapes</v>
      </c>
      <c r="F841" s="254" t="str">
        <f t="shared" si="141"/>
        <v>External</v>
      </c>
      <c r="G841" s="255"/>
      <c r="H841" s="256"/>
      <c r="I841" s="31"/>
    </row>
    <row r="842" spans="3:9" ht="12" customHeight="1" x14ac:dyDescent="0.2">
      <c r="C842" s="13"/>
      <c r="D842" s="290"/>
      <c r="E842" s="254" t="str">
        <f t="shared" si="141"/>
        <v>Streetscapes</v>
      </c>
      <c r="F842" s="254" t="str">
        <f t="shared" si="141"/>
        <v>External</v>
      </c>
      <c r="G842" s="255"/>
      <c r="H842" s="256"/>
      <c r="I842" s="31"/>
    </row>
    <row r="843" spans="3:9" ht="12" customHeight="1" x14ac:dyDescent="0.2">
      <c r="C843" s="13"/>
      <c r="D843" s="290"/>
      <c r="E843" s="254" t="str">
        <f t="shared" si="141"/>
        <v>Streetscapes</v>
      </c>
      <c r="F843" s="254" t="str">
        <f t="shared" si="141"/>
        <v>External</v>
      </c>
      <c r="G843" s="255"/>
      <c r="H843" s="256"/>
      <c r="I843" s="31"/>
    </row>
    <row r="844" spans="3:9" ht="12" customHeight="1" x14ac:dyDescent="0.2">
      <c r="C844" s="13"/>
      <c r="D844" s="290"/>
      <c r="E844" s="254" t="str">
        <f t="shared" si="141"/>
        <v>Streetscapes</v>
      </c>
      <c r="F844" s="254" t="str">
        <f t="shared" si="141"/>
        <v>External</v>
      </c>
      <c r="G844" s="255"/>
      <c r="H844" s="256"/>
      <c r="I844" s="31"/>
    </row>
    <row r="845" spans="3:9" ht="12" customHeight="1" x14ac:dyDescent="0.2">
      <c r="C845" s="13"/>
      <c r="D845" s="290"/>
      <c r="E845" s="254" t="str">
        <f t="shared" si="141"/>
        <v>Streetscapes</v>
      </c>
      <c r="F845" s="254" t="str">
        <f t="shared" si="141"/>
        <v>External</v>
      </c>
      <c r="G845" s="255"/>
      <c r="H845" s="256"/>
      <c r="I845" s="31"/>
    </row>
    <row r="846" spans="3:9" ht="12" customHeight="1" x14ac:dyDescent="0.2">
      <c r="C846" s="13"/>
      <c r="D846" s="290"/>
      <c r="E846" s="254" t="str">
        <f t="shared" si="141"/>
        <v>Streetscapes</v>
      </c>
      <c r="F846" s="254" t="str">
        <f t="shared" si="141"/>
        <v>External</v>
      </c>
      <c r="G846" s="255"/>
      <c r="H846" s="256"/>
      <c r="I846" s="31"/>
    </row>
    <row r="847" spans="3:9" ht="12" customHeight="1" x14ac:dyDescent="0.2">
      <c r="C847" s="13"/>
      <c r="D847" s="290"/>
      <c r="E847" s="254" t="str">
        <f t="shared" si="141"/>
        <v>Streetscapes</v>
      </c>
      <c r="F847" s="254" t="str">
        <f t="shared" si="141"/>
        <v>External</v>
      </c>
      <c r="G847" s="255"/>
      <c r="H847" s="256"/>
      <c r="I847" s="31"/>
    </row>
    <row r="848" spans="3:9" ht="12" customHeight="1" x14ac:dyDescent="0.2">
      <c r="C848" s="13"/>
      <c r="D848" s="290"/>
      <c r="E848" s="254" t="str">
        <f t="shared" si="141"/>
        <v>Streetscapes</v>
      </c>
      <c r="F848" s="254" t="str">
        <f t="shared" si="141"/>
        <v>External</v>
      </c>
      <c r="G848" s="255"/>
      <c r="H848" s="256"/>
      <c r="I848" s="31"/>
    </row>
    <row r="849" spans="3:9" ht="12" customHeight="1" x14ac:dyDescent="0.2">
      <c r="C849" s="13"/>
      <c r="D849" s="290"/>
      <c r="E849" s="254" t="str">
        <f t="shared" si="141"/>
        <v>Streetscapes</v>
      </c>
      <c r="F849" s="254" t="str">
        <f t="shared" si="141"/>
        <v>External</v>
      </c>
      <c r="G849" s="255"/>
      <c r="H849" s="256"/>
      <c r="I849" s="31"/>
    </row>
    <row r="850" spans="3:9" ht="12" customHeight="1" x14ac:dyDescent="0.2">
      <c r="C850" s="13"/>
      <c r="D850" s="290">
        <v>85</v>
      </c>
      <c r="E850" s="250" t="str">
        <f>IF(OR(VLOOKUP(D850,'Services - NHC'!$D$10:$F$144,2,FALSE)="",VLOOKUP(D850,'Services - NHC'!$D$10:$F$144,2,FALSE)="[Enter service]"),"",VLOOKUP(D850,'Services - NHC'!$D$10:$F$144,2,FALSE))</f>
        <v>Kerb &amp; Channel</v>
      </c>
      <c r="F850" s="251" t="str">
        <f>IF(OR(VLOOKUP(D850,'Services - NHC'!$D$10:$F$144,3,FALSE)="",VLOOKUP(D850,'Services - NHC'!$D$10:$F$144,3,FALSE)="[Select]"),"",VLOOKUP(D850,'Services - NHC'!$D$10:$F$144,3,FALSE))</f>
        <v>External</v>
      </c>
      <c r="G850" s="252"/>
      <c r="H850" s="253"/>
      <c r="I850" s="31"/>
    </row>
    <row r="851" spans="3:9" ht="12" customHeight="1" x14ac:dyDescent="0.2">
      <c r="C851" s="13"/>
      <c r="D851" s="290"/>
      <c r="E851" s="254" t="str">
        <f t="shared" ref="E851:F859" si="142">E850</f>
        <v>Kerb &amp; Channel</v>
      </c>
      <c r="F851" s="254" t="str">
        <f t="shared" si="142"/>
        <v>External</v>
      </c>
      <c r="G851" s="255"/>
      <c r="H851" s="256"/>
      <c r="I851" s="31"/>
    </row>
    <row r="852" spans="3:9" ht="12" customHeight="1" x14ac:dyDescent="0.2">
      <c r="C852" s="13"/>
      <c r="D852" s="290"/>
      <c r="E852" s="254" t="str">
        <f t="shared" si="142"/>
        <v>Kerb &amp; Channel</v>
      </c>
      <c r="F852" s="254" t="str">
        <f t="shared" si="142"/>
        <v>External</v>
      </c>
      <c r="G852" s="255"/>
      <c r="H852" s="256"/>
      <c r="I852" s="31"/>
    </row>
    <row r="853" spans="3:9" ht="12" customHeight="1" x14ac:dyDescent="0.2">
      <c r="C853" s="13"/>
      <c r="D853" s="290"/>
      <c r="E853" s="254" t="str">
        <f t="shared" si="142"/>
        <v>Kerb &amp; Channel</v>
      </c>
      <c r="F853" s="254" t="str">
        <f t="shared" si="142"/>
        <v>External</v>
      </c>
      <c r="G853" s="255"/>
      <c r="H853" s="256"/>
      <c r="I853" s="31"/>
    </row>
    <row r="854" spans="3:9" ht="12" customHeight="1" x14ac:dyDescent="0.2">
      <c r="C854" s="13"/>
      <c r="D854" s="290"/>
      <c r="E854" s="254" t="str">
        <f t="shared" si="142"/>
        <v>Kerb &amp; Channel</v>
      </c>
      <c r="F854" s="254" t="str">
        <f t="shared" si="142"/>
        <v>External</v>
      </c>
      <c r="G854" s="255"/>
      <c r="H854" s="256"/>
      <c r="I854" s="31"/>
    </row>
    <row r="855" spans="3:9" ht="12" customHeight="1" x14ac:dyDescent="0.2">
      <c r="C855" s="13"/>
      <c r="D855" s="290"/>
      <c r="E855" s="254" t="str">
        <f t="shared" si="142"/>
        <v>Kerb &amp; Channel</v>
      </c>
      <c r="F855" s="254" t="str">
        <f t="shared" si="142"/>
        <v>External</v>
      </c>
      <c r="G855" s="255"/>
      <c r="H855" s="256"/>
      <c r="I855" s="31"/>
    </row>
    <row r="856" spans="3:9" ht="12" customHeight="1" x14ac:dyDescent="0.2">
      <c r="C856" s="13"/>
      <c r="D856" s="290"/>
      <c r="E856" s="254" t="str">
        <f t="shared" si="142"/>
        <v>Kerb &amp; Channel</v>
      </c>
      <c r="F856" s="254" t="str">
        <f t="shared" si="142"/>
        <v>External</v>
      </c>
      <c r="G856" s="255"/>
      <c r="H856" s="256"/>
      <c r="I856" s="31"/>
    </row>
    <row r="857" spans="3:9" ht="12" customHeight="1" x14ac:dyDescent="0.2">
      <c r="C857" s="13"/>
      <c r="D857" s="290"/>
      <c r="E857" s="254" t="str">
        <f t="shared" si="142"/>
        <v>Kerb &amp; Channel</v>
      </c>
      <c r="F857" s="254" t="str">
        <f t="shared" si="142"/>
        <v>External</v>
      </c>
      <c r="G857" s="255"/>
      <c r="H857" s="256"/>
      <c r="I857" s="31"/>
    </row>
    <row r="858" spans="3:9" ht="12" customHeight="1" x14ac:dyDescent="0.2">
      <c r="C858" s="13"/>
      <c r="D858" s="290"/>
      <c r="E858" s="254" t="str">
        <f t="shared" si="142"/>
        <v>Kerb &amp; Channel</v>
      </c>
      <c r="F858" s="254" t="str">
        <f t="shared" si="142"/>
        <v>External</v>
      </c>
      <c r="G858" s="255"/>
      <c r="H858" s="256"/>
      <c r="I858" s="31"/>
    </row>
    <row r="859" spans="3:9" ht="12" customHeight="1" x14ac:dyDescent="0.2">
      <c r="C859" s="13"/>
      <c r="D859" s="290"/>
      <c r="E859" s="254" t="str">
        <f t="shared" si="142"/>
        <v>Kerb &amp; Channel</v>
      </c>
      <c r="F859" s="254" t="str">
        <f t="shared" si="142"/>
        <v>External</v>
      </c>
      <c r="G859" s="255"/>
      <c r="H859" s="256"/>
      <c r="I859" s="31"/>
    </row>
    <row r="860" spans="3:9" ht="12" customHeight="1" x14ac:dyDescent="0.2">
      <c r="C860" s="13"/>
      <c r="D860" s="290">
        <v>86</v>
      </c>
      <c r="E860" s="250" t="str">
        <f>IF(OR(VLOOKUP(D860,'Services - NHC'!$D$10:$F$144,2,FALSE)="",VLOOKUP(D860,'Services - NHC'!$D$10:$F$144,2,FALSE)="[Enter service]"),"",VLOOKUP(D860,'Services - NHC'!$D$10:$F$144,2,FALSE))</f>
        <v>Footpaths</v>
      </c>
      <c r="F860" s="251" t="str">
        <f>IF(OR(VLOOKUP(D860,'Services - NHC'!$D$10:$F$144,3,FALSE)="",VLOOKUP(D860,'Services - NHC'!$D$10:$F$144,3,FALSE)="[Select]"),"",VLOOKUP(D860,'Services - NHC'!$D$10:$F$144,3,FALSE))</f>
        <v>External</v>
      </c>
      <c r="G860" s="252"/>
      <c r="H860" s="253"/>
      <c r="I860" s="31"/>
    </row>
    <row r="861" spans="3:9" ht="12" customHeight="1" x14ac:dyDescent="0.2">
      <c r="C861" s="13"/>
      <c r="D861" s="290"/>
      <c r="E861" s="254" t="str">
        <f t="shared" ref="E861:F869" si="143">E860</f>
        <v>Footpaths</v>
      </c>
      <c r="F861" s="254" t="str">
        <f t="shared" si="143"/>
        <v>External</v>
      </c>
      <c r="G861" s="255"/>
      <c r="H861" s="256"/>
      <c r="I861" s="31"/>
    </row>
    <row r="862" spans="3:9" ht="12" customHeight="1" x14ac:dyDescent="0.2">
      <c r="C862" s="13"/>
      <c r="D862" s="290"/>
      <c r="E862" s="254" t="str">
        <f t="shared" si="143"/>
        <v>Footpaths</v>
      </c>
      <c r="F862" s="254" t="str">
        <f t="shared" si="143"/>
        <v>External</v>
      </c>
      <c r="G862" s="255"/>
      <c r="H862" s="256"/>
      <c r="I862" s="31"/>
    </row>
    <row r="863" spans="3:9" ht="12" customHeight="1" x14ac:dyDescent="0.2">
      <c r="C863" s="13"/>
      <c r="D863" s="290"/>
      <c r="E863" s="254" t="str">
        <f t="shared" si="143"/>
        <v>Footpaths</v>
      </c>
      <c r="F863" s="254" t="str">
        <f t="shared" si="143"/>
        <v>External</v>
      </c>
      <c r="G863" s="255"/>
      <c r="H863" s="256"/>
      <c r="I863" s="31"/>
    </row>
    <row r="864" spans="3:9" ht="12" customHeight="1" x14ac:dyDescent="0.2">
      <c r="C864" s="13"/>
      <c r="D864" s="290"/>
      <c r="E864" s="254" t="str">
        <f t="shared" si="143"/>
        <v>Footpaths</v>
      </c>
      <c r="F864" s="254" t="str">
        <f t="shared" si="143"/>
        <v>External</v>
      </c>
      <c r="G864" s="255"/>
      <c r="H864" s="256"/>
      <c r="I864" s="31"/>
    </row>
    <row r="865" spans="3:9" ht="12" customHeight="1" x14ac:dyDescent="0.2">
      <c r="C865" s="13"/>
      <c r="D865" s="290"/>
      <c r="E865" s="254" t="str">
        <f t="shared" si="143"/>
        <v>Footpaths</v>
      </c>
      <c r="F865" s="254" t="str">
        <f t="shared" si="143"/>
        <v>External</v>
      </c>
      <c r="G865" s="255"/>
      <c r="H865" s="256"/>
      <c r="I865" s="31"/>
    </row>
    <row r="866" spans="3:9" ht="12" customHeight="1" x14ac:dyDescent="0.2">
      <c r="C866" s="13"/>
      <c r="D866" s="290"/>
      <c r="E866" s="254" t="str">
        <f t="shared" si="143"/>
        <v>Footpaths</v>
      </c>
      <c r="F866" s="254" t="str">
        <f t="shared" si="143"/>
        <v>External</v>
      </c>
      <c r="G866" s="255"/>
      <c r="H866" s="256"/>
      <c r="I866" s="31"/>
    </row>
    <row r="867" spans="3:9" ht="12" customHeight="1" x14ac:dyDescent="0.2">
      <c r="C867" s="13"/>
      <c r="D867" s="290"/>
      <c r="E867" s="254" t="str">
        <f t="shared" si="143"/>
        <v>Footpaths</v>
      </c>
      <c r="F867" s="254" t="str">
        <f t="shared" si="143"/>
        <v>External</v>
      </c>
      <c r="G867" s="255"/>
      <c r="H867" s="256"/>
      <c r="I867" s="31"/>
    </row>
    <row r="868" spans="3:9" ht="12" customHeight="1" x14ac:dyDescent="0.2">
      <c r="C868" s="13"/>
      <c r="D868" s="290"/>
      <c r="E868" s="254" t="str">
        <f t="shared" si="143"/>
        <v>Footpaths</v>
      </c>
      <c r="F868" s="254" t="str">
        <f t="shared" si="143"/>
        <v>External</v>
      </c>
      <c r="G868" s="255"/>
      <c r="H868" s="256"/>
      <c r="I868" s="31"/>
    </row>
    <row r="869" spans="3:9" ht="12" customHeight="1" x14ac:dyDescent="0.2">
      <c r="C869" s="13"/>
      <c r="D869" s="290"/>
      <c r="E869" s="254" t="str">
        <f t="shared" si="143"/>
        <v>Footpaths</v>
      </c>
      <c r="F869" s="254" t="str">
        <f t="shared" si="143"/>
        <v>External</v>
      </c>
      <c r="G869" s="255"/>
      <c r="H869" s="256"/>
      <c r="I869" s="31"/>
    </row>
    <row r="870" spans="3:9" ht="12" customHeight="1" x14ac:dyDescent="0.2">
      <c r="C870" s="13"/>
      <c r="D870" s="290">
        <v>87</v>
      </c>
      <c r="E870" s="250" t="str">
        <f>IF(OR(VLOOKUP(D870,'Services - NHC'!$D$10:$F$144,2,FALSE)="",VLOOKUP(D870,'Services - NHC'!$D$10:$F$144,2,FALSE)="[Enter service]"),"",VLOOKUP(D870,'Services - NHC'!$D$10:$F$144,2,FALSE))</f>
        <v>Waste and Environment Administration</v>
      </c>
      <c r="F870" s="251" t="str">
        <f>IF(OR(VLOOKUP(D870,'Services - NHC'!$D$10:$F$144,3,FALSE)="",VLOOKUP(D870,'Services - NHC'!$D$10:$F$144,3,FALSE)="[Select]"),"",VLOOKUP(D870,'Services - NHC'!$D$10:$F$144,3,FALSE))</f>
        <v>External</v>
      </c>
      <c r="G870" s="252"/>
      <c r="H870" s="253"/>
      <c r="I870" s="31"/>
    </row>
    <row r="871" spans="3:9" ht="12" customHeight="1" x14ac:dyDescent="0.2">
      <c r="C871" s="13"/>
      <c r="D871" s="290"/>
      <c r="E871" s="254" t="str">
        <f t="shared" ref="E871:F879" si="144">E870</f>
        <v>Waste and Environment Administration</v>
      </c>
      <c r="F871" s="254" t="str">
        <f t="shared" si="144"/>
        <v>External</v>
      </c>
      <c r="G871" s="255"/>
      <c r="H871" s="256"/>
      <c r="I871" s="31"/>
    </row>
    <row r="872" spans="3:9" ht="12" customHeight="1" x14ac:dyDescent="0.2">
      <c r="C872" s="13"/>
      <c r="D872" s="290"/>
      <c r="E872" s="254" t="str">
        <f t="shared" si="144"/>
        <v>Waste and Environment Administration</v>
      </c>
      <c r="F872" s="254" t="str">
        <f t="shared" si="144"/>
        <v>External</v>
      </c>
      <c r="G872" s="255"/>
      <c r="H872" s="256"/>
      <c r="I872" s="31"/>
    </row>
    <row r="873" spans="3:9" ht="12" customHeight="1" x14ac:dyDescent="0.2">
      <c r="C873" s="13"/>
      <c r="D873" s="290"/>
      <c r="E873" s="254" t="str">
        <f t="shared" si="144"/>
        <v>Waste and Environment Administration</v>
      </c>
      <c r="F873" s="254" t="str">
        <f t="shared" si="144"/>
        <v>External</v>
      </c>
      <c r="G873" s="255"/>
      <c r="H873" s="256"/>
      <c r="I873" s="31"/>
    </row>
    <row r="874" spans="3:9" ht="12" customHeight="1" x14ac:dyDescent="0.2">
      <c r="C874" s="13"/>
      <c r="D874" s="290"/>
      <c r="E874" s="254" t="str">
        <f t="shared" si="144"/>
        <v>Waste and Environment Administration</v>
      </c>
      <c r="F874" s="254" t="str">
        <f t="shared" si="144"/>
        <v>External</v>
      </c>
      <c r="G874" s="255"/>
      <c r="H874" s="256"/>
      <c r="I874" s="31"/>
    </row>
    <row r="875" spans="3:9" ht="12" customHeight="1" x14ac:dyDescent="0.2">
      <c r="C875" s="13"/>
      <c r="D875" s="290"/>
      <c r="E875" s="254" t="str">
        <f t="shared" si="144"/>
        <v>Waste and Environment Administration</v>
      </c>
      <c r="F875" s="254" t="str">
        <f t="shared" si="144"/>
        <v>External</v>
      </c>
      <c r="G875" s="255"/>
      <c r="H875" s="256"/>
      <c r="I875" s="31"/>
    </row>
    <row r="876" spans="3:9" ht="12" customHeight="1" x14ac:dyDescent="0.2">
      <c r="C876" s="13"/>
      <c r="D876" s="290"/>
      <c r="E876" s="254" t="str">
        <f t="shared" si="144"/>
        <v>Waste and Environment Administration</v>
      </c>
      <c r="F876" s="254" t="str">
        <f t="shared" si="144"/>
        <v>External</v>
      </c>
      <c r="G876" s="255"/>
      <c r="H876" s="256"/>
      <c r="I876" s="31"/>
    </row>
    <row r="877" spans="3:9" ht="12" customHeight="1" x14ac:dyDescent="0.2">
      <c r="C877" s="13"/>
      <c r="D877" s="290"/>
      <c r="E877" s="254" t="str">
        <f t="shared" si="144"/>
        <v>Waste and Environment Administration</v>
      </c>
      <c r="F877" s="254" t="str">
        <f t="shared" si="144"/>
        <v>External</v>
      </c>
      <c r="G877" s="255"/>
      <c r="H877" s="256"/>
      <c r="I877" s="31"/>
    </row>
    <row r="878" spans="3:9" ht="12" customHeight="1" x14ac:dyDescent="0.2">
      <c r="C878" s="13"/>
      <c r="D878" s="290"/>
      <c r="E878" s="254" t="str">
        <f t="shared" si="144"/>
        <v>Waste and Environment Administration</v>
      </c>
      <c r="F878" s="254" t="str">
        <f t="shared" si="144"/>
        <v>External</v>
      </c>
      <c r="G878" s="255"/>
      <c r="H878" s="256"/>
      <c r="I878" s="31"/>
    </row>
    <row r="879" spans="3:9" ht="12" customHeight="1" x14ac:dyDescent="0.2">
      <c r="C879" s="13"/>
      <c r="D879" s="290"/>
      <c r="E879" s="254" t="str">
        <f t="shared" si="144"/>
        <v>Waste and Environment Administration</v>
      </c>
      <c r="F879" s="254" t="str">
        <f t="shared" si="144"/>
        <v>External</v>
      </c>
      <c r="G879" s="255"/>
      <c r="H879" s="256"/>
      <c r="I879" s="31"/>
    </row>
    <row r="880" spans="3:9" ht="12" customHeight="1" x14ac:dyDescent="0.2">
      <c r="C880" s="13"/>
      <c r="D880" s="290">
        <v>88</v>
      </c>
      <c r="E880" s="250" t="str">
        <f>IF(OR(VLOOKUP(D880,'Services - NHC'!$D$10:$F$144,2,FALSE)="",VLOOKUP(D880,'Services - NHC'!$D$10:$F$144,2,FALSE)="[Enter service]"),"",VLOOKUP(D880,'Services - NHC'!$D$10:$F$144,2,FALSE))</f>
        <v>Garbage &amp; Sanitation</v>
      </c>
      <c r="F880" s="251" t="str">
        <f>IF(OR(VLOOKUP(D880,'Services - NHC'!$D$10:$F$144,3,FALSE)="",VLOOKUP(D880,'Services - NHC'!$D$10:$F$144,3,FALSE)="[Select]"),"",VLOOKUP(D880,'Services - NHC'!$D$10:$F$144,3,FALSE))</f>
        <v>External</v>
      </c>
      <c r="G880" s="252" t="s">
        <v>634</v>
      </c>
      <c r="H880" s="253"/>
      <c r="I880" s="31"/>
    </row>
    <row r="881" spans="3:9" ht="12" customHeight="1" x14ac:dyDescent="0.2">
      <c r="C881" s="13"/>
      <c r="D881" s="290"/>
      <c r="E881" s="254" t="str">
        <f t="shared" ref="E881:F889" si="145">E880</f>
        <v>Garbage &amp; Sanitation</v>
      </c>
      <c r="F881" s="254" t="str">
        <f t="shared" si="145"/>
        <v>External</v>
      </c>
      <c r="G881" s="255"/>
      <c r="H881" s="256"/>
      <c r="I881" s="31"/>
    </row>
    <row r="882" spans="3:9" ht="12" customHeight="1" x14ac:dyDescent="0.2">
      <c r="C882" s="13"/>
      <c r="D882" s="290"/>
      <c r="E882" s="254" t="str">
        <f t="shared" si="145"/>
        <v>Garbage &amp; Sanitation</v>
      </c>
      <c r="F882" s="254" t="str">
        <f t="shared" si="145"/>
        <v>External</v>
      </c>
      <c r="G882" s="255"/>
      <c r="H882" s="256"/>
      <c r="I882" s="31"/>
    </row>
    <row r="883" spans="3:9" ht="12" customHeight="1" x14ac:dyDescent="0.2">
      <c r="C883" s="13"/>
      <c r="D883" s="290"/>
      <c r="E883" s="254" t="str">
        <f t="shared" si="145"/>
        <v>Garbage &amp; Sanitation</v>
      </c>
      <c r="F883" s="254" t="str">
        <f t="shared" si="145"/>
        <v>External</v>
      </c>
      <c r="G883" s="255"/>
      <c r="H883" s="256"/>
      <c r="I883" s="31"/>
    </row>
    <row r="884" spans="3:9" ht="12" customHeight="1" x14ac:dyDescent="0.2">
      <c r="C884" s="13"/>
      <c r="D884" s="290"/>
      <c r="E884" s="254" t="str">
        <f t="shared" si="145"/>
        <v>Garbage &amp; Sanitation</v>
      </c>
      <c r="F884" s="254" t="str">
        <f t="shared" si="145"/>
        <v>External</v>
      </c>
      <c r="G884" s="255"/>
      <c r="H884" s="256"/>
      <c r="I884" s="31"/>
    </row>
    <row r="885" spans="3:9" ht="12" customHeight="1" x14ac:dyDescent="0.2">
      <c r="C885" s="13"/>
      <c r="D885" s="290"/>
      <c r="E885" s="254" t="str">
        <f t="shared" si="145"/>
        <v>Garbage &amp; Sanitation</v>
      </c>
      <c r="F885" s="254" t="str">
        <f t="shared" si="145"/>
        <v>External</v>
      </c>
      <c r="G885" s="255"/>
      <c r="H885" s="256"/>
      <c r="I885" s="31"/>
    </row>
    <row r="886" spans="3:9" ht="12" customHeight="1" x14ac:dyDescent="0.2">
      <c r="C886" s="13"/>
      <c r="D886" s="290"/>
      <c r="E886" s="254" t="str">
        <f t="shared" si="145"/>
        <v>Garbage &amp; Sanitation</v>
      </c>
      <c r="F886" s="254" t="str">
        <f t="shared" si="145"/>
        <v>External</v>
      </c>
      <c r="G886" s="255"/>
      <c r="H886" s="256"/>
      <c r="I886" s="31"/>
    </row>
    <row r="887" spans="3:9" ht="12" customHeight="1" x14ac:dyDescent="0.2">
      <c r="C887" s="13"/>
      <c r="D887" s="290"/>
      <c r="E887" s="254" t="str">
        <f t="shared" si="145"/>
        <v>Garbage &amp; Sanitation</v>
      </c>
      <c r="F887" s="254" t="str">
        <f t="shared" si="145"/>
        <v>External</v>
      </c>
      <c r="G887" s="255"/>
      <c r="H887" s="256"/>
      <c r="I887" s="31"/>
    </row>
    <row r="888" spans="3:9" ht="12" customHeight="1" x14ac:dyDescent="0.2">
      <c r="C888" s="13"/>
      <c r="D888" s="290"/>
      <c r="E888" s="254" t="str">
        <f t="shared" si="145"/>
        <v>Garbage &amp; Sanitation</v>
      </c>
      <c r="F888" s="254" t="str">
        <f t="shared" si="145"/>
        <v>External</v>
      </c>
      <c r="G888" s="255"/>
      <c r="H888" s="256"/>
      <c r="I888" s="31"/>
    </row>
    <row r="889" spans="3:9" ht="12" customHeight="1" x14ac:dyDescent="0.2">
      <c r="C889" s="13"/>
      <c r="D889" s="290"/>
      <c r="E889" s="254" t="str">
        <f t="shared" si="145"/>
        <v>Garbage &amp; Sanitation</v>
      </c>
      <c r="F889" s="254" t="str">
        <f t="shared" si="145"/>
        <v>External</v>
      </c>
      <c r="G889" s="255"/>
      <c r="H889" s="256"/>
      <c r="I889" s="31"/>
    </row>
    <row r="890" spans="3:9" ht="12" customHeight="1" x14ac:dyDescent="0.2">
      <c r="C890" s="13"/>
      <c r="D890" s="290">
        <v>89</v>
      </c>
      <c r="E890" s="250" t="str">
        <f>IF(OR(VLOOKUP(D890,'Services - NHC'!$D$10:$F$144,2,FALSE)="",VLOOKUP(D890,'Services - NHC'!$D$10:$F$144,2,FALSE)="[Enter service]"),"",VLOOKUP(D890,'Services - NHC'!$D$10:$F$144,2,FALSE))</f>
        <v>Recycling</v>
      </c>
      <c r="F890" s="251" t="str">
        <f>IF(OR(VLOOKUP(D890,'Services - NHC'!$D$10:$F$144,3,FALSE)="",VLOOKUP(D890,'Services - NHC'!$D$10:$F$144,3,FALSE)="[Select]"),"",VLOOKUP(D890,'Services - NHC'!$D$10:$F$144,3,FALSE))</f>
        <v>External</v>
      </c>
      <c r="G890" s="252" t="s">
        <v>635</v>
      </c>
      <c r="H890" s="253"/>
      <c r="I890" s="31"/>
    </row>
    <row r="891" spans="3:9" ht="12" customHeight="1" x14ac:dyDescent="0.2">
      <c r="C891" s="13"/>
      <c r="D891" s="290"/>
      <c r="E891" s="254" t="str">
        <f t="shared" ref="E891:F899" si="146">E890</f>
        <v>Recycling</v>
      </c>
      <c r="F891" s="254" t="str">
        <f t="shared" si="146"/>
        <v>External</v>
      </c>
      <c r="G891" s="255"/>
      <c r="H891" s="256"/>
      <c r="I891" s="31"/>
    </row>
    <row r="892" spans="3:9" ht="12" customHeight="1" x14ac:dyDescent="0.2">
      <c r="C892" s="13"/>
      <c r="D892" s="290"/>
      <c r="E892" s="254" t="str">
        <f t="shared" si="146"/>
        <v>Recycling</v>
      </c>
      <c r="F892" s="254" t="str">
        <f t="shared" si="146"/>
        <v>External</v>
      </c>
      <c r="G892" s="255"/>
      <c r="H892" s="256"/>
      <c r="I892" s="31"/>
    </row>
    <row r="893" spans="3:9" ht="12" customHeight="1" x14ac:dyDescent="0.2">
      <c r="C893" s="13"/>
      <c r="D893" s="290"/>
      <c r="E893" s="254" t="str">
        <f t="shared" si="146"/>
        <v>Recycling</v>
      </c>
      <c r="F893" s="254" t="str">
        <f t="shared" si="146"/>
        <v>External</v>
      </c>
      <c r="G893" s="255"/>
      <c r="H893" s="256"/>
      <c r="I893" s="31"/>
    </row>
    <row r="894" spans="3:9" ht="12" customHeight="1" x14ac:dyDescent="0.2">
      <c r="C894" s="13"/>
      <c r="D894" s="290"/>
      <c r="E894" s="254" t="str">
        <f t="shared" si="146"/>
        <v>Recycling</v>
      </c>
      <c r="F894" s="254" t="str">
        <f t="shared" si="146"/>
        <v>External</v>
      </c>
      <c r="G894" s="255"/>
      <c r="H894" s="256"/>
      <c r="I894" s="31"/>
    </row>
    <row r="895" spans="3:9" ht="12" customHeight="1" x14ac:dyDescent="0.2">
      <c r="C895" s="13"/>
      <c r="D895" s="290"/>
      <c r="E895" s="254" t="str">
        <f t="shared" si="146"/>
        <v>Recycling</v>
      </c>
      <c r="F895" s="254" t="str">
        <f t="shared" si="146"/>
        <v>External</v>
      </c>
      <c r="G895" s="255"/>
      <c r="H895" s="256"/>
      <c r="I895" s="31"/>
    </row>
    <row r="896" spans="3:9" ht="12" customHeight="1" x14ac:dyDescent="0.2">
      <c r="C896" s="13"/>
      <c r="D896" s="290"/>
      <c r="E896" s="254" t="str">
        <f t="shared" si="146"/>
        <v>Recycling</v>
      </c>
      <c r="F896" s="254" t="str">
        <f t="shared" si="146"/>
        <v>External</v>
      </c>
      <c r="G896" s="255"/>
      <c r="H896" s="256"/>
      <c r="I896" s="31"/>
    </row>
    <row r="897" spans="3:9" ht="12" customHeight="1" x14ac:dyDescent="0.2">
      <c r="C897" s="13"/>
      <c r="D897" s="290"/>
      <c r="E897" s="254" t="str">
        <f t="shared" si="146"/>
        <v>Recycling</v>
      </c>
      <c r="F897" s="254" t="str">
        <f t="shared" si="146"/>
        <v>External</v>
      </c>
      <c r="G897" s="255"/>
      <c r="H897" s="256"/>
      <c r="I897" s="31"/>
    </row>
    <row r="898" spans="3:9" ht="12" customHeight="1" x14ac:dyDescent="0.2">
      <c r="C898" s="13"/>
      <c r="D898" s="290"/>
      <c r="E898" s="254" t="str">
        <f t="shared" si="146"/>
        <v>Recycling</v>
      </c>
      <c r="F898" s="254" t="str">
        <f t="shared" si="146"/>
        <v>External</v>
      </c>
      <c r="G898" s="255"/>
      <c r="H898" s="256"/>
      <c r="I898" s="31"/>
    </row>
    <row r="899" spans="3:9" ht="12" customHeight="1" x14ac:dyDescent="0.2">
      <c r="C899" s="13"/>
      <c r="D899" s="290"/>
      <c r="E899" s="254" t="str">
        <f t="shared" si="146"/>
        <v>Recycling</v>
      </c>
      <c r="F899" s="254" t="str">
        <f t="shared" si="146"/>
        <v>External</v>
      </c>
      <c r="G899" s="255"/>
      <c r="H899" s="256"/>
      <c r="I899" s="31"/>
    </row>
    <row r="900" spans="3:9" ht="12" customHeight="1" x14ac:dyDescent="0.2">
      <c r="C900" s="13"/>
      <c r="D900" s="290">
        <v>90</v>
      </c>
      <c r="E900" s="250" t="str">
        <f>IF(OR(VLOOKUP(D900,'Services - NHC'!$D$10:$F$144,2,FALSE)="",VLOOKUP(D900,'Services - NHC'!$D$10:$F$144,2,FALSE)="[Enter service]"),"",VLOOKUP(D900,'Services - NHC'!$D$10:$F$144,2,FALSE))</f>
        <v>Landfill and Transfer Stations</v>
      </c>
      <c r="F900" s="251" t="str">
        <f>IF(OR(VLOOKUP(D900,'Services - NHC'!$D$10:$F$144,3,FALSE)="",VLOOKUP(D900,'Services - NHC'!$D$10:$F$144,3,FALSE)="[Select]"),"",VLOOKUP(D900,'Services - NHC'!$D$10:$F$144,3,FALSE))</f>
        <v>External</v>
      </c>
      <c r="G900" s="252" t="s">
        <v>636</v>
      </c>
      <c r="H900" s="253"/>
      <c r="I900" s="31"/>
    </row>
    <row r="901" spans="3:9" ht="12" customHeight="1" x14ac:dyDescent="0.2">
      <c r="C901" s="13"/>
      <c r="D901" s="290"/>
      <c r="E901" s="254" t="str">
        <f t="shared" ref="E901:F909" si="147">E900</f>
        <v>Landfill and Transfer Stations</v>
      </c>
      <c r="F901" s="254" t="str">
        <f t="shared" si="147"/>
        <v>External</v>
      </c>
      <c r="G901" s="255"/>
      <c r="H901" s="256"/>
      <c r="I901" s="31"/>
    </row>
    <row r="902" spans="3:9" ht="12" customHeight="1" x14ac:dyDescent="0.2">
      <c r="C902" s="13"/>
      <c r="D902" s="290"/>
      <c r="E902" s="254" t="str">
        <f t="shared" si="147"/>
        <v>Landfill and Transfer Stations</v>
      </c>
      <c r="F902" s="254" t="str">
        <f t="shared" si="147"/>
        <v>External</v>
      </c>
      <c r="G902" s="255"/>
      <c r="H902" s="256"/>
      <c r="I902" s="31"/>
    </row>
    <row r="903" spans="3:9" ht="12" customHeight="1" x14ac:dyDescent="0.2">
      <c r="C903" s="13"/>
      <c r="D903" s="290"/>
      <c r="E903" s="254" t="str">
        <f t="shared" si="147"/>
        <v>Landfill and Transfer Stations</v>
      </c>
      <c r="F903" s="254" t="str">
        <f t="shared" si="147"/>
        <v>External</v>
      </c>
      <c r="G903" s="255"/>
      <c r="H903" s="256"/>
      <c r="I903" s="31"/>
    </row>
    <row r="904" spans="3:9" ht="12" customHeight="1" x14ac:dyDescent="0.2">
      <c r="C904" s="13"/>
      <c r="D904" s="290"/>
      <c r="E904" s="254" t="str">
        <f t="shared" si="147"/>
        <v>Landfill and Transfer Stations</v>
      </c>
      <c r="F904" s="254" t="str">
        <f t="shared" si="147"/>
        <v>External</v>
      </c>
      <c r="G904" s="255"/>
      <c r="H904" s="256"/>
      <c r="I904" s="31"/>
    </row>
    <row r="905" spans="3:9" ht="12" customHeight="1" x14ac:dyDescent="0.2">
      <c r="C905" s="13"/>
      <c r="D905" s="290"/>
      <c r="E905" s="254" t="str">
        <f t="shared" si="147"/>
        <v>Landfill and Transfer Stations</v>
      </c>
      <c r="F905" s="254" t="str">
        <f t="shared" si="147"/>
        <v>External</v>
      </c>
      <c r="G905" s="255"/>
      <c r="H905" s="256"/>
      <c r="I905" s="31"/>
    </row>
    <row r="906" spans="3:9" ht="12" customHeight="1" x14ac:dyDescent="0.2">
      <c r="C906" s="13"/>
      <c r="D906" s="290"/>
      <c r="E906" s="254" t="str">
        <f t="shared" si="147"/>
        <v>Landfill and Transfer Stations</v>
      </c>
      <c r="F906" s="254" t="str">
        <f t="shared" si="147"/>
        <v>External</v>
      </c>
      <c r="G906" s="255"/>
      <c r="H906" s="256"/>
      <c r="I906" s="31"/>
    </row>
    <row r="907" spans="3:9" ht="12" customHeight="1" x14ac:dyDescent="0.2">
      <c r="C907" s="13"/>
      <c r="D907" s="290"/>
      <c r="E907" s="254" t="str">
        <f t="shared" si="147"/>
        <v>Landfill and Transfer Stations</v>
      </c>
      <c r="F907" s="254" t="str">
        <f t="shared" si="147"/>
        <v>External</v>
      </c>
      <c r="G907" s="255"/>
      <c r="H907" s="256"/>
      <c r="I907" s="31"/>
    </row>
    <row r="908" spans="3:9" ht="12" customHeight="1" x14ac:dyDescent="0.2">
      <c r="C908" s="13"/>
      <c r="D908" s="290"/>
      <c r="E908" s="254" t="str">
        <f t="shared" si="147"/>
        <v>Landfill and Transfer Stations</v>
      </c>
      <c r="F908" s="254" t="str">
        <f t="shared" si="147"/>
        <v>External</v>
      </c>
      <c r="G908" s="255"/>
      <c r="H908" s="256"/>
      <c r="I908" s="31"/>
    </row>
    <row r="909" spans="3:9" ht="12" customHeight="1" x14ac:dyDescent="0.2">
      <c r="C909" s="13"/>
      <c r="D909" s="290"/>
      <c r="E909" s="254" t="str">
        <f t="shared" si="147"/>
        <v>Landfill and Transfer Stations</v>
      </c>
      <c r="F909" s="254" t="str">
        <f t="shared" si="147"/>
        <v>External</v>
      </c>
      <c r="G909" s="255"/>
      <c r="H909" s="256"/>
      <c r="I909" s="31"/>
    </row>
    <row r="910" spans="3:9" ht="12" customHeight="1" x14ac:dyDescent="0.2">
      <c r="C910" s="13"/>
      <c r="D910" s="290">
        <v>91</v>
      </c>
      <c r="E910" s="250" t="str">
        <f>IF(OR(VLOOKUP(D910,'Services - NHC'!$D$10:$F$144,2,FALSE)="",VLOOKUP(D910,'Services - NHC'!$D$10:$F$144,2,FALSE)="[Enter service]"),"",VLOOKUP(D910,'Services - NHC'!$D$10:$F$144,2,FALSE))</f>
        <v>Landfill Sites Rehabilitation</v>
      </c>
      <c r="F910" s="251" t="str">
        <f>IF(OR(VLOOKUP(D910,'Services - NHC'!$D$10:$F$144,3,FALSE)="",VLOOKUP(D910,'Services - NHC'!$D$10:$F$144,3,FALSE)="[Select]"),"",VLOOKUP(D910,'Services - NHC'!$D$10:$F$144,3,FALSE))</f>
        <v>Internal</v>
      </c>
      <c r="G910" s="252"/>
      <c r="H910" s="253"/>
      <c r="I910" s="31"/>
    </row>
    <row r="911" spans="3:9" ht="12" customHeight="1" x14ac:dyDescent="0.2">
      <c r="C911" s="13"/>
      <c r="D911" s="290"/>
      <c r="E911" s="254" t="str">
        <f t="shared" ref="E911:F919" si="148">E910</f>
        <v>Landfill Sites Rehabilitation</v>
      </c>
      <c r="F911" s="254" t="str">
        <f t="shared" si="148"/>
        <v>Internal</v>
      </c>
      <c r="G911" s="255"/>
      <c r="H911" s="256"/>
      <c r="I911" s="31"/>
    </row>
    <row r="912" spans="3:9" ht="12" customHeight="1" x14ac:dyDescent="0.2">
      <c r="C912" s="13"/>
      <c r="D912" s="290"/>
      <c r="E912" s="254" t="str">
        <f t="shared" si="148"/>
        <v>Landfill Sites Rehabilitation</v>
      </c>
      <c r="F912" s="254" t="str">
        <f t="shared" si="148"/>
        <v>Internal</v>
      </c>
      <c r="G912" s="255"/>
      <c r="H912" s="256"/>
      <c r="I912" s="31"/>
    </row>
    <row r="913" spans="3:9" ht="12" customHeight="1" x14ac:dyDescent="0.2">
      <c r="C913" s="13"/>
      <c r="D913" s="290"/>
      <c r="E913" s="254" t="str">
        <f t="shared" si="148"/>
        <v>Landfill Sites Rehabilitation</v>
      </c>
      <c r="F913" s="254" t="str">
        <f t="shared" si="148"/>
        <v>Internal</v>
      </c>
      <c r="G913" s="255"/>
      <c r="H913" s="256"/>
      <c r="I913" s="31"/>
    </row>
    <row r="914" spans="3:9" ht="12" customHeight="1" x14ac:dyDescent="0.2">
      <c r="C914" s="13"/>
      <c r="D914" s="290"/>
      <c r="E914" s="254" t="str">
        <f t="shared" si="148"/>
        <v>Landfill Sites Rehabilitation</v>
      </c>
      <c r="F914" s="254" t="str">
        <f t="shared" si="148"/>
        <v>Internal</v>
      </c>
      <c r="G914" s="255"/>
      <c r="H914" s="256"/>
      <c r="I914" s="31"/>
    </row>
    <row r="915" spans="3:9" ht="12" customHeight="1" x14ac:dyDescent="0.2">
      <c r="C915" s="13"/>
      <c r="D915" s="290"/>
      <c r="E915" s="254" t="str">
        <f t="shared" si="148"/>
        <v>Landfill Sites Rehabilitation</v>
      </c>
      <c r="F915" s="254" t="str">
        <f t="shared" si="148"/>
        <v>Internal</v>
      </c>
      <c r="G915" s="255"/>
      <c r="H915" s="256"/>
      <c r="I915" s="31"/>
    </row>
    <row r="916" spans="3:9" ht="12" customHeight="1" x14ac:dyDescent="0.2">
      <c r="C916" s="13"/>
      <c r="D916" s="290"/>
      <c r="E916" s="254" t="str">
        <f t="shared" si="148"/>
        <v>Landfill Sites Rehabilitation</v>
      </c>
      <c r="F916" s="254" t="str">
        <f t="shared" si="148"/>
        <v>Internal</v>
      </c>
      <c r="G916" s="255"/>
      <c r="H916" s="256"/>
      <c r="I916" s="31"/>
    </row>
    <row r="917" spans="3:9" ht="12" customHeight="1" x14ac:dyDescent="0.2">
      <c r="C917" s="13"/>
      <c r="D917" s="290"/>
      <c r="E917" s="254" t="str">
        <f t="shared" si="148"/>
        <v>Landfill Sites Rehabilitation</v>
      </c>
      <c r="F917" s="254" t="str">
        <f t="shared" si="148"/>
        <v>Internal</v>
      </c>
      <c r="G917" s="255"/>
      <c r="H917" s="256"/>
      <c r="I917" s="31"/>
    </row>
    <row r="918" spans="3:9" ht="12" customHeight="1" x14ac:dyDescent="0.2">
      <c r="C918" s="13"/>
      <c r="D918" s="290"/>
      <c r="E918" s="254" t="str">
        <f t="shared" si="148"/>
        <v>Landfill Sites Rehabilitation</v>
      </c>
      <c r="F918" s="254" t="str">
        <f t="shared" si="148"/>
        <v>Internal</v>
      </c>
      <c r="G918" s="255"/>
      <c r="H918" s="256"/>
      <c r="I918" s="31"/>
    </row>
    <row r="919" spans="3:9" ht="12" customHeight="1" x14ac:dyDescent="0.2">
      <c r="C919" s="13"/>
      <c r="D919" s="290"/>
      <c r="E919" s="254" t="str">
        <f t="shared" si="148"/>
        <v>Landfill Sites Rehabilitation</v>
      </c>
      <c r="F919" s="254" t="str">
        <f t="shared" si="148"/>
        <v>Internal</v>
      </c>
      <c r="G919" s="255"/>
      <c r="H919" s="256"/>
      <c r="I919" s="31"/>
    </row>
    <row r="920" spans="3:9" ht="12" customHeight="1" x14ac:dyDescent="0.2">
      <c r="C920" s="13"/>
      <c r="D920" s="290">
        <v>92</v>
      </c>
      <c r="E920" s="250" t="str">
        <f>IF(OR(VLOOKUP(D920,'Services - NHC'!$D$10:$F$144,2,FALSE)="",VLOOKUP(D920,'Services - NHC'!$D$10:$F$144,2,FALSE)="[Enter service]"),"",VLOOKUP(D920,'Services - NHC'!$D$10:$F$144,2,FALSE))</f>
        <v>Landfill - New Cells</v>
      </c>
      <c r="F920" s="251" t="str">
        <f>IF(OR(VLOOKUP(D920,'Services - NHC'!$D$10:$F$144,3,FALSE)="",VLOOKUP(D920,'Services - NHC'!$D$10:$F$144,3,FALSE)="[Select]"),"",VLOOKUP(D920,'Services - NHC'!$D$10:$F$144,3,FALSE))</f>
        <v>Internal</v>
      </c>
      <c r="G920" s="252"/>
      <c r="H920" s="253"/>
      <c r="I920" s="31"/>
    </row>
    <row r="921" spans="3:9" ht="12" customHeight="1" x14ac:dyDescent="0.2">
      <c r="C921" s="13"/>
      <c r="D921" s="290"/>
      <c r="E921" s="254" t="str">
        <f t="shared" ref="E921:F929" si="149">E920</f>
        <v>Landfill - New Cells</v>
      </c>
      <c r="F921" s="254" t="str">
        <f t="shared" si="149"/>
        <v>Internal</v>
      </c>
      <c r="G921" s="255"/>
      <c r="H921" s="256"/>
      <c r="I921" s="31"/>
    </row>
    <row r="922" spans="3:9" ht="12" customHeight="1" x14ac:dyDescent="0.2">
      <c r="C922" s="13"/>
      <c r="D922" s="290"/>
      <c r="E922" s="254" t="str">
        <f t="shared" si="149"/>
        <v>Landfill - New Cells</v>
      </c>
      <c r="F922" s="254" t="str">
        <f t="shared" si="149"/>
        <v>Internal</v>
      </c>
      <c r="G922" s="255"/>
      <c r="H922" s="256"/>
      <c r="I922" s="31"/>
    </row>
    <row r="923" spans="3:9" ht="12" customHeight="1" x14ac:dyDescent="0.2">
      <c r="C923" s="13"/>
      <c r="D923" s="290"/>
      <c r="E923" s="254" t="str">
        <f t="shared" si="149"/>
        <v>Landfill - New Cells</v>
      </c>
      <c r="F923" s="254" t="str">
        <f t="shared" si="149"/>
        <v>Internal</v>
      </c>
      <c r="G923" s="255"/>
      <c r="H923" s="256"/>
      <c r="I923" s="31"/>
    </row>
    <row r="924" spans="3:9" ht="12" customHeight="1" x14ac:dyDescent="0.2">
      <c r="C924" s="13"/>
      <c r="D924" s="290"/>
      <c r="E924" s="254" t="str">
        <f t="shared" si="149"/>
        <v>Landfill - New Cells</v>
      </c>
      <c r="F924" s="254" t="str">
        <f t="shared" si="149"/>
        <v>Internal</v>
      </c>
      <c r="G924" s="255"/>
      <c r="H924" s="256"/>
      <c r="I924" s="31"/>
    </row>
    <row r="925" spans="3:9" ht="12" customHeight="1" x14ac:dyDescent="0.2">
      <c r="C925" s="13"/>
      <c r="D925" s="290"/>
      <c r="E925" s="254" t="str">
        <f t="shared" si="149"/>
        <v>Landfill - New Cells</v>
      </c>
      <c r="F925" s="254" t="str">
        <f t="shared" si="149"/>
        <v>Internal</v>
      </c>
      <c r="G925" s="255"/>
      <c r="H925" s="256"/>
      <c r="I925" s="31"/>
    </row>
    <row r="926" spans="3:9" ht="12" customHeight="1" x14ac:dyDescent="0.2">
      <c r="C926" s="13"/>
      <c r="D926" s="290"/>
      <c r="E926" s="254" t="str">
        <f t="shared" si="149"/>
        <v>Landfill - New Cells</v>
      </c>
      <c r="F926" s="254" t="str">
        <f t="shared" si="149"/>
        <v>Internal</v>
      </c>
      <c r="G926" s="255"/>
      <c r="H926" s="256"/>
      <c r="I926" s="31"/>
    </row>
    <row r="927" spans="3:9" ht="12" customHeight="1" x14ac:dyDescent="0.2">
      <c r="C927" s="13"/>
      <c r="D927" s="290"/>
      <c r="E927" s="254" t="str">
        <f t="shared" si="149"/>
        <v>Landfill - New Cells</v>
      </c>
      <c r="F927" s="254" t="str">
        <f t="shared" si="149"/>
        <v>Internal</v>
      </c>
      <c r="G927" s="255"/>
      <c r="H927" s="256"/>
      <c r="I927" s="31"/>
    </row>
    <row r="928" spans="3:9" ht="12" customHeight="1" x14ac:dyDescent="0.2">
      <c r="C928" s="13"/>
      <c r="D928" s="290"/>
      <c r="E928" s="254" t="str">
        <f t="shared" si="149"/>
        <v>Landfill - New Cells</v>
      </c>
      <c r="F928" s="254" t="str">
        <f t="shared" si="149"/>
        <v>Internal</v>
      </c>
      <c r="G928" s="255"/>
      <c r="H928" s="256"/>
      <c r="I928" s="31"/>
    </row>
    <row r="929" spans="3:9" ht="12" customHeight="1" x14ac:dyDescent="0.2">
      <c r="C929" s="13"/>
      <c r="D929" s="290"/>
      <c r="E929" s="254" t="str">
        <f t="shared" si="149"/>
        <v>Landfill - New Cells</v>
      </c>
      <c r="F929" s="254" t="str">
        <f t="shared" si="149"/>
        <v>Internal</v>
      </c>
      <c r="G929" s="255"/>
      <c r="H929" s="256"/>
      <c r="I929" s="31"/>
    </row>
    <row r="930" spans="3:9" ht="12" customHeight="1" x14ac:dyDescent="0.2">
      <c r="C930" s="13"/>
      <c r="D930" s="290">
        <v>93</v>
      </c>
      <c r="E930" s="250" t="str">
        <f>IF(OR(VLOOKUP(D930,'Services - NHC'!$D$10:$F$144,2,FALSE)="",VLOOKUP(D930,'Services - NHC'!$D$10:$F$144,2,FALSE)="[Enter service]"),"",VLOOKUP(D930,'Services - NHC'!$D$10:$F$144,2,FALSE))</f>
        <v>CM Regional Waste Management Group</v>
      </c>
      <c r="F930" s="251" t="str">
        <f>IF(OR(VLOOKUP(D930,'Services - NHC'!$D$10:$F$144,3,FALSE)="",VLOOKUP(D930,'Services - NHC'!$D$10:$F$144,3,FALSE)="[Select]"),"",VLOOKUP(D930,'Services - NHC'!$D$10:$F$144,3,FALSE))</f>
        <v>External</v>
      </c>
      <c r="G930" s="252"/>
      <c r="H930" s="253"/>
      <c r="I930" s="31"/>
    </row>
    <row r="931" spans="3:9" ht="12" customHeight="1" x14ac:dyDescent="0.2">
      <c r="C931" s="13"/>
      <c r="D931" s="290"/>
      <c r="E931" s="254" t="str">
        <f t="shared" ref="E931:F939" si="150">E930</f>
        <v>CM Regional Waste Management Group</v>
      </c>
      <c r="F931" s="254" t="str">
        <f t="shared" si="150"/>
        <v>External</v>
      </c>
      <c r="G931" s="255"/>
      <c r="H931" s="256"/>
      <c r="I931" s="31"/>
    </row>
    <row r="932" spans="3:9" ht="12" customHeight="1" x14ac:dyDescent="0.2">
      <c r="C932" s="13"/>
      <c r="D932" s="290"/>
      <c r="E932" s="254" t="str">
        <f t="shared" si="150"/>
        <v>CM Regional Waste Management Group</v>
      </c>
      <c r="F932" s="254" t="str">
        <f t="shared" si="150"/>
        <v>External</v>
      </c>
      <c r="G932" s="255"/>
      <c r="H932" s="256"/>
      <c r="I932" s="31"/>
    </row>
    <row r="933" spans="3:9" ht="12" customHeight="1" x14ac:dyDescent="0.2">
      <c r="C933" s="13"/>
      <c r="D933" s="290"/>
      <c r="E933" s="254" t="str">
        <f t="shared" si="150"/>
        <v>CM Regional Waste Management Group</v>
      </c>
      <c r="F933" s="254" t="str">
        <f t="shared" si="150"/>
        <v>External</v>
      </c>
      <c r="G933" s="255"/>
      <c r="H933" s="256"/>
      <c r="I933" s="31"/>
    </row>
    <row r="934" spans="3:9" ht="12" customHeight="1" x14ac:dyDescent="0.2">
      <c r="C934" s="13"/>
      <c r="D934" s="290"/>
      <c r="E934" s="254" t="str">
        <f t="shared" si="150"/>
        <v>CM Regional Waste Management Group</v>
      </c>
      <c r="F934" s="254" t="str">
        <f t="shared" si="150"/>
        <v>External</v>
      </c>
      <c r="G934" s="255"/>
      <c r="H934" s="256"/>
      <c r="I934" s="31"/>
    </row>
    <row r="935" spans="3:9" ht="12" customHeight="1" x14ac:dyDescent="0.2">
      <c r="C935" s="13"/>
      <c r="D935" s="290"/>
      <c r="E935" s="254" t="str">
        <f t="shared" si="150"/>
        <v>CM Regional Waste Management Group</v>
      </c>
      <c r="F935" s="254" t="str">
        <f t="shared" si="150"/>
        <v>External</v>
      </c>
      <c r="G935" s="255"/>
      <c r="H935" s="256"/>
      <c r="I935" s="31"/>
    </row>
    <row r="936" spans="3:9" ht="12" customHeight="1" x14ac:dyDescent="0.2">
      <c r="C936" s="13"/>
      <c r="D936" s="290"/>
      <c r="E936" s="254" t="str">
        <f t="shared" si="150"/>
        <v>CM Regional Waste Management Group</v>
      </c>
      <c r="F936" s="254" t="str">
        <f t="shared" si="150"/>
        <v>External</v>
      </c>
      <c r="G936" s="255"/>
      <c r="H936" s="256"/>
      <c r="I936" s="31"/>
    </row>
    <row r="937" spans="3:9" ht="12" customHeight="1" x14ac:dyDescent="0.2">
      <c r="C937" s="13"/>
      <c r="D937" s="290"/>
      <c r="E937" s="254" t="str">
        <f t="shared" si="150"/>
        <v>CM Regional Waste Management Group</v>
      </c>
      <c r="F937" s="254" t="str">
        <f t="shared" si="150"/>
        <v>External</v>
      </c>
      <c r="G937" s="255"/>
      <c r="H937" s="256"/>
      <c r="I937" s="31"/>
    </row>
    <row r="938" spans="3:9" ht="12" customHeight="1" x14ac:dyDescent="0.2">
      <c r="C938" s="13"/>
      <c r="D938" s="290"/>
      <c r="E938" s="254" t="str">
        <f t="shared" si="150"/>
        <v>CM Regional Waste Management Group</v>
      </c>
      <c r="F938" s="254" t="str">
        <f t="shared" si="150"/>
        <v>External</v>
      </c>
      <c r="G938" s="255"/>
      <c r="H938" s="256"/>
      <c r="I938" s="31"/>
    </row>
    <row r="939" spans="3:9" ht="12" customHeight="1" x14ac:dyDescent="0.2">
      <c r="C939" s="13"/>
      <c r="D939" s="290"/>
      <c r="E939" s="254" t="str">
        <f t="shared" si="150"/>
        <v>CM Regional Waste Management Group</v>
      </c>
      <c r="F939" s="254" t="str">
        <f t="shared" si="150"/>
        <v>External</v>
      </c>
      <c r="G939" s="255"/>
      <c r="H939" s="256"/>
      <c r="I939" s="31"/>
    </row>
    <row r="940" spans="3:9" ht="12" customHeight="1" x14ac:dyDescent="0.2">
      <c r="C940" s="13"/>
      <c r="D940" s="290">
        <v>94</v>
      </c>
      <c r="E940" s="250" t="str">
        <f>IF(OR(VLOOKUP(D940,'Services - NHC'!$D$10:$F$144,2,FALSE)="",VLOOKUP(D940,'Services - NHC'!$D$10:$F$144,2,FALSE)="[Enter service]"),"",VLOOKUP(D940,'Services - NHC'!$D$10:$F$144,2,FALSE))</f>
        <v>Aerodromes</v>
      </c>
      <c r="F940" s="251" t="str">
        <f>IF(OR(VLOOKUP(D940,'Services - NHC'!$D$10:$F$144,3,FALSE)="",VLOOKUP(D940,'Services - NHC'!$D$10:$F$144,3,FALSE)="[Select]"),"",VLOOKUP(D940,'Services - NHC'!$D$10:$F$144,3,FALSE))</f>
        <v>External</v>
      </c>
      <c r="G940" s="252"/>
      <c r="H940" s="253"/>
      <c r="I940" s="31"/>
    </row>
    <row r="941" spans="3:9" ht="12" customHeight="1" x14ac:dyDescent="0.2">
      <c r="C941" s="13"/>
      <c r="D941" s="290"/>
      <c r="E941" s="254" t="str">
        <f t="shared" ref="E941:F949" si="151">E940</f>
        <v>Aerodromes</v>
      </c>
      <c r="F941" s="254" t="str">
        <f t="shared" si="151"/>
        <v>External</v>
      </c>
      <c r="G941" s="255"/>
      <c r="H941" s="256"/>
      <c r="I941" s="31"/>
    </row>
    <row r="942" spans="3:9" ht="12" customHeight="1" x14ac:dyDescent="0.2">
      <c r="C942" s="13"/>
      <c r="D942" s="290"/>
      <c r="E942" s="254" t="str">
        <f t="shared" si="151"/>
        <v>Aerodromes</v>
      </c>
      <c r="F942" s="254" t="str">
        <f t="shared" si="151"/>
        <v>External</v>
      </c>
      <c r="G942" s="255"/>
      <c r="H942" s="256"/>
      <c r="I942" s="31"/>
    </row>
    <row r="943" spans="3:9" ht="12" customHeight="1" x14ac:dyDescent="0.2">
      <c r="C943" s="13"/>
      <c r="D943" s="290"/>
      <c r="E943" s="254" t="str">
        <f t="shared" si="151"/>
        <v>Aerodromes</v>
      </c>
      <c r="F943" s="254" t="str">
        <f t="shared" si="151"/>
        <v>External</v>
      </c>
      <c r="G943" s="255"/>
      <c r="H943" s="256"/>
      <c r="I943" s="31"/>
    </row>
    <row r="944" spans="3:9" ht="12" customHeight="1" x14ac:dyDescent="0.2">
      <c r="C944" s="13"/>
      <c r="D944" s="290"/>
      <c r="E944" s="254" t="str">
        <f t="shared" si="151"/>
        <v>Aerodromes</v>
      </c>
      <c r="F944" s="254" t="str">
        <f t="shared" si="151"/>
        <v>External</v>
      </c>
      <c r="G944" s="255"/>
      <c r="H944" s="256"/>
      <c r="I944" s="31"/>
    </row>
    <row r="945" spans="3:9" ht="12" customHeight="1" x14ac:dyDescent="0.2">
      <c r="C945" s="13"/>
      <c r="D945" s="290"/>
      <c r="E945" s="254" t="str">
        <f t="shared" si="151"/>
        <v>Aerodromes</v>
      </c>
      <c r="F945" s="254" t="str">
        <f t="shared" si="151"/>
        <v>External</v>
      </c>
      <c r="G945" s="255"/>
      <c r="H945" s="256"/>
      <c r="I945" s="31"/>
    </row>
    <row r="946" spans="3:9" ht="12" customHeight="1" x14ac:dyDescent="0.2">
      <c r="C946" s="13"/>
      <c r="D946" s="290"/>
      <c r="E946" s="254" t="str">
        <f t="shared" si="151"/>
        <v>Aerodromes</v>
      </c>
      <c r="F946" s="254" t="str">
        <f t="shared" si="151"/>
        <v>External</v>
      </c>
      <c r="G946" s="255"/>
      <c r="H946" s="256"/>
      <c r="I946" s="31"/>
    </row>
    <row r="947" spans="3:9" ht="12" customHeight="1" x14ac:dyDescent="0.2">
      <c r="C947" s="13"/>
      <c r="D947" s="290"/>
      <c r="E947" s="254" t="str">
        <f t="shared" si="151"/>
        <v>Aerodromes</v>
      </c>
      <c r="F947" s="254" t="str">
        <f t="shared" si="151"/>
        <v>External</v>
      </c>
      <c r="G947" s="255"/>
      <c r="H947" s="256"/>
      <c r="I947" s="31"/>
    </row>
    <row r="948" spans="3:9" ht="12" customHeight="1" x14ac:dyDescent="0.2">
      <c r="C948" s="13"/>
      <c r="D948" s="290"/>
      <c r="E948" s="254" t="str">
        <f t="shared" si="151"/>
        <v>Aerodromes</v>
      </c>
      <c r="F948" s="254" t="str">
        <f t="shared" si="151"/>
        <v>External</v>
      </c>
      <c r="G948" s="255"/>
      <c r="H948" s="256"/>
      <c r="I948" s="31"/>
    </row>
    <row r="949" spans="3:9" ht="12" customHeight="1" x14ac:dyDescent="0.2">
      <c r="C949" s="13"/>
      <c r="D949" s="290"/>
      <c r="E949" s="254" t="str">
        <f t="shared" si="151"/>
        <v>Aerodromes</v>
      </c>
      <c r="F949" s="254" t="str">
        <f t="shared" si="151"/>
        <v>External</v>
      </c>
      <c r="G949" s="255"/>
      <c r="H949" s="256"/>
      <c r="I949" s="31"/>
    </row>
    <row r="950" spans="3:9" ht="12" customHeight="1" x14ac:dyDescent="0.2">
      <c r="C950" s="13"/>
      <c r="D950" s="290">
        <v>95</v>
      </c>
      <c r="E950" s="250" t="str">
        <f>IF(OR(VLOOKUP(D950,'Services - NHC'!$D$10:$F$144,2,FALSE)="",VLOOKUP(D950,'Services - NHC'!$D$10:$F$144,2,FALSE)="[Enter service]"),"",VLOOKUP(D950,'Services - NHC'!$D$10:$F$144,2,FALSE))</f>
        <v>Saleyards Truck Wash</v>
      </c>
      <c r="F950" s="251" t="str">
        <f>IF(OR(VLOOKUP(D950,'Services - NHC'!$D$10:$F$144,3,FALSE)="",VLOOKUP(D950,'Services - NHC'!$D$10:$F$144,3,FALSE)="[Select]"),"",VLOOKUP(D950,'Services - NHC'!$D$10:$F$144,3,FALSE))</f>
        <v>External</v>
      </c>
      <c r="G950" s="252" t="s">
        <v>637</v>
      </c>
      <c r="H950" s="253"/>
      <c r="I950" s="31"/>
    </row>
    <row r="951" spans="3:9" ht="12" customHeight="1" x14ac:dyDescent="0.2">
      <c r="C951" s="13"/>
      <c r="D951" s="290"/>
      <c r="E951" s="254" t="str">
        <f t="shared" ref="E951:F959" si="152">E950</f>
        <v>Saleyards Truck Wash</v>
      </c>
      <c r="F951" s="254" t="str">
        <f t="shared" si="152"/>
        <v>External</v>
      </c>
      <c r="G951" s="255" t="s">
        <v>638</v>
      </c>
      <c r="H951" s="256"/>
      <c r="I951" s="31"/>
    </row>
    <row r="952" spans="3:9" ht="12" customHeight="1" x14ac:dyDescent="0.2">
      <c r="C952" s="13"/>
      <c r="D952" s="290"/>
      <c r="E952" s="254" t="str">
        <f t="shared" si="152"/>
        <v>Saleyards Truck Wash</v>
      </c>
      <c r="F952" s="254" t="str">
        <f t="shared" si="152"/>
        <v>External</v>
      </c>
      <c r="G952" s="255"/>
      <c r="H952" s="256"/>
      <c r="I952" s="31"/>
    </row>
    <row r="953" spans="3:9" ht="12" customHeight="1" x14ac:dyDescent="0.2">
      <c r="C953" s="13"/>
      <c r="D953" s="290"/>
      <c r="E953" s="254" t="str">
        <f t="shared" si="152"/>
        <v>Saleyards Truck Wash</v>
      </c>
      <c r="F953" s="254" t="str">
        <f t="shared" si="152"/>
        <v>External</v>
      </c>
      <c r="G953" s="255"/>
      <c r="H953" s="256"/>
      <c r="I953" s="31"/>
    </row>
    <row r="954" spans="3:9" ht="12" customHeight="1" x14ac:dyDescent="0.2">
      <c r="C954" s="13"/>
      <c r="D954" s="290"/>
      <c r="E954" s="254" t="str">
        <f t="shared" si="152"/>
        <v>Saleyards Truck Wash</v>
      </c>
      <c r="F954" s="254" t="str">
        <f t="shared" si="152"/>
        <v>External</v>
      </c>
      <c r="G954" s="255"/>
      <c r="H954" s="256"/>
      <c r="I954" s="31"/>
    </row>
    <row r="955" spans="3:9" ht="12" customHeight="1" x14ac:dyDescent="0.2">
      <c r="C955" s="13"/>
      <c r="D955" s="290"/>
      <c r="E955" s="254" t="str">
        <f t="shared" si="152"/>
        <v>Saleyards Truck Wash</v>
      </c>
      <c r="F955" s="254" t="str">
        <f t="shared" si="152"/>
        <v>External</v>
      </c>
      <c r="G955" s="255"/>
      <c r="H955" s="256"/>
      <c r="I955" s="31"/>
    </row>
    <row r="956" spans="3:9" ht="12" customHeight="1" x14ac:dyDescent="0.2">
      <c r="C956" s="13"/>
      <c r="D956" s="290"/>
      <c r="E956" s="254" t="str">
        <f t="shared" si="152"/>
        <v>Saleyards Truck Wash</v>
      </c>
      <c r="F956" s="254" t="str">
        <f t="shared" si="152"/>
        <v>External</v>
      </c>
      <c r="G956" s="255"/>
      <c r="H956" s="256"/>
      <c r="I956" s="31"/>
    </row>
    <row r="957" spans="3:9" ht="12" customHeight="1" x14ac:dyDescent="0.2">
      <c r="C957" s="13"/>
      <c r="D957" s="290"/>
      <c r="E957" s="254" t="str">
        <f t="shared" si="152"/>
        <v>Saleyards Truck Wash</v>
      </c>
      <c r="F957" s="254" t="str">
        <f t="shared" si="152"/>
        <v>External</v>
      </c>
      <c r="G957" s="255"/>
      <c r="H957" s="256"/>
      <c r="I957" s="31"/>
    </row>
    <row r="958" spans="3:9" ht="12" customHeight="1" x14ac:dyDescent="0.2">
      <c r="C958" s="13"/>
      <c r="D958" s="290"/>
      <c r="E958" s="254" t="str">
        <f t="shared" si="152"/>
        <v>Saleyards Truck Wash</v>
      </c>
      <c r="F958" s="254" t="str">
        <f t="shared" si="152"/>
        <v>External</v>
      </c>
      <c r="G958" s="255"/>
      <c r="H958" s="256"/>
      <c r="I958" s="31"/>
    </row>
    <row r="959" spans="3:9" ht="12" customHeight="1" x14ac:dyDescent="0.2">
      <c r="C959" s="13"/>
      <c r="D959" s="290"/>
      <c r="E959" s="254" t="str">
        <f t="shared" si="152"/>
        <v>Saleyards Truck Wash</v>
      </c>
      <c r="F959" s="254" t="str">
        <f t="shared" si="152"/>
        <v>External</v>
      </c>
      <c r="G959" s="255"/>
      <c r="H959" s="256"/>
      <c r="I959" s="31"/>
    </row>
    <row r="960" spans="3:9" ht="12" customHeight="1" x14ac:dyDescent="0.2">
      <c r="C960" s="13"/>
      <c r="D960" s="290">
        <v>96</v>
      </c>
      <c r="E960" s="250" t="str">
        <f>IF(OR(VLOOKUP(D960,'Services - NHC'!$D$10:$F$144,2,FALSE)="",VLOOKUP(D960,'Services - NHC'!$D$10:$F$144,2,FALSE)="[Enter service]"),"",VLOOKUP(D960,'Services - NHC'!$D$10:$F$144,2,FALSE))</f>
        <v>Sundry Debtor works</v>
      </c>
      <c r="F960" s="251" t="str">
        <f>IF(OR(VLOOKUP(D960,'Services - NHC'!$D$10:$F$144,3,FALSE)="",VLOOKUP(D960,'Services - NHC'!$D$10:$F$144,3,FALSE)="[Select]"),"",VLOOKUP(D960,'Services - NHC'!$D$10:$F$144,3,FALSE))</f>
        <v>External</v>
      </c>
      <c r="G960" s="252"/>
      <c r="H960" s="253"/>
      <c r="I960" s="31"/>
    </row>
    <row r="961" spans="3:9" ht="12" customHeight="1" x14ac:dyDescent="0.2">
      <c r="C961" s="13"/>
      <c r="D961" s="290"/>
      <c r="E961" s="254" t="str">
        <f t="shared" ref="E961:F969" si="153">E960</f>
        <v>Sundry Debtor works</v>
      </c>
      <c r="F961" s="254" t="str">
        <f t="shared" si="153"/>
        <v>External</v>
      </c>
      <c r="G961" s="255"/>
      <c r="H961" s="256"/>
      <c r="I961" s="31"/>
    </row>
    <row r="962" spans="3:9" ht="12" customHeight="1" x14ac:dyDescent="0.2">
      <c r="C962" s="13"/>
      <c r="D962" s="290"/>
      <c r="E962" s="254" t="str">
        <f t="shared" si="153"/>
        <v>Sundry Debtor works</v>
      </c>
      <c r="F962" s="254" t="str">
        <f t="shared" si="153"/>
        <v>External</v>
      </c>
      <c r="G962" s="255"/>
      <c r="H962" s="256"/>
      <c r="I962" s="31"/>
    </row>
    <row r="963" spans="3:9" ht="12" customHeight="1" x14ac:dyDescent="0.2">
      <c r="C963" s="13"/>
      <c r="D963" s="290"/>
      <c r="E963" s="254" t="str">
        <f t="shared" si="153"/>
        <v>Sundry Debtor works</v>
      </c>
      <c r="F963" s="254" t="str">
        <f t="shared" si="153"/>
        <v>External</v>
      </c>
      <c r="G963" s="255"/>
      <c r="H963" s="256"/>
      <c r="I963" s="31"/>
    </row>
    <row r="964" spans="3:9" ht="12" customHeight="1" x14ac:dyDescent="0.2">
      <c r="C964" s="13"/>
      <c r="D964" s="290"/>
      <c r="E964" s="254" t="str">
        <f t="shared" si="153"/>
        <v>Sundry Debtor works</v>
      </c>
      <c r="F964" s="254" t="str">
        <f t="shared" si="153"/>
        <v>External</v>
      </c>
      <c r="G964" s="255"/>
      <c r="H964" s="256"/>
      <c r="I964" s="31"/>
    </row>
    <row r="965" spans="3:9" ht="12" customHeight="1" x14ac:dyDescent="0.2">
      <c r="C965" s="13"/>
      <c r="D965" s="290"/>
      <c r="E965" s="254" t="str">
        <f t="shared" si="153"/>
        <v>Sundry Debtor works</v>
      </c>
      <c r="F965" s="254" t="str">
        <f t="shared" si="153"/>
        <v>External</v>
      </c>
      <c r="G965" s="255"/>
      <c r="H965" s="256"/>
      <c r="I965" s="31"/>
    </row>
    <row r="966" spans="3:9" ht="12" customHeight="1" x14ac:dyDescent="0.2">
      <c r="C966" s="13"/>
      <c r="D966" s="290"/>
      <c r="E966" s="254" t="str">
        <f t="shared" si="153"/>
        <v>Sundry Debtor works</v>
      </c>
      <c r="F966" s="254" t="str">
        <f t="shared" si="153"/>
        <v>External</v>
      </c>
      <c r="G966" s="255"/>
      <c r="H966" s="256"/>
      <c r="I966" s="31"/>
    </row>
    <row r="967" spans="3:9" ht="12" customHeight="1" x14ac:dyDescent="0.2">
      <c r="C967" s="13"/>
      <c r="D967" s="290"/>
      <c r="E967" s="254" t="str">
        <f t="shared" si="153"/>
        <v>Sundry Debtor works</v>
      </c>
      <c r="F967" s="254" t="str">
        <f t="shared" si="153"/>
        <v>External</v>
      </c>
      <c r="G967" s="255"/>
      <c r="H967" s="256"/>
      <c r="I967" s="31"/>
    </row>
    <row r="968" spans="3:9" ht="12" customHeight="1" x14ac:dyDescent="0.2">
      <c r="C968" s="13"/>
      <c r="D968" s="290"/>
      <c r="E968" s="254" t="str">
        <f t="shared" si="153"/>
        <v>Sundry Debtor works</v>
      </c>
      <c r="F968" s="254" t="str">
        <f t="shared" si="153"/>
        <v>External</v>
      </c>
      <c r="G968" s="255"/>
      <c r="H968" s="256"/>
      <c r="I968" s="31"/>
    </row>
    <row r="969" spans="3:9" ht="12" customHeight="1" x14ac:dyDescent="0.2">
      <c r="C969" s="13"/>
      <c r="D969" s="290"/>
      <c r="E969" s="254" t="str">
        <f t="shared" si="153"/>
        <v>Sundry Debtor works</v>
      </c>
      <c r="F969" s="254" t="str">
        <f t="shared" si="153"/>
        <v>External</v>
      </c>
      <c r="G969" s="255"/>
      <c r="H969" s="256"/>
      <c r="I969" s="31"/>
    </row>
    <row r="970" spans="3:9" ht="12" customHeight="1" x14ac:dyDescent="0.2">
      <c r="C970" s="13"/>
      <c r="D970" s="290">
        <v>97</v>
      </c>
      <c r="E970" s="250" t="str">
        <f>IF(OR(VLOOKUP(D970,'Services - NHC'!$D$10:$F$144,2,FALSE)="",VLOOKUP(D970,'Services - NHC'!$D$10:$F$144,2,FALSE)="[Enter service]"),"",VLOOKUP(D970,'Services - NHC'!$D$10:$F$144,2,FALSE))</f>
        <v>Fleet expenses and recovery</v>
      </c>
      <c r="F970" s="251" t="str">
        <f>IF(OR(VLOOKUP(D970,'Services - NHC'!$D$10:$F$144,3,FALSE)="",VLOOKUP(D970,'Services - NHC'!$D$10:$F$144,3,FALSE)="[Select]"),"",VLOOKUP(D970,'Services - NHC'!$D$10:$F$144,3,FALSE))</f>
        <v>Internal</v>
      </c>
      <c r="G970" s="252" t="s">
        <v>639</v>
      </c>
      <c r="H970" s="253"/>
      <c r="I970" s="31"/>
    </row>
    <row r="971" spans="3:9" ht="12" customHeight="1" x14ac:dyDescent="0.2">
      <c r="C971" s="13"/>
      <c r="D971" s="290"/>
      <c r="E971" s="254" t="str">
        <f t="shared" ref="E971:F979" si="154">E970</f>
        <v>Fleet expenses and recovery</v>
      </c>
      <c r="F971" s="254" t="str">
        <f t="shared" si="154"/>
        <v>Internal</v>
      </c>
      <c r="G971" s="255"/>
      <c r="H971" s="256"/>
      <c r="I971" s="31"/>
    </row>
    <row r="972" spans="3:9" ht="12" customHeight="1" x14ac:dyDescent="0.2">
      <c r="C972" s="13"/>
      <c r="D972" s="290"/>
      <c r="E972" s="254" t="str">
        <f t="shared" si="154"/>
        <v>Fleet expenses and recovery</v>
      </c>
      <c r="F972" s="254" t="str">
        <f t="shared" si="154"/>
        <v>Internal</v>
      </c>
      <c r="G972" s="255"/>
      <c r="H972" s="256"/>
      <c r="I972" s="31"/>
    </row>
    <row r="973" spans="3:9" ht="12" customHeight="1" x14ac:dyDescent="0.2">
      <c r="C973" s="13"/>
      <c r="D973" s="290"/>
      <c r="E973" s="254" t="str">
        <f t="shared" si="154"/>
        <v>Fleet expenses and recovery</v>
      </c>
      <c r="F973" s="254" t="str">
        <f t="shared" si="154"/>
        <v>Internal</v>
      </c>
      <c r="G973" s="255"/>
      <c r="H973" s="256"/>
      <c r="I973" s="31"/>
    </row>
    <row r="974" spans="3:9" ht="12" customHeight="1" x14ac:dyDescent="0.2">
      <c r="C974" s="13"/>
      <c r="D974" s="290"/>
      <c r="E974" s="254" t="str">
        <f t="shared" si="154"/>
        <v>Fleet expenses and recovery</v>
      </c>
      <c r="F974" s="254" t="str">
        <f t="shared" si="154"/>
        <v>Internal</v>
      </c>
      <c r="G974" s="255"/>
      <c r="H974" s="256"/>
      <c r="I974" s="31"/>
    </row>
    <row r="975" spans="3:9" ht="12" customHeight="1" x14ac:dyDescent="0.2">
      <c r="C975" s="13"/>
      <c r="D975" s="290"/>
      <c r="E975" s="254" t="str">
        <f t="shared" si="154"/>
        <v>Fleet expenses and recovery</v>
      </c>
      <c r="F975" s="254" t="str">
        <f t="shared" si="154"/>
        <v>Internal</v>
      </c>
      <c r="G975" s="255"/>
      <c r="H975" s="256"/>
      <c r="I975" s="31"/>
    </row>
    <row r="976" spans="3:9" ht="12" customHeight="1" x14ac:dyDescent="0.2">
      <c r="C976" s="13"/>
      <c r="D976" s="290"/>
      <c r="E976" s="254" t="str">
        <f t="shared" si="154"/>
        <v>Fleet expenses and recovery</v>
      </c>
      <c r="F976" s="254" t="str">
        <f t="shared" si="154"/>
        <v>Internal</v>
      </c>
      <c r="G976" s="255"/>
      <c r="H976" s="256"/>
      <c r="I976" s="31"/>
    </row>
    <row r="977" spans="3:9" ht="12" customHeight="1" x14ac:dyDescent="0.2">
      <c r="C977" s="13"/>
      <c r="D977" s="290"/>
      <c r="E977" s="254" t="str">
        <f t="shared" si="154"/>
        <v>Fleet expenses and recovery</v>
      </c>
      <c r="F977" s="254" t="str">
        <f t="shared" si="154"/>
        <v>Internal</v>
      </c>
      <c r="G977" s="255"/>
      <c r="H977" s="256"/>
      <c r="I977" s="31"/>
    </row>
    <row r="978" spans="3:9" ht="12" customHeight="1" x14ac:dyDescent="0.2">
      <c r="C978" s="13"/>
      <c r="D978" s="290"/>
      <c r="E978" s="254" t="str">
        <f t="shared" si="154"/>
        <v>Fleet expenses and recovery</v>
      </c>
      <c r="F978" s="254" t="str">
        <f t="shared" si="154"/>
        <v>Internal</v>
      </c>
      <c r="G978" s="255"/>
      <c r="H978" s="256"/>
      <c r="I978" s="31"/>
    </row>
    <row r="979" spans="3:9" ht="12" customHeight="1" x14ac:dyDescent="0.2">
      <c r="C979" s="13"/>
      <c r="D979" s="290"/>
      <c r="E979" s="254" t="str">
        <f t="shared" si="154"/>
        <v>Fleet expenses and recovery</v>
      </c>
      <c r="F979" s="254" t="str">
        <f t="shared" si="154"/>
        <v>Internal</v>
      </c>
      <c r="G979" s="255"/>
      <c r="H979" s="256"/>
      <c r="I979" s="31"/>
    </row>
    <row r="980" spans="3:9" ht="12" customHeight="1" x14ac:dyDescent="0.2">
      <c r="C980" s="13"/>
      <c r="D980" s="290">
        <v>98</v>
      </c>
      <c r="E980" s="250" t="str">
        <f>IF(OR(VLOOKUP(D980,'Services - NHC'!$D$10:$F$144,2,FALSE)="",VLOOKUP(D980,'Services - NHC'!$D$10:$F$144,2,FALSE)="[Enter service]"),"",VLOOKUP(D980,'Services - NHC'!$D$10:$F$144,2,FALSE))</f>
        <v>Plant expenses and recovery</v>
      </c>
      <c r="F980" s="251" t="str">
        <f>IF(OR(VLOOKUP(D980,'Services - NHC'!$D$10:$F$144,3,FALSE)="",VLOOKUP(D980,'Services - NHC'!$D$10:$F$144,3,FALSE)="[Select]"),"",VLOOKUP(D980,'Services - NHC'!$D$10:$F$144,3,FALSE))</f>
        <v>Internal</v>
      </c>
      <c r="G980" s="252"/>
      <c r="H980" s="253"/>
      <c r="I980" s="31"/>
    </row>
    <row r="981" spans="3:9" ht="12" customHeight="1" x14ac:dyDescent="0.2">
      <c r="C981" s="13"/>
      <c r="D981" s="290"/>
      <c r="E981" s="254" t="str">
        <f t="shared" ref="E981:F989" si="155">E980</f>
        <v>Plant expenses and recovery</v>
      </c>
      <c r="F981" s="254" t="str">
        <f t="shared" si="155"/>
        <v>Internal</v>
      </c>
      <c r="G981" s="255"/>
      <c r="H981" s="256"/>
      <c r="I981" s="31"/>
    </row>
    <row r="982" spans="3:9" ht="12" customHeight="1" x14ac:dyDescent="0.2">
      <c r="C982" s="13"/>
      <c r="D982" s="290"/>
      <c r="E982" s="254" t="str">
        <f t="shared" si="155"/>
        <v>Plant expenses and recovery</v>
      </c>
      <c r="F982" s="254" t="str">
        <f t="shared" si="155"/>
        <v>Internal</v>
      </c>
      <c r="G982" s="255"/>
      <c r="H982" s="256"/>
      <c r="I982" s="31"/>
    </row>
    <row r="983" spans="3:9" ht="12" customHeight="1" x14ac:dyDescent="0.2">
      <c r="C983" s="13"/>
      <c r="D983" s="290"/>
      <c r="E983" s="254" t="str">
        <f t="shared" si="155"/>
        <v>Plant expenses and recovery</v>
      </c>
      <c r="F983" s="254" t="str">
        <f t="shared" si="155"/>
        <v>Internal</v>
      </c>
      <c r="G983" s="255"/>
      <c r="H983" s="256"/>
      <c r="I983" s="31"/>
    </row>
    <row r="984" spans="3:9" ht="12" customHeight="1" x14ac:dyDescent="0.2">
      <c r="C984" s="13"/>
      <c r="D984" s="290"/>
      <c r="E984" s="254" t="str">
        <f t="shared" si="155"/>
        <v>Plant expenses and recovery</v>
      </c>
      <c r="F984" s="254" t="str">
        <f t="shared" si="155"/>
        <v>Internal</v>
      </c>
      <c r="G984" s="255"/>
      <c r="H984" s="256"/>
      <c r="I984" s="31"/>
    </row>
    <row r="985" spans="3:9" ht="12" customHeight="1" x14ac:dyDescent="0.2">
      <c r="C985" s="13"/>
      <c r="D985" s="290"/>
      <c r="E985" s="254" t="str">
        <f t="shared" si="155"/>
        <v>Plant expenses and recovery</v>
      </c>
      <c r="F985" s="254" t="str">
        <f t="shared" si="155"/>
        <v>Internal</v>
      </c>
      <c r="G985" s="255"/>
      <c r="H985" s="256"/>
      <c r="I985" s="31"/>
    </row>
    <row r="986" spans="3:9" ht="12" customHeight="1" x14ac:dyDescent="0.2">
      <c r="C986" s="13"/>
      <c r="D986" s="290"/>
      <c r="E986" s="254" t="str">
        <f t="shared" si="155"/>
        <v>Plant expenses and recovery</v>
      </c>
      <c r="F986" s="254" t="str">
        <f t="shared" si="155"/>
        <v>Internal</v>
      </c>
      <c r="G986" s="255"/>
      <c r="H986" s="256"/>
      <c r="I986" s="31"/>
    </row>
    <row r="987" spans="3:9" ht="12" customHeight="1" x14ac:dyDescent="0.2">
      <c r="C987" s="13"/>
      <c r="D987" s="290"/>
      <c r="E987" s="254" t="str">
        <f t="shared" si="155"/>
        <v>Plant expenses and recovery</v>
      </c>
      <c r="F987" s="254" t="str">
        <f t="shared" si="155"/>
        <v>Internal</v>
      </c>
      <c r="G987" s="255"/>
      <c r="H987" s="256"/>
      <c r="I987" s="31"/>
    </row>
    <row r="988" spans="3:9" ht="12" customHeight="1" x14ac:dyDescent="0.2">
      <c r="C988" s="13"/>
      <c r="D988" s="290"/>
      <c r="E988" s="254" t="str">
        <f t="shared" si="155"/>
        <v>Plant expenses and recovery</v>
      </c>
      <c r="F988" s="254" t="str">
        <f t="shared" si="155"/>
        <v>Internal</v>
      </c>
      <c r="G988" s="255"/>
      <c r="H988" s="256"/>
      <c r="I988" s="31"/>
    </row>
    <row r="989" spans="3:9" ht="12" customHeight="1" x14ac:dyDescent="0.2">
      <c r="C989" s="13"/>
      <c r="D989" s="290"/>
      <c r="E989" s="254" t="str">
        <f t="shared" si="155"/>
        <v>Plant expenses and recovery</v>
      </c>
      <c r="F989" s="254" t="str">
        <f t="shared" si="155"/>
        <v>Internal</v>
      </c>
      <c r="G989" s="255"/>
      <c r="H989" s="256"/>
      <c r="I989" s="31"/>
    </row>
    <row r="990" spans="3:9" ht="12" customHeight="1" x14ac:dyDescent="0.2">
      <c r="C990" s="13"/>
      <c r="D990" s="290">
        <v>99</v>
      </c>
      <c r="E990" s="250" t="str">
        <f>IF(OR(VLOOKUP(D990,'Services - NHC'!$D$10:$F$144,2,FALSE)="",VLOOKUP(D990,'Services - NHC'!$D$10:$F$144,2,FALSE)="[Enter service]"),"",VLOOKUP(D990,'Services - NHC'!$D$10:$F$144,2,FALSE))</f>
        <v>Capital grants</v>
      </c>
      <c r="F990" s="251" t="str">
        <f>IF(OR(VLOOKUP(D990,'Services - NHC'!$D$10:$F$144,3,FALSE)="",VLOOKUP(D990,'Services - NHC'!$D$10:$F$144,3,FALSE)="[Select]"),"",VLOOKUP(D990,'Services - NHC'!$D$10:$F$144,3,FALSE))</f>
        <v>External</v>
      </c>
      <c r="G990" s="252"/>
      <c r="H990" s="253"/>
      <c r="I990" s="31"/>
    </row>
    <row r="991" spans="3:9" ht="12" customHeight="1" x14ac:dyDescent="0.2">
      <c r="C991" s="13"/>
      <c r="D991" s="290"/>
      <c r="E991" s="254" t="str">
        <f t="shared" ref="E991:F999" si="156">E990</f>
        <v>Capital grants</v>
      </c>
      <c r="F991" s="254" t="str">
        <f t="shared" si="156"/>
        <v>External</v>
      </c>
      <c r="G991" s="255"/>
      <c r="H991" s="256"/>
      <c r="I991" s="31"/>
    </row>
    <row r="992" spans="3:9" ht="12" customHeight="1" x14ac:dyDescent="0.2">
      <c r="C992" s="13"/>
      <c r="D992" s="290"/>
      <c r="E992" s="254" t="str">
        <f t="shared" si="156"/>
        <v>Capital grants</v>
      </c>
      <c r="F992" s="254" t="str">
        <f t="shared" si="156"/>
        <v>External</v>
      </c>
      <c r="G992" s="255"/>
      <c r="H992" s="256"/>
      <c r="I992" s="31"/>
    </row>
    <row r="993" spans="3:9" ht="12" customHeight="1" x14ac:dyDescent="0.2">
      <c r="C993" s="13"/>
      <c r="D993" s="290"/>
      <c r="E993" s="254" t="str">
        <f t="shared" si="156"/>
        <v>Capital grants</v>
      </c>
      <c r="F993" s="254" t="str">
        <f t="shared" si="156"/>
        <v>External</v>
      </c>
      <c r="G993" s="255"/>
      <c r="H993" s="256"/>
      <c r="I993" s="31"/>
    </row>
    <row r="994" spans="3:9" ht="12" customHeight="1" x14ac:dyDescent="0.2">
      <c r="C994" s="13"/>
      <c r="D994" s="290"/>
      <c r="E994" s="254" t="str">
        <f t="shared" si="156"/>
        <v>Capital grants</v>
      </c>
      <c r="F994" s="254" t="str">
        <f t="shared" si="156"/>
        <v>External</v>
      </c>
      <c r="G994" s="255"/>
      <c r="H994" s="256"/>
      <c r="I994" s="31"/>
    </row>
    <row r="995" spans="3:9" ht="12" customHeight="1" x14ac:dyDescent="0.2">
      <c r="C995" s="13"/>
      <c r="D995" s="290"/>
      <c r="E995" s="254" t="str">
        <f t="shared" si="156"/>
        <v>Capital grants</v>
      </c>
      <c r="F995" s="254" t="str">
        <f t="shared" si="156"/>
        <v>External</v>
      </c>
      <c r="G995" s="255"/>
      <c r="H995" s="256"/>
      <c r="I995" s="31"/>
    </row>
    <row r="996" spans="3:9" ht="12" customHeight="1" x14ac:dyDescent="0.2">
      <c r="C996" s="13"/>
      <c r="D996" s="290"/>
      <c r="E996" s="254" t="str">
        <f t="shared" si="156"/>
        <v>Capital grants</v>
      </c>
      <c r="F996" s="254" t="str">
        <f t="shared" si="156"/>
        <v>External</v>
      </c>
      <c r="G996" s="255"/>
      <c r="H996" s="256"/>
      <c r="I996" s="31"/>
    </row>
    <row r="997" spans="3:9" ht="12" customHeight="1" x14ac:dyDescent="0.2">
      <c r="C997" s="13"/>
      <c r="D997" s="290"/>
      <c r="E997" s="254" t="str">
        <f t="shared" si="156"/>
        <v>Capital grants</v>
      </c>
      <c r="F997" s="254" t="str">
        <f t="shared" si="156"/>
        <v>External</v>
      </c>
      <c r="G997" s="255"/>
      <c r="H997" s="256"/>
      <c r="I997" s="31"/>
    </row>
    <row r="998" spans="3:9" ht="12" customHeight="1" x14ac:dyDescent="0.2">
      <c r="C998" s="13"/>
      <c r="D998" s="290"/>
      <c r="E998" s="254" t="str">
        <f t="shared" si="156"/>
        <v>Capital grants</v>
      </c>
      <c r="F998" s="254" t="str">
        <f t="shared" si="156"/>
        <v>External</v>
      </c>
      <c r="G998" s="255"/>
      <c r="H998" s="256"/>
      <c r="I998" s="31"/>
    </row>
    <row r="999" spans="3:9" ht="12" customHeight="1" x14ac:dyDescent="0.2">
      <c r="C999" s="13"/>
      <c r="D999" s="290"/>
      <c r="E999" s="254" t="str">
        <f t="shared" si="156"/>
        <v>Capital grants</v>
      </c>
      <c r="F999" s="254" t="str">
        <f t="shared" si="156"/>
        <v>External</v>
      </c>
      <c r="G999" s="255"/>
      <c r="H999" s="256"/>
      <c r="I999" s="31"/>
    </row>
    <row r="1000" spans="3:9" ht="12" customHeight="1" x14ac:dyDescent="0.2">
      <c r="C1000" s="13"/>
      <c r="D1000" s="290">
        <v>100</v>
      </c>
      <c r="E1000" s="250" t="str">
        <f>IF(OR(VLOOKUP(D1000,'Services - NHC'!$D$10:$F$144,2,FALSE)="",VLOOKUP(D1000,'Services - NHC'!$D$10:$F$144,2,FALSE)="[Enter service]"),"",VLOOKUP(D1000,'Services - NHC'!$D$10:$F$144,2,FALSE))</f>
        <v/>
      </c>
      <c r="F1000" s="251" t="str">
        <f>IF(OR(VLOOKUP(D1000,'Services - NHC'!$D$10:$F$144,3,FALSE)="",VLOOKUP(D1000,'Services - NHC'!$D$10:$F$144,3,FALSE)="[Select]"),"",VLOOKUP(D1000,'Services - NHC'!$D$10:$F$144,3,FALSE))</f>
        <v/>
      </c>
      <c r="G1000" s="252"/>
      <c r="H1000" s="253"/>
      <c r="I1000" s="31"/>
    </row>
    <row r="1001" spans="3:9" ht="12" customHeight="1" x14ac:dyDescent="0.2">
      <c r="C1001" s="13"/>
      <c r="D1001" s="290"/>
      <c r="E1001" s="254" t="str">
        <f t="shared" ref="E1001:F1009" si="157">E1000</f>
        <v/>
      </c>
      <c r="F1001" s="254" t="str">
        <f t="shared" si="157"/>
        <v/>
      </c>
      <c r="G1001" s="255"/>
      <c r="H1001" s="256"/>
      <c r="I1001" s="31"/>
    </row>
    <row r="1002" spans="3:9" ht="12" customHeight="1" x14ac:dyDescent="0.2">
      <c r="C1002" s="13"/>
      <c r="D1002" s="290"/>
      <c r="E1002" s="254" t="str">
        <f t="shared" si="157"/>
        <v/>
      </c>
      <c r="F1002" s="254" t="str">
        <f t="shared" si="157"/>
        <v/>
      </c>
      <c r="G1002" s="255"/>
      <c r="H1002" s="256"/>
      <c r="I1002" s="31"/>
    </row>
    <row r="1003" spans="3:9" ht="12" customHeight="1" x14ac:dyDescent="0.2">
      <c r="C1003" s="13"/>
      <c r="D1003" s="290"/>
      <c r="E1003" s="254" t="str">
        <f t="shared" si="157"/>
        <v/>
      </c>
      <c r="F1003" s="254" t="str">
        <f t="shared" si="157"/>
        <v/>
      </c>
      <c r="G1003" s="255"/>
      <c r="H1003" s="256"/>
      <c r="I1003" s="31"/>
    </row>
    <row r="1004" spans="3:9" ht="12" customHeight="1" x14ac:dyDescent="0.2">
      <c r="C1004" s="13"/>
      <c r="D1004" s="290"/>
      <c r="E1004" s="254" t="str">
        <f t="shared" si="157"/>
        <v/>
      </c>
      <c r="F1004" s="254" t="str">
        <f t="shared" si="157"/>
        <v/>
      </c>
      <c r="G1004" s="255"/>
      <c r="H1004" s="256"/>
      <c r="I1004" s="31"/>
    </row>
    <row r="1005" spans="3:9" ht="12" customHeight="1" x14ac:dyDescent="0.2">
      <c r="C1005" s="13"/>
      <c r="D1005" s="290"/>
      <c r="E1005" s="254" t="str">
        <f t="shared" si="157"/>
        <v/>
      </c>
      <c r="F1005" s="254" t="str">
        <f t="shared" si="157"/>
        <v/>
      </c>
      <c r="G1005" s="255"/>
      <c r="H1005" s="256"/>
      <c r="I1005" s="31"/>
    </row>
    <row r="1006" spans="3:9" ht="12" customHeight="1" x14ac:dyDescent="0.2">
      <c r="C1006" s="13"/>
      <c r="D1006" s="290"/>
      <c r="E1006" s="254" t="str">
        <f t="shared" si="157"/>
        <v/>
      </c>
      <c r="F1006" s="254" t="str">
        <f t="shared" si="157"/>
        <v/>
      </c>
      <c r="G1006" s="255"/>
      <c r="H1006" s="256"/>
      <c r="I1006" s="31"/>
    </row>
    <row r="1007" spans="3:9" ht="12" customHeight="1" x14ac:dyDescent="0.2">
      <c r="C1007" s="13"/>
      <c r="D1007" s="290"/>
      <c r="E1007" s="254" t="str">
        <f t="shared" si="157"/>
        <v/>
      </c>
      <c r="F1007" s="254" t="str">
        <f t="shared" si="157"/>
        <v/>
      </c>
      <c r="G1007" s="255"/>
      <c r="H1007" s="256"/>
      <c r="I1007" s="31"/>
    </row>
    <row r="1008" spans="3:9" ht="12" customHeight="1" x14ac:dyDescent="0.2">
      <c r="C1008" s="13"/>
      <c r="D1008" s="290"/>
      <c r="E1008" s="254" t="str">
        <f t="shared" si="157"/>
        <v/>
      </c>
      <c r="F1008" s="254" t="str">
        <f t="shared" si="157"/>
        <v/>
      </c>
      <c r="G1008" s="255"/>
      <c r="H1008" s="256"/>
      <c r="I1008" s="31"/>
    </row>
    <row r="1009" spans="3:9" ht="12" customHeight="1" x14ac:dyDescent="0.2">
      <c r="C1009" s="13"/>
      <c r="D1009" s="290"/>
      <c r="E1009" s="254" t="str">
        <f t="shared" si="157"/>
        <v/>
      </c>
      <c r="F1009" s="254" t="str">
        <f t="shared" si="157"/>
        <v/>
      </c>
      <c r="G1009" s="255"/>
      <c r="H1009" s="256"/>
      <c r="I1009" s="31"/>
    </row>
    <row r="1010" spans="3:9" ht="12" customHeight="1" x14ac:dyDescent="0.2">
      <c r="C1010" s="13"/>
      <c r="D1010" s="290">
        <v>101</v>
      </c>
      <c r="E1010" s="250" t="str">
        <f>IF(OR(VLOOKUP(D1010,'Services - NHC'!$D$10:$F$144,2,FALSE)="",VLOOKUP(D1010,'Services - NHC'!$D$10:$F$144,2,FALSE)="[Enter service]"),"",VLOOKUP(D1010,'Services - NHC'!$D$10:$F$144,2,FALSE))</f>
        <v/>
      </c>
      <c r="F1010" s="251" t="str">
        <f>IF(OR(VLOOKUP(D1010,'Services - NHC'!$D$10:$F$144,3,FALSE)="",VLOOKUP(D1010,'Services - NHC'!$D$10:$F$144,3,FALSE)="[Select]"),"",VLOOKUP(D1010,'Services - NHC'!$D$10:$F$144,3,FALSE))</f>
        <v/>
      </c>
      <c r="G1010" s="252"/>
      <c r="H1010" s="253"/>
      <c r="I1010" s="31"/>
    </row>
    <row r="1011" spans="3:9" ht="12" customHeight="1" x14ac:dyDescent="0.2">
      <c r="C1011" s="13"/>
      <c r="D1011" s="292"/>
      <c r="E1011" s="254" t="str">
        <f t="shared" ref="E1011:F1019" si="158">E1010</f>
        <v/>
      </c>
      <c r="F1011" s="254" t="str">
        <f t="shared" si="158"/>
        <v/>
      </c>
      <c r="G1011" s="255"/>
      <c r="H1011" s="256"/>
      <c r="I1011" s="31"/>
    </row>
    <row r="1012" spans="3:9" ht="12" customHeight="1" x14ac:dyDescent="0.2">
      <c r="C1012" s="13"/>
      <c r="D1012" s="293"/>
      <c r="E1012" s="254" t="str">
        <f t="shared" si="158"/>
        <v/>
      </c>
      <c r="F1012" s="254" t="str">
        <f t="shared" si="158"/>
        <v/>
      </c>
      <c r="G1012" s="255"/>
      <c r="H1012" s="256"/>
      <c r="I1012" s="31"/>
    </row>
    <row r="1013" spans="3:9" ht="12" customHeight="1" x14ac:dyDescent="0.2">
      <c r="C1013" s="13"/>
      <c r="D1013" s="292"/>
      <c r="E1013" s="254" t="str">
        <f t="shared" si="158"/>
        <v/>
      </c>
      <c r="F1013" s="254" t="str">
        <f t="shared" si="158"/>
        <v/>
      </c>
      <c r="G1013" s="255"/>
      <c r="H1013" s="256"/>
      <c r="I1013" s="31"/>
    </row>
    <row r="1014" spans="3:9" ht="12" customHeight="1" x14ac:dyDescent="0.2">
      <c r="C1014" s="13"/>
      <c r="D1014" s="292"/>
      <c r="E1014" s="254" t="str">
        <f t="shared" si="158"/>
        <v/>
      </c>
      <c r="F1014" s="254" t="str">
        <f t="shared" si="158"/>
        <v/>
      </c>
      <c r="G1014" s="255"/>
      <c r="H1014" s="256"/>
      <c r="I1014" s="31"/>
    </row>
    <row r="1015" spans="3:9" ht="12" customHeight="1" x14ac:dyDescent="0.2">
      <c r="C1015" s="13"/>
      <c r="D1015" s="292"/>
      <c r="E1015" s="254" t="str">
        <f t="shared" si="158"/>
        <v/>
      </c>
      <c r="F1015" s="254" t="str">
        <f t="shared" si="158"/>
        <v/>
      </c>
      <c r="G1015" s="255"/>
      <c r="H1015" s="256"/>
      <c r="I1015" s="31"/>
    </row>
    <row r="1016" spans="3:9" ht="12" customHeight="1" x14ac:dyDescent="0.2">
      <c r="C1016" s="13"/>
      <c r="D1016" s="292"/>
      <c r="E1016" s="254" t="str">
        <f t="shared" si="158"/>
        <v/>
      </c>
      <c r="F1016" s="254" t="str">
        <f t="shared" si="158"/>
        <v/>
      </c>
      <c r="G1016" s="255"/>
      <c r="H1016" s="256"/>
      <c r="I1016" s="31"/>
    </row>
    <row r="1017" spans="3:9" ht="12" customHeight="1" x14ac:dyDescent="0.2">
      <c r="C1017" s="13"/>
      <c r="D1017" s="292"/>
      <c r="E1017" s="254" t="str">
        <f t="shared" si="158"/>
        <v/>
      </c>
      <c r="F1017" s="254" t="str">
        <f t="shared" si="158"/>
        <v/>
      </c>
      <c r="G1017" s="255"/>
      <c r="H1017" s="256"/>
      <c r="I1017" s="31"/>
    </row>
    <row r="1018" spans="3:9" ht="12" customHeight="1" x14ac:dyDescent="0.2">
      <c r="C1018" s="13"/>
      <c r="D1018" s="292"/>
      <c r="E1018" s="254" t="str">
        <f t="shared" si="158"/>
        <v/>
      </c>
      <c r="F1018" s="254" t="str">
        <f t="shared" si="158"/>
        <v/>
      </c>
      <c r="G1018" s="255"/>
      <c r="H1018" s="256"/>
      <c r="I1018" s="31"/>
    </row>
    <row r="1019" spans="3:9" ht="12" customHeight="1" x14ac:dyDescent="0.2">
      <c r="C1019" s="13"/>
      <c r="D1019" s="292"/>
      <c r="E1019" s="254" t="str">
        <f t="shared" si="158"/>
        <v/>
      </c>
      <c r="F1019" s="254" t="str">
        <f t="shared" si="158"/>
        <v/>
      </c>
      <c r="G1019" s="255"/>
      <c r="H1019" s="256"/>
      <c r="I1019" s="31"/>
    </row>
    <row r="1020" spans="3:9" ht="12" customHeight="1" x14ac:dyDescent="0.2">
      <c r="C1020" s="13"/>
      <c r="D1020" s="290">
        <v>102</v>
      </c>
      <c r="E1020" s="250" t="str">
        <f>IF(OR(VLOOKUP(D1020,'Services - NHC'!$D$10:$F$144,2,FALSE)="",VLOOKUP(D1020,'Services - NHC'!$D$10:$F$144,2,FALSE)="[Enter service]"),"",VLOOKUP(D1020,'Services - NHC'!$D$10:$F$144,2,FALSE))</f>
        <v/>
      </c>
      <c r="F1020" s="251" t="str">
        <f>IF(OR(VLOOKUP(D1020,'Services - NHC'!$D$10:$F$144,3,FALSE)="",VLOOKUP(D1020,'Services - NHC'!$D$10:$F$144,3,FALSE)="[Select]"),"",VLOOKUP(D1020,'Services - NHC'!$D$10:$F$144,3,FALSE))</f>
        <v/>
      </c>
      <c r="G1020" s="252"/>
      <c r="H1020" s="253"/>
      <c r="I1020" s="31"/>
    </row>
    <row r="1021" spans="3:9" ht="12" customHeight="1" x14ac:dyDescent="0.2">
      <c r="C1021" s="13"/>
      <c r="D1021" s="292"/>
      <c r="E1021" s="254" t="str">
        <f t="shared" ref="E1021:F1029" si="159">E1020</f>
        <v/>
      </c>
      <c r="F1021" s="254" t="str">
        <f t="shared" si="159"/>
        <v/>
      </c>
      <c r="G1021" s="255"/>
      <c r="H1021" s="256"/>
      <c r="I1021" s="31"/>
    </row>
    <row r="1022" spans="3:9" ht="12" customHeight="1" x14ac:dyDescent="0.2">
      <c r="C1022" s="13"/>
      <c r="D1022" s="292"/>
      <c r="E1022" s="254" t="str">
        <f t="shared" si="159"/>
        <v/>
      </c>
      <c r="F1022" s="254" t="str">
        <f t="shared" si="159"/>
        <v/>
      </c>
      <c r="G1022" s="255"/>
      <c r="H1022" s="256"/>
      <c r="I1022" s="31"/>
    </row>
    <row r="1023" spans="3:9" ht="12" customHeight="1" x14ac:dyDescent="0.2">
      <c r="C1023" s="13"/>
      <c r="D1023" s="292"/>
      <c r="E1023" s="254" t="str">
        <f t="shared" si="159"/>
        <v/>
      </c>
      <c r="F1023" s="254" t="str">
        <f t="shared" si="159"/>
        <v/>
      </c>
      <c r="G1023" s="255"/>
      <c r="H1023" s="256"/>
      <c r="I1023" s="31"/>
    </row>
    <row r="1024" spans="3:9" ht="12" customHeight="1" x14ac:dyDescent="0.2">
      <c r="C1024" s="13"/>
      <c r="D1024" s="292"/>
      <c r="E1024" s="254" t="str">
        <f t="shared" si="159"/>
        <v/>
      </c>
      <c r="F1024" s="254" t="str">
        <f t="shared" si="159"/>
        <v/>
      </c>
      <c r="G1024" s="255"/>
      <c r="H1024" s="256"/>
      <c r="I1024" s="31"/>
    </row>
    <row r="1025" spans="3:9" ht="12" customHeight="1" x14ac:dyDescent="0.2">
      <c r="C1025" s="13"/>
      <c r="D1025" s="292"/>
      <c r="E1025" s="254" t="str">
        <f t="shared" si="159"/>
        <v/>
      </c>
      <c r="F1025" s="254" t="str">
        <f t="shared" si="159"/>
        <v/>
      </c>
      <c r="G1025" s="255"/>
      <c r="H1025" s="256"/>
      <c r="I1025" s="31"/>
    </row>
    <row r="1026" spans="3:9" ht="12" customHeight="1" x14ac:dyDescent="0.2">
      <c r="C1026" s="13"/>
      <c r="D1026" s="292"/>
      <c r="E1026" s="254" t="str">
        <f t="shared" si="159"/>
        <v/>
      </c>
      <c r="F1026" s="254" t="str">
        <f t="shared" si="159"/>
        <v/>
      </c>
      <c r="G1026" s="255"/>
      <c r="H1026" s="256"/>
      <c r="I1026" s="31"/>
    </row>
    <row r="1027" spans="3:9" ht="12" customHeight="1" x14ac:dyDescent="0.2">
      <c r="C1027" s="13"/>
      <c r="D1027" s="292"/>
      <c r="E1027" s="254" t="str">
        <f t="shared" si="159"/>
        <v/>
      </c>
      <c r="F1027" s="254" t="str">
        <f t="shared" si="159"/>
        <v/>
      </c>
      <c r="G1027" s="255"/>
      <c r="H1027" s="256"/>
      <c r="I1027" s="31"/>
    </row>
    <row r="1028" spans="3:9" ht="12" customHeight="1" x14ac:dyDescent="0.2">
      <c r="C1028" s="13"/>
      <c r="D1028" s="292"/>
      <c r="E1028" s="254" t="str">
        <f t="shared" si="159"/>
        <v/>
      </c>
      <c r="F1028" s="254" t="str">
        <f t="shared" si="159"/>
        <v/>
      </c>
      <c r="G1028" s="255"/>
      <c r="H1028" s="256"/>
      <c r="I1028" s="31"/>
    </row>
    <row r="1029" spans="3:9" ht="12" customHeight="1" x14ac:dyDescent="0.2">
      <c r="C1029" s="13"/>
      <c r="D1029" s="292"/>
      <c r="E1029" s="254" t="str">
        <f t="shared" si="159"/>
        <v/>
      </c>
      <c r="F1029" s="254" t="str">
        <f t="shared" si="159"/>
        <v/>
      </c>
      <c r="G1029" s="255"/>
      <c r="H1029" s="256"/>
      <c r="I1029" s="31"/>
    </row>
    <row r="1030" spans="3:9" ht="12" customHeight="1" x14ac:dyDescent="0.2">
      <c r="C1030" s="13"/>
      <c r="D1030" s="290">
        <v>103</v>
      </c>
      <c r="E1030" s="250" t="str">
        <f>IF(OR(VLOOKUP(D1030,'Services - NHC'!$D$10:$F$144,2,FALSE)="",VLOOKUP(D1030,'Services - NHC'!$D$10:$F$144,2,FALSE)="[Enter service]"),"",VLOOKUP(D1030,'Services - NHC'!$D$10:$F$144,2,FALSE))</f>
        <v/>
      </c>
      <c r="F1030" s="251" t="str">
        <f>IF(OR(VLOOKUP(D1030,'Services - NHC'!$D$10:$F$144,3,FALSE)="",VLOOKUP(D1030,'Services - NHC'!$D$10:$F$144,3,FALSE)="[Select]"),"",VLOOKUP(D1030,'Services - NHC'!$D$10:$F$144,3,FALSE))</f>
        <v/>
      </c>
      <c r="G1030" s="252"/>
      <c r="H1030" s="253"/>
      <c r="I1030" s="31"/>
    </row>
    <row r="1031" spans="3:9" ht="12" customHeight="1" x14ac:dyDescent="0.2">
      <c r="C1031" s="13"/>
      <c r="D1031" s="290"/>
      <c r="E1031" s="254" t="str">
        <f t="shared" ref="E1031:F1039" si="160">E1030</f>
        <v/>
      </c>
      <c r="F1031" s="254" t="str">
        <f t="shared" si="160"/>
        <v/>
      </c>
      <c r="G1031" s="255"/>
      <c r="H1031" s="256"/>
      <c r="I1031" s="31"/>
    </row>
    <row r="1032" spans="3:9" ht="12" customHeight="1" x14ac:dyDescent="0.2">
      <c r="C1032" s="13"/>
      <c r="D1032" s="290"/>
      <c r="E1032" s="254" t="str">
        <f t="shared" si="160"/>
        <v/>
      </c>
      <c r="F1032" s="254" t="str">
        <f t="shared" si="160"/>
        <v/>
      </c>
      <c r="G1032" s="255"/>
      <c r="H1032" s="256"/>
      <c r="I1032" s="31"/>
    </row>
    <row r="1033" spans="3:9" ht="12" customHeight="1" x14ac:dyDescent="0.2">
      <c r="C1033" s="13"/>
      <c r="D1033" s="290"/>
      <c r="E1033" s="254" t="str">
        <f t="shared" si="160"/>
        <v/>
      </c>
      <c r="F1033" s="254" t="str">
        <f t="shared" si="160"/>
        <v/>
      </c>
      <c r="G1033" s="255"/>
      <c r="H1033" s="256"/>
      <c r="I1033" s="31"/>
    </row>
    <row r="1034" spans="3:9" ht="12" customHeight="1" x14ac:dyDescent="0.2">
      <c r="C1034" s="13"/>
      <c r="D1034" s="290"/>
      <c r="E1034" s="254" t="str">
        <f t="shared" si="160"/>
        <v/>
      </c>
      <c r="F1034" s="254" t="str">
        <f t="shared" si="160"/>
        <v/>
      </c>
      <c r="G1034" s="255"/>
      <c r="H1034" s="256"/>
      <c r="I1034" s="31"/>
    </row>
    <row r="1035" spans="3:9" ht="12" customHeight="1" x14ac:dyDescent="0.2">
      <c r="C1035" s="13"/>
      <c r="D1035" s="290"/>
      <c r="E1035" s="254" t="str">
        <f t="shared" si="160"/>
        <v/>
      </c>
      <c r="F1035" s="254" t="str">
        <f t="shared" si="160"/>
        <v/>
      </c>
      <c r="G1035" s="255"/>
      <c r="H1035" s="256"/>
      <c r="I1035" s="31"/>
    </row>
    <row r="1036" spans="3:9" ht="12" customHeight="1" x14ac:dyDescent="0.2">
      <c r="C1036" s="13"/>
      <c r="D1036" s="290"/>
      <c r="E1036" s="254" t="str">
        <f t="shared" si="160"/>
        <v/>
      </c>
      <c r="F1036" s="254" t="str">
        <f t="shared" si="160"/>
        <v/>
      </c>
      <c r="G1036" s="255"/>
      <c r="H1036" s="256"/>
      <c r="I1036" s="31"/>
    </row>
    <row r="1037" spans="3:9" ht="12" customHeight="1" x14ac:dyDescent="0.2">
      <c r="C1037" s="13"/>
      <c r="D1037" s="290"/>
      <c r="E1037" s="254" t="str">
        <f t="shared" si="160"/>
        <v/>
      </c>
      <c r="F1037" s="254" t="str">
        <f t="shared" si="160"/>
        <v/>
      </c>
      <c r="G1037" s="255"/>
      <c r="H1037" s="256"/>
      <c r="I1037" s="31"/>
    </row>
    <row r="1038" spans="3:9" ht="12" customHeight="1" x14ac:dyDescent="0.2">
      <c r="C1038" s="13"/>
      <c r="D1038" s="290"/>
      <c r="E1038" s="254" t="str">
        <f t="shared" si="160"/>
        <v/>
      </c>
      <c r="F1038" s="254" t="str">
        <f t="shared" si="160"/>
        <v/>
      </c>
      <c r="G1038" s="255"/>
      <c r="H1038" s="256"/>
      <c r="I1038" s="31"/>
    </row>
    <row r="1039" spans="3:9" ht="12" customHeight="1" x14ac:dyDescent="0.2">
      <c r="C1039" s="13"/>
      <c r="D1039" s="290"/>
      <c r="E1039" s="254" t="str">
        <f t="shared" si="160"/>
        <v/>
      </c>
      <c r="F1039" s="254" t="str">
        <f t="shared" si="160"/>
        <v/>
      </c>
      <c r="G1039" s="255"/>
      <c r="H1039" s="256"/>
      <c r="I1039" s="31"/>
    </row>
    <row r="1040" spans="3:9" ht="12" customHeight="1" x14ac:dyDescent="0.2">
      <c r="C1040" s="13"/>
      <c r="D1040" s="290">
        <v>104</v>
      </c>
      <c r="E1040" s="250" t="str">
        <f>IF(OR(VLOOKUP(D1040,'Services - NHC'!$D$10:$F$144,2,FALSE)="",VLOOKUP(D1040,'Services - NHC'!$D$10:$F$144,2,FALSE)="[Enter service]"),"",VLOOKUP(D1040,'Services - NHC'!$D$10:$F$144,2,FALSE))</f>
        <v/>
      </c>
      <c r="F1040" s="251" t="str">
        <f>IF(OR(VLOOKUP(D1040,'Services - NHC'!$D$10:$F$144,3,FALSE)="",VLOOKUP(D1040,'Services - NHC'!$D$10:$F$144,3,FALSE)="[Select]"),"",VLOOKUP(D1040,'Services - NHC'!$D$10:$F$144,3,FALSE))</f>
        <v/>
      </c>
      <c r="G1040" s="252"/>
      <c r="H1040" s="253"/>
      <c r="I1040" s="31"/>
    </row>
    <row r="1041" spans="3:9" ht="12" customHeight="1" x14ac:dyDescent="0.2">
      <c r="C1041" s="13"/>
      <c r="D1041" s="290"/>
      <c r="E1041" s="254" t="str">
        <f t="shared" ref="E1041:F1049" si="161">E1040</f>
        <v/>
      </c>
      <c r="F1041" s="254" t="str">
        <f t="shared" si="161"/>
        <v/>
      </c>
      <c r="G1041" s="255"/>
      <c r="H1041" s="256"/>
      <c r="I1041" s="31"/>
    </row>
    <row r="1042" spans="3:9" ht="12" customHeight="1" x14ac:dyDescent="0.2">
      <c r="C1042" s="13"/>
      <c r="D1042" s="290"/>
      <c r="E1042" s="254" t="str">
        <f t="shared" si="161"/>
        <v/>
      </c>
      <c r="F1042" s="254" t="str">
        <f t="shared" si="161"/>
        <v/>
      </c>
      <c r="G1042" s="255"/>
      <c r="H1042" s="256"/>
      <c r="I1042" s="31"/>
    </row>
    <row r="1043" spans="3:9" ht="12" customHeight="1" x14ac:dyDescent="0.2">
      <c r="C1043" s="13"/>
      <c r="D1043" s="290"/>
      <c r="E1043" s="254" t="str">
        <f t="shared" si="161"/>
        <v/>
      </c>
      <c r="F1043" s="254" t="str">
        <f t="shared" si="161"/>
        <v/>
      </c>
      <c r="G1043" s="255"/>
      <c r="H1043" s="256"/>
      <c r="I1043" s="31"/>
    </row>
    <row r="1044" spans="3:9" ht="12" customHeight="1" x14ac:dyDescent="0.2">
      <c r="C1044" s="13"/>
      <c r="D1044" s="290"/>
      <c r="E1044" s="254" t="str">
        <f t="shared" si="161"/>
        <v/>
      </c>
      <c r="F1044" s="254" t="str">
        <f t="shared" si="161"/>
        <v/>
      </c>
      <c r="G1044" s="255"/>
      <c r="H1044" s="256"/>
      <c r="I1044" s="31"/>
    </row>
    <row r="1045" spans="3:9" ht="12" customHeight="1" x14ac:dyDescent="0.2">
      <c r="C1045" s="13"/>
      <c r="D1045" s="290"/>
      <c r="E1045" s="254" t="str">
        <f t="shared" si="161"/>
        <v/>
      </c>
      <c r="F1045" s="254" t="str">
        <f t="shared" si="161"/>
        <v/>
      </c>
      <c r="G1045" s="255"/>
      <c r="H1045" s="256"/>
      <c r="I1045" s="31"/>
    </row>
    <row r="1046" spans="3:9" ht="12" customHeight="1" x14ac:dyDescent="0.2">
      <c r="C1046" s="13"/>
      <c r="D1046" s="290"/>
      <c r="E1046" s="254" t="str">
        <f t="shared" si="161"/>
        <v/>
      </c>
      <c r="F1046" s="254" t="str">
        <f t="shared" si="161"/>
        <v/>
      </c>
      <c r="G1046" s="255"/>
      <c r="H1046" s="256"/>
      <c r="I1046" s="31"/>
    </row>
    <row r="1047" spans="3:9" ht="12" customHeight="1" x14ac:dyDescent="0.2">
      <c r="C1047" s="13"/>
      <c r="D1047" s="290"/>
      <c r="E1047" s="254" t="str">
        <f t="shared" si="161"/>
        <v/>
      </c>
      <c r="F1047" s="254" t="str">
        <f t="shared" si="161"/>
        <v/>
      </c>
      <c r="G1047" s="255"/>
      <c r="H1047" s="256"/>
      <c r="I1047" s="31"/>
    </row>
    <row r="1048" spans="3:9" ht="12" customHeight="1" x14ac:dyDescent="0.2">
      <c r="C1048" s="13"/>
      <c r="D1048" s="290"/>
      <c r="E1048" s="254" t="str">
        <f t="shared" si="161"/>
        <v/>
      </c>
      <c r="F1048" s="254" t="str">
        <f t="shared" si="161"/>
        <v/>
      </c>
      <c r="G1048" s="255"/>
      <c r="H1048" s="256"/>
      <c r="I1048" s="31"/>
    </row>
    <row r="1049" spans="3:9" ht="12" customHeight="1" x14ac:dyDescent="0.2">
      <c r="C1049" s="13"/>
      <c r="D1049" s="290"/>
      <c r="E1049" s="254" t="str">
        <f t="shared" si="161"/>
        <v/>
      </c>
      <c r="F1049" s="254" t="str">
        <f t="shared" si="161"/>
        <v/>
      </c>
      <c r="G1049" s="255"/>
      <c r="H1049" s="256"/>
      <c r="I1049" s="31"/>
    </row>
    <row r="1050" spans="3:9" ht="12" customHeight="1" x14ac:dyDescent="0.2">
      <c r="C1050" s="13"/>
      <c r="D1050" s="290">
        <v>105</v>
      </c>
      <c r="E1050" s="250" t="str">
        <f>IF(OR(VLOOKUP(D1050,'Services - NHC'!$D$10:$F$144,2,FALSE)="",VLOOKUP(D1050,'Services - NHC'!$D$10:$F$144,2,FALSE)="[Enter service]"),"",VLOOKUP(D1050,'Services - NHC'!$D$10:$F$144,2,FALSE))</f>
        <v/>
      </c>
      <c r="F1050" s="251" t="str">
        <f>IF(OR(VLOOKUP(D1050,'Services - NHC'!$D$10:$F$144,3,FALSE)="",VLOOKUP(D1050,'Services - NHC'!$D$10:$F$144,3,FALSE)="[Select]"),"",VLOOKUP(D1050,'Services - NHC'!$D$10:$F$144,3,FALSE))</f>
        <v/>
      </c>
      <c r="G1050" s="252"/>
      <c r="H1050" s="253"/>
      <c r="I1050" s="31"/>
    </row>
    <row r="1051" spans="3:9" ht="12" customHeight="1" x14ac:dyDescent="0.2">
      <c r="C1051" s="13"/>
      <c r="D1051" s="290"/>
      <c r="E1051" s="254" t="str">
        <f t="shared" ref="E1051:F1059" si="162">E1050</f>
        <v/>
      </c>
      <c r="F1051" s="254" t="str">
        <f t="shared" si="162"/>
        <v/>
      </c>
      <c r="G1051" s="255"/>
      <c r="H1051" s="256"/>
      <c r="I1051" s="31"/>
    </row>
    <row r="1052" spans="3:9" ht="12" customHeight="1" x14ac:dyDescent="0.2">
      <c r="C1052" s="13"/>
      <c r="D1052" s="290"/>
      <c r="E1052" s="254" t="str">
        <f t="shared" si="162"/>
        <v/>
      </c>
      <c r="F1052" s="254" t="str">
        <f t="shared" si="162"/>
        <v/>
      </c>
      <c r="G1052" s="255"/>
      <c r="H1052" s="256"/>
      <c r="I1052" s="31"/>
    </row>
    <row r="1053" spans="3:9" ht="12" customHeight="1" x14ac:dyDescent="0.2">
      <c r="C1053" s="13"/>
      <c r="D1053" s="290"/>
      <c r="E1053" s="254" t="str">
        <f t="shared" si="162"/>
        <v/>
      </c>
      <c r="F1053" s="254" t="str">
        <f t="shared" si="162"/>
        <v/>
      </c>
      <c r="G1053" s="255"/>
      <c r="H1053" s="256"/>
      <c r="I1053" s="31"/>
    </row>
    <row r="1054" spans="3:9" ht="12" customHeight="1" x14ac:dyDescent="0.2">
      <c r="C1054" s="13"/>
      <c r="D1054" s="290"/>
      <c r="E1054" s="254" t="str">
        <f t="shared" si="162"/>
        <v/>
      </c>
      <c r="F1054" s="254" t="str">
        <f t="shared" si="162"/>
        <v/>
      </c>
      <c r="G1054" s="255"/>
      <c r="H1054" s="256"/>
      <c r="I1054" s="31"/>
    </row>
    <row r="1055" spans="3:9" ht="12" customHeight="1" x14ac:dyDescent="0.2">
      <c r="C1055" s="13"/>
      <c r="D1055" s="290"/>
      <c r="E1055" s="254" t="str">
        <f t="shared" si="162"/>
        <v/>
      </c>
      <c r="F1055" s="254" t="str">
        <f t="shared" si="162"/>
        <v/>
      </c>
      <c r="G1055" s="255"/>
      <c r="H1055" s="256"/>
      <c r="I1055" s="31"/>
    </row>
    <row r="1056" spans="3:9" ht="12" customHeight="1" x14ac:dyDescent="0.2">
      <c r="C1056" s="13"/>
      <c r="D1056" s="290"/>
      <c r="E1056" s="254" t="str">
        <f t="shared" si="162"/>
        <v/>
      </c>
      <c r="F1056" s="254" t="str">
        <f t="shared" si="162"/>
        <v/>
      </c>
      <c r="G1056" s="255"/>
      <c r="H1056" s="256"/>
      <c r="I1056" s="31"/>
    </row>
    <row r="1057" spans="3:9" ht="12" customHeight="1" x14ac:dyDescent="0.2">
      <c r="C1057" s="13"/>
      <c r="D1057" s="290"/>
      <c r="E1057" s="254" t="str">
        <f t="shared" si="162"/>
        <v/>
      </c>
      <c r="F1057" s="254" t="str">
        <f t="shared" si="162"/>
        <v/>
      </c>
      <c r="G1057" s="255"/>
      <c r="H1057" s="256"/>
      <c r="I1057" s="31"/>
    </row>
    <row r="1058" spans="3:9" ht="12" customHeight="1" x14ac:dyDescent="0.2">
      <c r="C1058" s="13"/>
      <c r="D1058" s="290"/>
      <c r="E1058" s="254" t="str">
        <f t="shared" si="162"/>
        <v/>
      </c>
      <c r="F1058" s="254" t="str">
        <f t="shared" si="162"/>
        <v/>
      </c>
      <c r="G1058" s="255"/>
      <c r="H1058" s="256"/>
      <c r="I1058" s="31"/>
    </row>
    <row r="1059" spans="3:9" ht="12" customHeight="1" x14ac:dyDescent="0.2">
      <c r="C1059" s="13"/>
      <c r="D1059" s="290"/>
      <c r="E1059" s="254" t="str">
        <f t="shared" si="162"/>
        <v/>
      </c>
      <c r="F1059" s="254" t="str">
        <f t="shared" si="162"/>
        <v/>
      </c>
      <c r="G1059" s="255"/>
      <c r="H1059" s="256"/>
      <c r="I1059" s="31"/>
    </row>
    <row r="1060" spans="3:9" ht="12" customHeight="1" x14ac:dyDescent="0.2">
      <c r="C1060" s="13"/>
      <c r="D1060" s="290">
        <v>106</v>
      </c>
      <c r="E1060" s="250" t="str">
        <f>IF(OR(VLOOKUP(D1060,'Services - NHC'!$D$10:$F$144,2,FALSE)="",VLOOKUP(D1060,'Services - NHC'!$D$10:$F$144,2,FALSE)="[Enter service]"),"",VLOOKUP(D1060,'Services - NHC'!$D$10:$F$144,2,FALSE))</f>
        <v/>
      </c>
      <c r="F1060" s="251" t="str">
        <f>IF(OR(VLOOKUP(D1060,'Services - NHC'!$D$10:$F$144,3,FALSE)="",VLOOKUP(D1060,'Services - NHC'!$D$10:$F$144,3,FALSE)="[Select]"),"",VLOOKUP(D1060,'Services - NHC'!$D$10:$F$144,3,FALSE))</f>
        <v/>
      </c>
      <c r="G1060" s="252"/>
      <c r="H1060" s="253"/>
      <c r="I1060" s="31"/>
    </row>
    <row r="1061" spans="3:9" ht="12" customHeight="1" x14ac:dyDescent="0.2">
      <c r="C1061" s="13"/>
      <c r="D1061" s="290"/>
      <c r="E1061" s="254" t="str">
        <f t="shared" ref="E1061:F1069" si="163">E1060</f>
        <v/>
      </c>
      <c r="F1061" s="254" t="str">
        <f t="shared" si="163"/>
        <v/>
      </c>
      <c r="G1061" s="255"/>
      <c r="H1061" s="256"/>
      <c r="I1061" s="31"/>
    </row>
    <row r="1062" spans="3:9" ht="12" customHeight="1" x14ac:dyDescent="0.2">
      <c r="C1062" s="13"/>
      <c r="D1062" s="290"/>
      <c r="E1062" s="254" t="str">
        <f t="shared" si="163"/>
        <v/>
      </c>
      <c r="F1062" s="254" t="str">
        <f t="shared" si="163"/>
        <v/>
      </c>
      <c r="G1062" s="255"/>
      <c r="H1062" s="256"/>
      <c r="I1062" s="31"/>
    </row>
    <row r="1063" spans="3:9" ht="12" customHeight="1" x14ac:dyDescent="0.2">
      <c r="C1063" s="13"/>
      <c r="D1063" s="290"/>
      <c r="E1063" s="254" t="str">
        <f t="shared" si="163"/>
        <v/>
      </c>
      <c r="F1063" s="254" t="str">
        <f t="shared" si="163"/>
        <v/>
      </c>
      <c r="G1063" s="255"/>
      <c r="H1063" s="256"/>
      <c r="I1063" s="31"/>
    </row>
    <row r="1064" spans="3:9" ht="12" customHeight="1" x14ac:dyDescent="0.2">
      <c r="C1064" s="13"/>
      <c r="D1064" s="290"/>
      <c r="E1064" s="254" t="str">
        <f t="shared" si="163"/>
        <v/>
      </c>
      <c r="F1064" s="254" t="str">
        <f t="shared" si="163"/>
        <v/>
      </c>
      <c r="G1064" s="255"/>
      <c r="H1064" s="256"/>
      <c r="I1064" s="31"/>
    </row>
    <row r="1065" spans="3:9" ht="12" customHeight="1" x14ac:dyDescent="0.2">
      <c r="C1065" s="13"/>
      <c r="D1065" s="290"/>
      <c r="E1065" s="254" t="str">
        <f t="shared" si="163"/>
        <v/>
      </c>
      <c r="F1065" s="254" t="str">
        <f t="shared" si="163"/>
        <v/>
      </c>
      <c r="G1065" s="255"/>
      <c r="H1065" s="256"/>
      <c r="I1065" s="31"/>
    </row>
    <row r="1066" spans="3:9" ht="12" customHeight="1" x14ac:dyDescent="0.2">
      <c r="C1066" s="13"/>
      <c r="D1066" s="290"/>
      <c r="E1066" s="254" t="str">
        <f t="shared" si="163"/>
        <v/>
      </c>
      <c r="F1066" s="254" t="str">
        <f t="shared" si="163"/>
        <v/>
      </c>
      <c r="G1066" s="255"/>
      <c r="H1066" s="256"/>
      <c r="I1066" s="31"/>
    </row>
    <row r="1067" spans="3:9" ht="12" customHeight="1" x14ac:dyDescent="0.2">
      <c r="C1067" s="13"/>
      <c r="D1067" s="290"/>
      <c r="E1067" s="254" t="str">
        <f t="shared" si="163"/>
        <v/>
      </c>
      <c r="F1067" s="254" t="str">
        <f t="shared" si="163"/>
        <v/>
      </c>
      <c r="G1067" s="255"/>
      <c r="H1067" s="256"/>
      <c r="I1067" s="31"/>
    </row>
    <row r="1068" spans="3:9" ht="12" customHeight="1" x14ac:dyDescent="0.2">
      <c r="C1068" s="13"/>
      <c r="D1068" s="290"/>
      <c r="E1068" s="254" t="str">
        <f t="shared" si="163"/>
        <v/>
      </c>
      <c r="F1068" s="254" t="str">
        <f t="shared" si="163"/>
        <v/>
      </c>
      <c r="G1068" s="255"/>
      <c r="H1068" s="256"/>
      <c r="I1068" s="31"/>
    </row>
    <row r="1069" spans="3:9" ht="12" customHeight="1" x14ac:dyDescent="0.2">
      <c r="C1069" s="13"/>
      <c r="D1069" s="290"/>
      <c r="E1069" s="254" t="str">
        <f t="shared" si="163"/>
        <v/>
      </c>
      <c r="F1069" s="254" t="str">
        <f t="shared" si="163"/>
        <v/>
      </c>
      <c r="G1069" s="255"/>
      <c r="H1069" s="256"/>
      <c r="I1069" s="31"/>
    </row>
    <row r="1070" spans="3:9" ht="12" customHeight="1" x14ac:dyDescent="0.2">
      <c r="C1070" s="13"/>
      <c r="D1070" s="290">
        <v>107</v>
      </c>
      <c r="E1070" s="250" t="str">
        <f>IF(OR(VLOOKUP(D1070,'Services - NHC'!$D$10:$F$144,2,FALSE)="",VLOOKUP(D1070,'Services - NHC'!$D$10:$F$144,2,FALSE)="[Enter service]"),"",VLOOKUP(D1070,'Services - NHC'!$D$10:$F$144,2,FALSE))</f>
        <v/>
      </c>
      <c r="F1070" s="251" t="str">
        <f>IF(OR(VLOOKUP(D1070,'Services - NHC'!$D$10:$F$144,3,FALSE)="",VLOOKUP(D1070,'Services - NHC'!$D$10:$F$144,3,FALSE)="[Select]"),"",VLOOKUP(D1070,'Services - NHC'!$D$10:$F$144,3,FALSE))</f>
        <v/>
      </c>
      <c r="G1070" s="252"/>
      <c r="H1070" s="253"/>
      <c r="I1070" s="31"/>
    </row>
    <row r="1071" spans="3:9" ht="12" customHeight="1" x14ac:dyDescent="0.2">
      <c r="C1071" s="13"/>
      <c r="D1071" s="290"/>
      <c r="E1071" s="254" t="str">
        <f t="shared" ref="E1071:F1079" si="164">E1070</f>
        <v/>
      </c>
      <c r="F1071" s="254" t="str">
        <f t="shared" si="164"/>
        <v/>
      </c>
      <c r="G1071" s="255"/>
      <c r="H1071" s="256"/>
      <c r="I1071" s="31"/>
    </row>
    <row r="1072" spans="3:9" ht="12" customHeight="1" x14ac:dyDescent="0.2">
      <c r="C1072" s="13"/>
      <c r="D1072" s="290"/>
      <c r="E1072" s="254" t="str">
        <f t="shared" si="164"/>
        <v/>
      </c>
      <c r="F1072" s="254" t="str">
        <f t="shared" si="164"/>
        <v/>
      </c>
      <c r="G1072" s="255"/>
      <c r="H1072" s="256"/>
      <c r="I1072" s="31"/>
    </row>
    <row r="1073" spans="3:9" ht="12" customHeight="1" x14ac:dyDescent="0.2">
      <c r="C1073" s="13"/>
      <c r="D1073" s="290"/>
      <c r="E1073" s="254" t="str">
        <f t="shared" si="164"/>
        <v/>
      </c>
      <c r="F1073" s="254" t="str">
        <f t="shared" si="164"/>
        <v/>
      </c>
      <c r="G1073" s="255"/>
      <c r="H1073" s="256"/>
      <c r="I1073" s="31"/>
    </row>
    <row r="1074" spans="3:9" ht="12" customHeight="1" x14ac:dyDescent="0.2">
      <c r="C1074" s="13"/>
      <c r="D1074" s="290"/>
      <c r="E1074" s="254" t="str">
        <f t="shared" si="164"/>
        <v/>
      </c>
      <c r="F1074" s="254" t="str">
        <f t="shared" si="164"/>
        <v/>
      </c>
      <c r="G1074" s="255"/>
      <c r="H1074" s="256"/>
      <c r="I1074" s="31"/>
    </row>
    <row r="1075" spans="3:9" ht="12" customHeight="1" x14ac:dyDescent="0.2">
      <c r="C1075" s="13"/>
      <c r="D1075" s="290"/>
      <c r="E1075" s="254" t="str">
        <f t="shared" si="164"/>
        <v/>
      </c>
      <c r="F1075" s="254" t="str">
        <f t="shared" si="164"/>
        <v/>
      </c>
      <c r="G1075" s="255"/>
      <c r="H1075" s="256"/>
      <c r="I1075" s="31"/>
    </row>
    <row r="1076" spans="3:9" ht="12" customHeight="1" x14ac:dyDescent="0.2">
      <c r="C1076" s="13"/>
      <c r="D1076" s="290"/>
      <c r="E1076" s="254" t="str">
        <f t="shared" si="164"/>
        <v/>
      </c>
      <c r="F1076" s="254" t="str">
        <f t="shared" si="164"/>
        <v/>
      </c>
      <c r="G1076" s="255"/>
      <c r="H1076" s="256"/>
      <c r="I1076" s="31"/>
    </row>
    <row r="1077" spans="3:9" ht="12" customHeight="1" x14ac:dyDescent="0.2">
      <c r="C1077" s="13"/>
      <c r="D1077" s="290"/>
      <c r="E1077" s="254" t="str">
        <f t="shared" si="164"/>
        <v/>
      </c>
      <c r="F1077" s="254" t="str">
        <f t="shared" si="164"/>
        <v/>
      </c>
      <c r="G1077" s="255"/>
      <c r="H1077" s="256"/>
      <c r="I1077" s="31"/>
    </row>
    <row r="1078" spans="3:9" ht="12" customHeight="1" x14ac:dyDescent="0.2">
      <c r="C1078" s="13"/>
      <c r="D1078" s="290"/>
      <c r="E1078" s="254" t="str">
        <f t="shared" si="164"/>
        <v/>
      </c>
      <c r="F1078" s="254" t="str">
        <f t="shared" si="164"/>
        <v/>
      </c>
      <c r="G1078" s="255"/>
      <c r="H1078" s="256"/>
      <c r="I1078" s="31"/>
    </row>
    <row r="1079" spans="3:9" ht="12" customHeight="1" x14ac:dyDescent="0.2">
      <c r="C1079" s="13"/>
      <c r="D1079" s="290"/>
      <c r="E1079" s="254" t="str">
        <f t="shared" si="164"/>
        <v/>
      </c>
      <c r="F1079" s="254" t="str">
        <f t="shared" si="164"/>
        <v/>
      </c>
      <c r="G1079" s="255"/>
      <c r="H1079" s="256"/>
      <c r="I1079" s="31"/>
    </row>
    <row r="1080" spans="3:9" ht="12" customHeight="1" x14ac:dyDescent="0.2">
      <c r="C1080" s="13"/>
      <c r="D1080" s="290">
        <v>108</v>
      </c>
      <c r="E1080" s="250" t="str">
        <f>IF(OR(VLOOKUP(D1080,'Services - NHC'!$D$10:$F$144,2,FALSE)="",VLOOKUP(D1080,'Services - NHC'!$D$10:$F$144,2,FALSE)="[Enter service]"),"",VLOOKUP(D1080,'Services - NHC'!$D$10:$F$144,2,FALSE))</f>
        <v/>
      </c>
      <c r="F1080" s="251" t="str">
        <f>IF(OR(VLOOKUP(D1080,'Services - NHC'!$D$10:$F$144,3,FALSE)="",VLOOKUP(D1080,'Services - NHC'!$D$10:$F$144,3,FALSE)="[Select]"),"",VLOOKUP(D1080,'Services - NHC'!$D$10:$F$144,3,FALSE))</f>
        <v/>
      </c>
      <c r="G1080" s="252"/>
      <c r="H1080" s="253"/>
      <c r="I1080" s="31"/>
    </row>
    <row r="1081" spans="3:9" ht="12" customHeight="1" x14ac:dyDescent="0.2">
      <c r="C1081" s="13"/>
      <c r="D1081" s="290"/>
      <c r="E1081" s="254" t="str">
        <f t="shared" ref="E1081:F1089" si="165">E1080</f>
        <v/>
      </c>
      <c r="F1081" s="254" t="str">
        <f t="shared" si="165"/>
        <v/>
      </c>
      <c r="G1081" s="255"/>
      <c r="H1081" s="256"/>
      <c r="I1081" s="31"/>
    </row>
    <row r="1082" spans="3:9" ht="12" customHeight="1" x14ac:dyDescent="0.2">
      <c r="C1082" s="13"/>
      <c r="D1082" s="290"/>
      <c r="E1082" s="254" t="str">
        <f t="shared" si="165"/>
        <v/>
      </c>
      <c r="F1082" s="254" t="str">
        <f t="shared" si="165"/>
        <v/>
      </c>
      <c r="G1082" s="255"/>
      <c r="H1082" s="256"/>
      <c r="I1082" s="31"/>
    </row>
    <row r="1083" spans="3:9" ht="12" customHeight="1" x14ac:dyDescent="0.2">
      <c r="C1083" s="13"/>
      <c r="D1083" s="290"/>
      <c r="E1083" s="254" t="str">
        <f t="shared" si="165"/>
        <v/>
      </c>
      <c r="F1083" s="254" t="str">
        <f t="shared" si="165"/>
        <v/>
      </c>
      <c r="G1083" s="255"/>
      <c r="H1083" s="256"/>
      <c r="I1083" s="31"/>
    </row>
    <row r="1084" spans="3:9" ht="12" customHeight="1" x14ac:dyDescent="0.2">
      <c r="C1084" s="13"/>
      <c r="D1084" s="290"/>
      <c r="E1084" s="254" t="str">
        <f t="shared" si="165"/>
        <v/>
      </c>
      <c r="F1084" s="254" t="str">
        <f t="shared" si="165"/>
        <v/>
      </c>
      <c r="G1084" s="255"/>
      <c r="H1084" s="256"/>
      <c r="I1084" s="31"/>
    </row>
    <row r="1085" spans="3:9" ht="12" customHeight="1" x14ac:dyDescent="0.2">
      <c r="C1085" s="13"/>
      <c r="D1085" s="290"/>
      <c r="E1085" s="254" t="str">
        <f t="shared" si="165"/>
        <v/>
      </c>
      <c r="F1085" s="254" t="str">
        <f t="shared" si="165"/>
        <v/>
      </c>
      <c r="G1085" s="255"/>
      <c r="H1085" s="256"/>
      <c r="I1085" s="31"/>
    </row>
    <row r="1086" spans="3:9" ht="12" customHeight="1" x14ac:dyDescent="0.2">
      <c r="C1086" s="13"/>
      <c r="D1086" s="290"/>
      <c r="E1086" s="254" t="str">
        <f t="shared" si="165"/>
        <v/>
      </c>
      <c r="F1086" s="254" t="str">
        <f t="shared" si="165"/>
        <v/>
      </c>
      <c r="G1086" s="255"/>
      <c r="H1086" s="256"/>
      <c r="I1086" s="31"/>
    </row>
    <row r="1087" spans="3:9" ht="12" customHeight="1" x14ac:dyDescent="0.2">
      <c r="C1087" s="13"/>
      <c r="D1087" s="290"/>
      <c r="E1087" s="254" t="str">
        <f t="shared" si="165"/>
        <v/>
      </c>
      <c r="F1087" s="254" t="str">
        <f t="shared" si="165"/>
        <v/>
      </c>
      <c r="G1087" s="255"/>
      <c r="H1087" s="256"/>
      <c r="I1087" s="31"/>
    </row>
    <row r="1088" spans="3:9" ht="12" customHeight="1" x14ac:dyDescent="0.2">
      <c r="C1088" s="13"/>
      <c r="D1088" s="290"/>
      <c r="E1088" s="254" t="str">
        <f t="shared" si="165"/>
        <v/>
      </c>
      <c r="F1088" s="254" t="str">
        <f t="shared" si="165"/>
        <v/>
      </c>
      <c r="G1088" s="255"/>
      <c r="H1088" s="256"/>
      <c r="I1088" s="31"/>
    </row>
    <row r="1089" spans="3:9" ht="12" customHeight="1" x14ac:dyDescent="0.2">
      <c r="C1089" s="13"/>
      <c r="D1089" s="290"/>
      <c r="E1089" s="254" t="str">
        <f t="shared" si="165"/>
        <v/>
      </c>
      <c r="F1089" s="254" t="str">
        <f t="shared" si="165"/>
        <v/>
      </c>
      <c r="G1089" s="255"/>
      <c r="H1089" s="256"/>
      <c r="I1089" s="31"/>
    </row>
    <row r="1090" spans="3:9" ht="12" customHeight="1" x14ac:dyDescent="0.2">
      <c r="C1090" s="13"/>
      <c r="D1090" s="290">
        <v>109</v>
      </c>
      <c r="E1090" s="250" t="str">
        <f>IF(OR(VLOOKUP(D1090,'Services - NHC'!$D$10:$F$144,2,FALSE)="",VLOOKUP(D1090,'Services - NHC'!$D$10:$F$144,2,FALSE)="[Enter service]"),"",VLOOKUP(D1090,'Services - NHC'!$D$10:$F$144,2,FALSE))</f>
        <v/>
      </c>
      <c r="F1090" s="251" t="str">
        <f>IF(OR(VLOOKUP(D1090,'Services - NHC'!$D$10:$F$144,3,FALSE)="",VLOOKUP(D1090,'Services - NHC'!$D$10:$F$144,3,FALSE)="[Select]"),"",VLOOKUP(D1090,'Services - NHC'!$D$10:$F$144,3,FALSE))</f>
        <v/>
      </c>
      <c r="G1090" s="252"/>
      <c r="H1090" s="253"/>
      <c r="I1090" s="31"/>
    </row>
    <row r="1091" spans="3:9" ht="12" customHeight="1" x14ac:dyDescent="0.2">
      <c r="C1091" s="13"/>
      <c r="D1091" s="290"/>
      <c r="E1091" s="254" t="str">
        <f t="shared" ref="E1091:F1099" si="166">E1090</f>
        <v/>
      </c>
      <c r="F1091" s="254" t="str">
        <f t="shared" si="166"/>
        <v/>
      </c>
      <c r="G1091" s="255"/>
      <c r="H1091" s="256"/>
      <c r="I1091" s="31"/>
    </row>
    <row r="1092" spans="3:9" ht="12" customHeight="1" x14ac:dyDescent="0.2">
      <c r="C1092" s="13"/>
      <c r="D1092" s="290"/>
      <c r="E1092" s="254" t="str">
        <f t="shared" si="166"/>
        <v/>
      </c>
      <c r="F1092" s="254" t="str">
        <f t="shared" si="166"/>
        <v/>
      </c>
      <c r="G1092" s="255"/>
      <c r="H1092" s="256"/>
      <c r="I1092" s="31"/>
    </row>
    <row r="1093" spans="3:9" ht="12" customHeight="1" x14ac:dyDescent="0.2">
      <c r="C1093" s="13"/>
      <c r="D1093" s="290"/>
      <c r="E1093" s="254" t="str">
        <f t="shared" si="166"/>
        <v/>
      </c>
      <c r="F1093" s="254" t="str">
        <f t="shared" si="166"/>
        <v/>
      </c>
      <c r="G1093" s="255"/>
      <c r="H1093" s="256"/>
      <c r="I1093" s="31"/>
    </row>
    <row r="1094" spans="3:9" ht="12" customHeight="1" x14ac:dyDescent="0.2">
      <c r="C1094" s="13"/>
      <c r="D1094" s="290"/>
      <c r="E1094" s="254" t="str">
        <f t="shared" si="166"/>
        <v/>
      </c>
      <c r="F1094" s="254" t="str">
        <f t="shared" si="166"/>
        <v/>
      </c>
      <c r="G1094" s="255"/>
      <c r="H1094" s="256"/>
      <c r="I1094" s="31"/>
    </row>
    <row r="1095" spans="3:9" ht="12" customHeight="1" x14ac:dyDescent="0.2">
      <c r="C1095" s="13"/>
      <c r="D1095" s="290"/>
      <c r="E1095" s="254" t="str">
        <f t="shared" si="166"/>
        <v/>
      </c>
      <c r="F1095" s="254" t="str">
        <f t="shared" si="166"/>
        <v/>
      </c>
      <c r="G1095" s="255"/>
      <c r="H1095" s="256"/>
      <c r="I1095" s="31"/>
    </row>
    <row r="1096" spans="3:9" ht="12" customHeight="1" x14ac:dyDescent="0.2">
      <c r="C1096" s="13"/>
      <c r="D1096" s="290"/>
      <c r="E1096" s="254" t="str">
        <f t="shared" si="166"/>
        <v/>
      </c>
      <c r="F1096" s="254" t="str">
        <f t="shared" si="166"/>
        <v/>
      </c>
      <c r="G1096" s="255"/>
      <c r="H1096" s="256"/>
      <c r="I1096" s="31"/>
    </row>
    <row r="1097" spans="3:9" ht="12" customHeight="1" x14ac:dyDescent="0.2">
      <c r="C1097" s="13"/>
      <c r="D1097" s="290"/>
      <c r="E1097" s="254" t="str">
        <f t="shared" si="166"/>
        <v/>
      </c>
      <c r="F1097" s="254" t="str">
        <f t="shared" si="166"/>
        <v/>
      </c>
      <c r="G1097" s="255"/>
      <c r="H1097" s="256"/>
      <c r="I1097" s="31"/>
    </row>
    <row r="1098" spans="3:9" ht="12" customHeight="1" x14ac:dyDescent="0.2">
      <c r="C1098" s="13"/>
      <c r="D1098" s="290"/>
      <c r="E1098" s="254" t="str">
        <f t="shared" si="166"/>
        <v/>
      </c>
      <c r="F1098" s="254" t="str">
        <f t="shared" si="166"/>
        <v/>
      </c>
      <c r="G1098" s="255"/>
      <c r="H1098" s="256"/>
      <c r="I1098" s="31"/>
    </row>
    <row r="1099" spans="3:9" ht="12" customHeight="1" x14ac:dyDescent="0.2">
      <c r="C1099" s="13"/>
      <c r="D1099" s="290"/>
      <c r="E1099" s="254" t="str">
        <f t="shared" si="166"/>
        <v/>
      </c>
      <c r="F1099" s="254" t="str">
        <f t="shared" si="166"/>
        <v/>
      </c>
      <c r="G1099" s="255"/>
      <c r="H1099" s="256"/>
      <c r="I1099" s="31"/>
    </row>
    <row r="1100" spans="3:9" ht="12" customHeight="1" x14ac:dyDescent="0.2">
      <c r="C1100" s="13"/>
      <c r="D1100" s="290">
        <v>110</v>
      </c>
      <c r="E1100" s="250" t="str">
        <f>IF(OR(VLOOKUP(D1100,'Services - NHC'!$D$10:$F$144,2,FALSE)="",VLOOKUP(D1100,'Services - NHC'!$D$10:$F$144,2,FALSE)="[Enter service]"),"",VLOOKUP(D1100,'Services - NHC'!$D$10:$F$144,2,FALSE))</f>
        <v/>
      </c>
      <c r="F1100" s="251" t="str">
        <f>IF(OR(VLOOKUP(D1100,'Services - NHC'!$D$10:$F$144,3,FALSE)="",VLOOKUP(D1100,'Services - NHC'!$D$10:$F$144,3,FALSE)="[Select]"),"",VLOOKUP(D1100,'Services - NHC'!$D$10:$F$144,3,FALSE))</f>
        <v/>
      </c>
      <c r="G1100" s="252"/>
      <c r="H1100" s="253"/>
      <c r="I1100" s="31"/>
    </row>
    <row r="1101" spans="3:9" ht="12" customHeight="1" x14ac:dyDescent="0.2">
      <c r="C1101" s="13"/>
      <c r="D1101" s="290"/>
      <c r="E1101" s="254" t="str">
        <f t="shared" ref="E1101:F1109" si="167">E1100</f>
        <v/>
      </c>
      <c r="F1101" s="254" t="str">
        <f t="shared" si="167"/>
        <v/>
      </c>
      <c r="G1101" s="255"/>
      <c r="H1101" s="256"/>
      <c r="I1101" s="31"/>
    </row>
    <row r="1102" spans="3:9" ht="12" customHeight="1" x14ac:dyDescent="0.2">
      <c r="C1102" s="13"/>
      <c r="D1102" s="290"/>
      <c r="E1102" s="254" t="str">
        <f t="shared" si="167"/>
        <v/>
      </c>
      <c r="F1102" s="254" t="str">
        <f t="shared" si="167"/>
        <v/>
      </c>
      <c r="G1102" s="255"/>
      <c r="H1102" s="256"/>
      <c r="I1102" s="31"/>
    </row>
    <row r="1103" spans="3:9" ht="12" customHeight="1" x14ac:dyDescent="0.2">
      <c r="C1103" s="13"/>
      <c r="D1103" s="290"/>
      <c r="E1103" s="254" t="str">
        <f t="shared" si="167"/>
        <v/>
      </c>
      <c r="F1103" s="254" t="str">
        <f t="shared" si="167"/>
        <v/>
      </c>
      <c r="G1103" s="255"/>
      <c r="H1103" s="256"/>
      <c r="I1103" s="31"/>
    </row>
    <row r="1104" spans="3:9" ht="12" customHeight="1" x14ac:dyDescent="0.2">
      <c r="C1104" s="13"/>
      <c r="D1104" s="290"/>
      <c r="E1104" s="254" t="str">
        <f t="shared" si="167"/>
        <v/>
      </c>
      <c r="F1104" s="254" t="str">
        <f t="shared" si="167"/>
        <v/>
      </c>
      <c r="G1104" s="255"/>
      <c r="H1104" s="256"/>
      <c r="I1104" s="31"/>
    </row>
    <row r="1105" spans="3:9" ht="12" customHeight="1" x14ac:dyDescent="0.2">
      <c r="C1105" s="13"/>
      <c r="D1105" s="290"/>
      <c r="E1105" s="254" t="str">
        <f t="shared" si="167"/>
        <v/>
      </c>
      <c r="F1105" s="254" t="str">
        <f t="shared" si="167"/>
        <v/>
      </c>
      <c r="G1105" s="255"/>
      <c r="H1105" s="256"/>
      <c r="I1105" s="31"/>
    </row>
    <row r="1106" spans="3:9" ht="12" customHeight="1" x14ac:dyDescent="0.2">
      <c r="C1106" s="13"/>
      <c r="D1106" s="290"/>
      <c r="E1106" s="254" t="str">
        <f t="shared" si="167"/>
        <v/>
      </c>
      <c r="F1106" s="254" t="str">
        <f t="shared" si="167"/>
        <v/>
      </c>
      <c r="G1106" s="255"/>
      <c r="H1106" s="256"/>
      <c r="I1106" s="31"/>
    </row>
    <row r="1107" spans="3:9" ht="12" customHeight="1" x14ac:dyDescent="0.2">
      <c r="C1107" s="13"/>
      <c r="D1107" s="290"/>
      <c r="E1107" s="254" t="str">
        <f t="shared" si="167"/>
        <v/>
      </c>
      <c r="F1107" s="254" t="str">
        <f t="shared" si="167"/>
        <v/>
      </c>
      <c r="G1107" s="255"/>
      <c r="H1107" s="256"/>
      <c r="I1107" s="31"/>
    </row>
    <row r="1108" spans="3:9" ht="12" customHeight="1" x14ac:dyDescent="0.2">
      <c r="C1108" s="13"/>
      <c r="D1108" s="290"/>
      <c r="E1108" s="254" t="str">
        <f t="shared" si="167"/>
        <v/>
      </c>
      <c r="F1108" s="254" t="str">
        <f t="shared" si="167"/>
        <v/>
      </c>
      <c r="G1108" s="255"/>
      <c r="H1108" s="256"/>
      <c r="I1108" s="31"/>
    </row>
    <row r="1109" spans="3:9" ht="12" customHeight="1" x14ac:dyDescent="0.2">
      <c r="C1109" s="13"/>
      <c r="D1109" s="290"/>
      <c r="E1109" s="254" t="str">
        <f t="shared" si="167"/>
        <v/>
      </c>
      <c r="F1109" s="254" t="str">
        <f t="shared" si="167"/>
        <v/>
      </c>
      <c r="G1109" s="255"/>
      <c r="H1109" s="256"/>
      <c r="I1109" s="31"/>
    </row>
    <row r="1110" spans="3:9" ht="12" customHeight="1" x14ac:dyDescent="0.2">
      <c r="C1110" s="13"/>
      <c r="D1110" s="290">
        <v>111</v>
      </c>
      <c r="E1110" s="250" t="str">
        <f>IF(OR(VLOOKUP(D1110,'Services - NHC'!$D$10:$F$144,2,FALSE)="",VLOOKUP(D1110,'Services - NHC'!$D$10:$F$144,2,FALSE)="[Enter service]"),"",VLOOKUP(D1110,'Services - NHC'!$D$10:$F$144,2,FALSE))</f>
        <v/>
      </c>
      <c r="F1110" s="251" t="str">
        <f>IF(OR(VLOOKUP(D1110,'Services - NHC'!$D$10:$F$144,3,FALSE)="",VLOOKUP(D1110,'Services - NHC'!$D$10:$F$144,3,FALSE)="[Select]"),"",VLOOKUP(D1110,'Services - NHC'!$D$10:$F$144,3,FALSE))</f>
        <v/>
      </c>
      <c r="G1110" s="252"/>
      <c r="H1110" s="253"/>
      <c r="I1110" s="31"/>
    </row>
    <row r="1111" spans="3:9" ht="12" customHeight="1" x14ac:dyDescent="0.2">
      <c r="C1111" s="13"/>
      <c r="D1111" s="290"/>
      <c r="E1111" s="254" t="str">
        <f t="shared" ref="E1111:F1119" si="168">E1110</f>
        <v/>
      </c>
      <c r="F1111" s="254" t="str">
        <f t="shared" si="168"/>
        <v/>
      </c>
      <c r="G1111" s="255"/>
      <c r="H1111" s="256"/>
      <c r="I1111" s="31"/>
    </row>
    <row r="1112" spans="3:9" ht="12" customHeight="1" x14ac:dyDescent="0.2">
      <c r="C1112" s="13"/>
      <c r="D1112" s="290"/>
      <c r="E1112" s="254" t="str">
        <f t="shared" si="168"/>
        <v/>
      </c>
      <c r="F1112" s="254" t="str">
        <f t="shared" si="168"/>
        <v/>
      </c>
      <c r="G1112" s="255"/>
      <c r="H1112" s="256"/>
      <c r="I1112" s="31"/>
    </row>
    <row r="1113" spans="3:9" ht="12" customHeight="1" x14ac:dyDescent="0.2">
      <c r="C1113" s="13"/>
      <c r="D1113" s="290"/>
      <c r="E1113" s="254" t="str">
        <f t="shared" si="168"/>
        <v/>
      </c>
      <c r="F1113" s="254" t="str">
        <f t="shared" si="168"/>
        <v/>
      </c>
      <c r="G1113" s="255"/>
      <c r="H1113" s="256"/>
      <c r="I1113" s="31"/>
    </row>
    <row r="1114" spans="3:9" ht="12" customHeight="1" x14ac:dyDescent="0.2">
      <c r="C1114" s="13"/>
      <c r="D1114" s="290"/>
      <c r="E1114" s="254" t="str">
        <f t="shared" si="168"/>
        <v/>
      </c>
      <c r="F1114" s="254" t="str">
        <f t="shared" si="168"/>
        <v/>
      </c>
      <c r="G1114" s="255"/>
      <c r="H1114" s="256"/>
      <c r="I1114" s="31"/>
    </row>
    <row r="1115" spans="3:9" ht="12" customHeight="1" x14ac:dyDescent="0.2">
      <c r="C1115" s="13"/>
      <c r="D1115" s="290"/>
      <c r="E1115" s="254" t="str">
        <f t="shared" si="168"/>
        <v/>
      </c>
      <c r="F1115" s="254" t="str">
        <f t="shared" si="168"/>
        <v/>
      </c>
      <c r="G1115" s="255"/>
      <c r="H1115" s="256"/>
      <c r="I1115" s="31"/>
    </row>
    <row r="1116" spans="3:9" ht="12" customHeight="1" x14ac:dyDescent="0.2">
      <c r="C1116" s="13"/>
      <c r="D1116" s="290"/>
      <c r="E1116" s="254" t="str">
        <f t="shared" si="168"/>
        <v/>
      </c>
      <c r="F1116" s="254" t="str">
        <f t="shared" si="168"/>
        <v/>
      </c>
      <c r="G1116" s="255"/>
      <c r="H1116" s="256"/>
      <c r="I1116" s="31"/>
    </row>
    <row r="1117" spans="3:9" ht="12" customHeight="1" x14ac:dyDescent="0.2">
      <c r="C1117" s="13"/>
      <c r="D1117" s="290"/>
      <c r="E1117" s="254" t="str">
        <f t="shared" si="168"/>
        <v/>
      </c>
      <c r="F1117" s="254" t="str">
        <f t="shared" si="168"/>
        <v/>
      </c>
      <c r="G1117" s="255"/>
      <c r="H1117" s="256"/>
      <c r="I1117" s="31"/>
    </row>
    <row r="1118" spans="3:9" ht="12" customHeight="1" x14ac:dyDescent="0.2">
      <c r="C1118" s="13"/>
      <c r="D1118" s="290"/>
      <c r="E1118" s="254" t="str">
        <f t="shared" si="168"/>
        <v/>
      </c>
      <c r="F1118" s="254" t="str">
        <f t="shared" si="168"/>
        <v/>
      </c>
      <c r="G1118" s="255"/>
      <c r="H1118" s="256"/>
      <c r="I1118" s="31"/>
    </row>
    <row r="1119" spans="3:9" ht="12" customHeight="1" x14ac:dyDescent="0.2">
      <c r="C1119" s="13"/>
      <c r="D1119" s="290"/>
      <c r="E1119" s="254" t="str">
        <f t="shared" si="168"/>
        <v/>
      </c>
      <c r="F1119" s="254" t="str">
        <f t="shared" si="168"/>
        <v/>
      </c>
      <c r="G1119" s="255"/>
      <c r="H1119" s="256"/>
      <c r="I1119" s="31"/>
    </row>
    <row r="1120" spans="3:9" ht="12" customHeight="1" x14ac:dyDescent="0.2">
      <c r="C1120" s="13"/>
      <c r="D1120" s="290">
        <v>112</v>
      </c>
      <c r="E1120" s="250" t="str">
        <f>IF(OR(VLOOKUP(D1120,'Services - NHC'!$D$10:$F$144,2,FALSE)="",VLOOKUP(D1120,'Services - NHC'!$D$10:$F$144,2,FALSE)="[Enter service]"),"",VLOOKUP(D1120,'Services - NHC'!$D$10:$F$144,2,FALSE))</f>
        <v/>
      </c>
      <c r="F1120" s="251" t="str">
        <f>IF(OR(VLOOKUP(D1120,'Services - NHC'!$D$10:$F$144,3,FALSE)="",VLOOKUP(D1120,'Services - NHC'!$D$10:$F$144,3,FALSE)="[Select]"),"",VLOOKUP(D1120,'Services - NHC'!$D$10:$F$144,3,FALSE))</f>
        <v/>
      </c>
      <c r="G1120" s="252"/>
      <c r="H1120" s="253"/>
      <c r="I1120" s="31"/>
    </row>
    <row r="1121" spans="3:9" ht="12" customHeight="1" x14ac:dyDescent="0.2">
      <c r="C1121" s="13"/>
      <c r="D1121" s="290"/>
      <c r="E1121" s="254" t="str">
        <f t="shared" ref="E1121:F1129" si="169">E1120</f>
        <v/>
      </c>
      <c r="F1121" s="254" t="str">
        <f t="shared" si="169"/>
        <v/>
      </c>
      <c r="G1121" s="255"/>
      <c r="H1121" s="256"/>
      <c r="I1121" s="31"/>
    </row>
    <row r="1122" spans="3:9" ht="12" customHeight="1" x14ac:dyDescent="0.2">
      <c r="C1122" s="13"/>
      <c r="D1122" s="290"/>
      <c r="E1122" s="254" t="str">
        <f t="shared" si="169"/>
        <v/>
      </c>
      <c r="F1122" s="254" t="str">
        <f t="shared" si="169"/>
        <v/>
      </c>
      <c r="G1122" s="255"/>
      <c r="H1122" s="256"/>
      <c r="I1122" s="31"/>
    </row>
    <row r="1123" spans="3:9" ht="12" customHeight="1" x14ac:dyDescent="0.2">
      <c r="C1123" s="13"/>
      <c r="D1123" s="290"/>
      <c r="E1123" s="254" t="str">
        <f t="shared" si="169"/>
        <v/>
      </c>
      <c r="F1123" s="254" t="str">
        <f t="shared" si="169"/>
        <v/>
      </c>
      <c r="G1123" s="255"/>
      <c r="H1123" s="256"/>
      <c r="I1123" s="31"/>
    </row>
    <row r="1124" spans="3:9" ht="12" customHeight="1" x14ac:dyDescent="0.2">
      <c r="C1124" s="13"/>
      <c r="D1124" s="290"/>
      <c r="E1124" s="254" t="str">
        <f t="shared" si="169"/>
        <v/>
      </c>
      <c r="F1124" s="254" t="str">
        <f t="shared" si="169"/>
        <v/>
      </c>
      <c r="G1124" s="255"/>
      <c r="H1124" s="256"/>
      <c r="I1124" s="31"/>
    </row>
    <row r="1125" spans="3:9" ht="12" customHeight="1" x14ac:dyDescent="0.2">
      <c r="C1125" s="13"/>
      <c r="D1125" s="290"/>
      <c r="E1125" s="254" t="str">
        <f t="shared" si="169"/>
        <v/>
      </c>
      <c r="F1125" s="254" t="str">
        <f t="shared" si="169"/>
        <v/>
      </c>
      <c r="G1125" s="255"/>
      <c r="H1125" s="256"/>
      <c r="I1125" s="31"/>
    </row>
    <row r="1126" spans="3:9" ht="12" customHeight="1" x14ac:dyDescent="0.2">
      <c r="C1126" s="13"/>
      <c r="D1126" s="290"/>
      <c r="E1126" s="254" t="str">
        <f t="shared" si="169"/>
        <v/>
      </c>
      <c r="F1126" s="254" t="str">
        <f t="shared" si="169"/>
        <v/>
      </c>
      <c r="G1126" s="255"/>
      <c r="H1126" s="256"/>
      <c r="I1126" s="31"/>
    </row>
    <row r="1127" spans="3:9" ht="12" customHeight="1" x14ac:dyDescent="0.2">
      <c r="C1127" s="13"/>
      <c r="D1127" s="290"/>
      <c r="E1127" s="254" t="str">
        <f t="shared" si="169"/>
        <v/>
      </c>
      <c r="F1127" s="254" t="str">
        <f t="shared" si="169"/>
        <v/>
      </c>
      <c r="G1127" s="255"/>
      <c r="H1127" s="256"/>
      <c r="I1127" s="31"/>
    </row>
    <row r="1128" spans="3:9" ht="12" customHeight="1" x14ac:dyDescent="0.2">
      <c r="C1128" s="13"/>
      <c r="D1128" s="290"/>
      <c r="E1128" s="254" t="str">
        <f t="shared" si="169"/>
        <v/>
      </c>
      <c r="F1128" s="254" t="str">
        <f t="shared" si="169"/>
        <v/>
      </c>
      <c r="G1128" s="255"/>
      <c r="H1128" s="256"/>
      <c r="I1128" s="31"/>
    </row>
    <row r="1129" spans="3:9" ht="12" customHeight="1" x14ac:dyDescent="0.2">
      <c r="C1129" s="13"/>
      <c r="D1129" s="290"/>
      <c r="E1129" s="254" t="str">
        <f t="shared" si="169"/>
        <v/>
      </c>
      <c r="F1129" s="254" t="str">
        <f t="shared" si="169"/>
        <v/>
      </c>
      <c r="G1129" s="255"/>
      <c r="H1129" s="256"/>
      <c r="I1129" s="31"/>
    </row>
    <row r="1130" spans="3:9" ht="12" customHeight="1" x14ac:dyDescent="0.2">
      <c r="C1130" s="13"/>
      <c r="D1130" s="290">
        <v>113</v>
      </c>
      <c r="E1130" s="250" t="str">
        <f>IF(OR(VLOOKUP(D1130,'Services - NHC'!$D$10:$F$144,2,FALSE)="",VLOOKUP(D1130,'Services - NHC'!$D$10:$F$144,2,FALSE)="[Enter service]"),"",VLOOKUP(D1130,'Services - NHC'!$D$10:$F$144,2,FALSE))</f>
        <v/>
      </c>
      <c r="F1130" s="251" t="str">
        <f>IF(OR(VLOOKUP(D1130,'Services - NHC'!$D$10:$F$144,3,FALSE)="",VLOOKUP(D1130,'Services - NHC'!$D$10:$F$144,3,FALSE)="[Select]"),"",VLOOKUP(D1130,'Services - NHC'!$D$10:$F$144,3,FALSE))</f>
        <v/>
      </c>
      <c r="G1130" s="252"/>
      <c r="H1130" s="253"/>
      <c r="I1130" s="31"/>
    </row>
    <row r="1131" spans="3:9" ht="12" customHeight="1" x14ac:dyDescent="0.2">
      <c r="C1131" s="13"/>
      <c r="D1131" s="290"/>
      <c r="E1131" s="254" t="str">
        <f t="shared" ref="E1131:F1139" si="170">E1130</f>
        <v/>
      </c>
      <c r="F1131" s="254" t="str">
        <f t="shared" si="170"/>
        <v/>
      </c>
      <c r="G1131" s="255"/>
      <c r="H1131" s="256"/>
      <c r="I1131" s="31"/>
    </row>
    <row r="1132" spans="3:9" ht="12" customHeight="1" x14ac:dyDescent="0.2">
      <c r="C1132" s="13"/>
      <c r="D1132" s="290"/>
      <c r="E1132" s="254" t="str">
        <f t="shared" si="170"/>
        <v/>
      </c>
      <c r="F1132" s="254" t="str">
        <f t="shared" si="170"/>
        <v/>
      </c>
      <c r="G1132" s="255"/>
      <c r="H1132" s="256"/>
      <c r="I1132" s="31"/>
    </row>
    <row r="1133" spans="3:9" ht="12" customHeight="1" x14ac:dyDescent="0.2">
      <c r="C1133" s="13"/>
      <c r="D1133" s="290"/>
      <c r="E1133" s="254" t="str">
        <f t="shared" si="170"/>
        <v/>
      </c>
      <c r="F1133" s="254" t="str">
        <f t="shared" si="170"/>
        <v/>
      </c>
      <c r="G1133" s="255"/>
      <c r="H1133" s="256"/>
      <c r="I1133" s="31"/>
    </row>
    <row r="1134" spans="3:9" ht="12" customHeight="1" x14ac:dyDescent="0.2">
      <c r="C1134" s="13"/>
      <c r="D1134" s="290"/>
      <c r="E1134" s="254" t="str">
        <f t="shared" si="170"/>
        <v/>
      </c>
      <c r="F1134" s="254" t="str">
        <f t="shared" si="170"/>
        <v/>
      </c>
      <c r="G1134" s="255"/>
      <c r="H1134" s="256"/>
      <c r="I1134" s="31"/>
    </row>
    <row r="1135" spans="3:9" ht="12" customHeight="1" x14ac:dyDescent="0.2">
      <c r="C1135" s="13"/>
      <c r="D1135" s="290"/>
      <c r="E1135" s="254" t="str">
        <f t="shared" si="170"/>
        <v/>
      </c>
      <c r="F1135" s="254" t="str">
        <f t="shared" si="170"/>
        <v/>
      </c>
      <c r="G1135" s="255"/>
      <c r="H1135" s="256"/>
      <c r="I1135" s="31"/>
    </row>
    <row r="1136" spans="3:9" ht="12" customHeight="1" x14ac:dyDescent="0.2">
      <c r="C1136" s="13"/>
      <c r="D1136" s="290"/>
      <c r="E1136" s="254" t="str">
        <f t="shared" si="170"/>
        <v/>
      </c>
      <c r="F1136" s="254" t="str">
        <f t="shared" si="170"/>
        <v/>
      </c>
      <c r="G1136" s="255"/>
      <c r="H1136" s="256"/>
      <c r="I1136" s="31"/>
    </row>
    <row r="1137" spans="3:9" ht="12" customHeight="1" x14ac:dyDescent="0.2">
      <c r="C1137" s="13"/>
      <c r="D1137" s="290"/>
      <c r="E1137" s="254" t="str">
        <f t="shared" si="170"/>
        <v/>
      </c>
      <c r="F1137" s="254" t="str">
        <f t="shared" si="170"/>
        <v/>
      </c>
      <c r="G1137" s="255"/>
      <c r="H1137" s="256"/>
      <c r="I1137" s="31"/>
    </row>
    <row r="1138" spans="3:9" ht="12" customHeight="1" x14ac:dyDescent="0.2">
      <c r="C1138" s="13"/>
      <c r="D1138" s="290"/>
      <c r="E1138" s="254" t="str">
        <f t="shared" si="170"/>
        <v/>
      </c>
      <c r="F1138" s="254" t="str">
        <f t="shared" si="170"/>
        <v/>
      </c>
      <c r="G1138" s="255"/>
      <c r="H1138" s="256"/>
      <c r="I1138" s="31"/>
    </row>
    <row r="1139" spans="3:9" ht="12" customHeight="1" x14ac:dyDescent="0.2">
      <c r="C1139" s="13"/>
      <c r="D1139" s="290"/>
      <c r="E1139" s="254" t="str">
        <f t="shared" si="170"/>
        <v/>
      </c>
      <c r="F1139" s="254" t="str">
        <f t="shared" si="170"/>
        <v/>
      </c>
      <c r="G1139" s="255"/>
      <c r="H1139" s="256"/>
      <c r="I1139" s="31"/>
    </row>
    <row r="1140" spans="3:9" ht="12" customHeight="1" x14ac:dyDescent="0.2">
      <c r="C1140" s="13"/>
      <c r="D1140" s="290">
        <v>114</v>
      </c>
      <c r="E1140" s="250" t="str">
        <f>IF(OR(VLOOKUP(D1140,'Services - NHC'!$D$10:$F$144,2,FALSE)="",VLOOKUP(D1140,'Services - NHC'!$D$10:$F$144,2,FALSE)="[Enter service]"),"",VLOOKUP(D1140,'Services - NHC'!$D$10:$F$144,2,FALSE))</f>
        <v/>
      </c>
      <c r="F1140" s="251" t="str">
        <f>IF(OR(VLOOKUP(D1140,'Services - NHC'!$D$10:$F$144,3,FALSE)="",VLOOKUP(D1140,'Services - NHC'!$D$10:$F$144,3,FALSE)="[Select]"),"",VLOOKUP(D1140,'Services - NHC'!$D$10:$F$144,3,FALSE))</f>
        <v/>
      </c>
      <c r="G1140" s="252"/>
      <c r="H1140" s="253"/>
      <c r="I1140" s="31"/>
    </row>
    <row r="1141" spans="3:9" ht="12" customHeight="1" x14ac:dyDescent="0.2">
      <c r="C1141" s="13"/>
      <c r="D1141" s="290"/>
      <c r="E1141" s="254" t="str">
        <f t="shared" ref="E1141:F1149" si="171">E1140</f>
        <v/>
      </c>
      <c r="F1141" s="254" t="str">
        <f t="shared" si="171"/>
        <v/>
      </c>
      <c r="G1141" s="255"/>
      <c r="H1141" s="256"/>
      <c r="I1141" s="31"/>
    </row>
    <row r="1142" spans="3:9" ht="12" customHeight="1" x14ac:dyDescent="0.2">
      <c r="C1142" s="13"/>
      <c r="D1142" s="290"/>
      <c r="E1142" s="254" t="str">
        <f t="shared" si="171"/>
        <v/>
      </c>
      <c r="F1142" s="254" t="str">
        <f t="shared" si="171"/>
        <v/>
      </c>
      <c r="G1142" s="255"/>
      <c r="H1142" s="256"/>
      <c r="I1142" s="31"/>
    </row>
    <row r="1143" spans="3:9" ht="12" customHeight="1" x14ac:dyDescent="0.2">
      <c r="C1143" s="13"/>
      <c r="D1143" s="290"/>
      <c r="E1143" s="254" t="str">
        <f t="shared" si="171"/>
        <v/>
      </c>
      <c r="F1143" s="254" t="str">
        <f t="shared" si="171"/>
        <v/>
      </c>
      <c r="G1143" s="255"/>
      <c r="H1143" s="256"/>
      <c r="I1143" s="31"/>
    </row>
    <row r="1144" spans="3:9" ht="12" customHeight="1" x14ac:dyDescent="0.2">
      <c r="C1144" s="13"/>
      <c r="D1144" s="290"/>
      <c r="E1144" s="254" t="str">
        <f t="shared" si="171"/>
        <v/>
      </c>
      <c r="F1144" s="254" t="str">
        <f t="shared" si="171"/>
        <v/>
      </c>
      <c r="G1144" s="255"/>
      <c r="H1144" s="256"/>
      <c r="I1144" s="31"/>
    </row>
    <row r="1145" spans="3:9" ht="12" customHeight="1" x14ac:dyDescent="0.2">
      <c r="C1145" s="13"/>
      <c r="D1145" s="290"/>
      <c r="E1145" s="254" t="str">
        <f t="shared" si="171"/>
        <v/>
      </c>
      <c r="F1145" s="254" t="str">
        <f t="shared" si="171"/>
        <v/>
      </c>
      <c r="G1145" s="255"/>
      <c r="H1145" s="256"/>
      <c r="I1145" s="31"/>
    </row>
    <row r="1146" spans="3:9" ht="12" customHeight="1" x14ac:dyDescent="0.2">
      <c r="C1146" s="13"/>
      <c r="D1146" s="290"/>
      <c r="E1146" s="254" t="str">
        <f t="shared" si="171"/>
        <v/>
      </c>
      <c r="F1146" s="254" t="str">
        <f t="shared" si="171"/>
        <v/>
      </c>
      <c r="G1146" s="255"/>
      <c r="H1146" s="256"/>
      <c r="I1146" s="31"/>
    </row>
    <row r="1147" spans="3:9" ht="12" customHeight="1" x14ac:dyDescent="0.2">
      <c r="C1147" s="13"/>
      <c r="D1147" s="290"/>
      <c r="E1147" s="254" t="str">
        <f t="shared" si="171"/>
        <v/>
      </c>
      <c r="F1147" s="254" t="str">
        <f t="shared" si="171"/>
        <v/>
      </c>
      <c r="G1147" s="255"/>
      <c r="H1147" s="256"/>
      <c r="I1147" s="31"/>
    </row>
    <row r="1148" spans="3:9" ht="12" customHeight="1" x14ac:dyDescent="0.2">
      <c r="C1148" s="13"/>
      <c r="D1148" s="290"/>
      <c r="E1148" s="254" t="str">
        <f t="shared" si="171"/>
        <v/>
      </c>
      <c r="F1148" s="254" t="str">
        <f t="shared" si="171"/>
        <v/>
      </c>
      <c r="G1148" s="255"/>
      <c r="H1148" s="256"/>
      <c r="I1148" s="31"/>
    </row>
    <row r="1149" spans="3:9" ht="12" customHeight="1" x14ac:dyDescent="0.2">
      <c r="C1149" s="13"/>
      <c r="D1149" s="290"/>
      <c r="E1149" s="254" t="str">
        <f t="shared" si="171"/>
        <v/>
      </c>
      <c r="F1149" s="254" t="str">
        <f t="shared" si="171"/>
        <v/>
      </c>
      <c r="G1149" s="255"/>
      <c r="H1149" s="256"/>
      <c r="I1149" s="31"/>
    </row>
    <row r="1150" spans="3:9" ht="12" customHeight="1" x14ac:dyDescent="0.2">
      <c r="C1150" s="13"/>
      <c r="D1150" s="290">
        <v>115</v>
      </c>
      <c r="E1150" s="250" t="str">
        <f>IF(OR(VLOOKUP(D1150,'Services - NHC'!$D$10:$F$144,2,FALSE)="",VLOOKUP(D1150,'Services - NHC'!$D$10:$F$144,2,FALSE)="[Enter service]"),"",VLOOKUP(D1150,'Services - NHC'!$D$10:$F$144,2,FALSE))</f>
        <v/>
      </c>
      <c r="F1150" s="251" t="str">
        <f>IF(OR(VLOOKUP(D1150,'Services - NHC'!$D$10:$F$144,3,FALSE)="",VLOOKUP(D1150,'Services - NHC'!$D$10:$F$144,3,FALSE)="[Select]"),"",VLOOKUP(D1150,'Services - NHC'!$D$10:$F$144,3,FALSE))</f>
        <v/>
      </c>
      <c r="G1150" s="252"/>
      <c r="H1150" s="253"/>
      <c r="I1150" s="31"/>
    </row>
    <row r="1151" spans="3:9" ht="12" customHeight="1" x14ac:dyDescent="0.2">
      <c r="C1151" s="13"/>
      <c r="D1151" s="290"/>
      <c r="E1151" s="254" t="str">
        <f t="shared" ref="E1151:F1159" si="172">E1150</f>
        <v/>
      </c>
      <c r="F1151" s="254" t="str">
        <f t="shared" si="172"/>
        <v/>
      </c>
      <c r="G1151" s="255"/>
      <c r="H1151" s="256"/>
      <c r="I1151" s="31"/>
    </row>
    <row r="1152" spans="3:9" ht="12" customHeight="1" x14ac:dyDescent="0.2">
      <c r="C1152" s="13"/>
      <c r="D1152" s="290"/>
      <c r="E1152" s="254" t="str">
        <f t="shared" si="172"/>
        <v/>
      </c>
      <c r="F1152" s="254" t="str">
        <f t="shared" si="172"/>
        <v/>
      </c>
      <c r="G1152" s="255"/>
      <c r="H1152" s="256"/>
      <c r="I1152" s="31"/>
    </row>
    <row r="1153" spans="3:9" ht="12" customHeight="1" x14ac:dyDescent="0.2">
      <c r="C1153" s="13"/>
      <c r="D1153" s="290"/>
      <c r="E1153" s="254" t="str">
        <f t="shared" si="172"/>
        <v/>
      </c>
      <c r="F1153" s="254" t="str">
        <f t="shared" si="172"/>
        <v/>
      </c>
      <c r="G1153" s="255"/>
      <c r="H1153" s="256"/>
      <c r="I1153" s="31"/>
    </row>
    <row r="1154" spans="3:9" ht="12" customHeight="1" x14ac:dyDescent="0.2">
      <c r="C1154" s="13"/>
      <c r="D1154" s="290"/>
      <c r="E1154" s="254" t="str">
        <f t="shared" si="172"/>
        <v/>
      </c>
      <c r="F1154" s="254" t="str">
        <f t="shared" si="172"/>
        <v/>
      </c>
      <c r="G1154" s="255"/>
      <c r="H1154" s="256"/>
      <c r="I1154" s="31"/>
    </row>
    <row r="1155" spans="3:9" ht="12" customHeight="1" x14ac:dyDescent="0.2">
      <c r="C1155" s="13"/>
      <c r="D1155" s="290"/>
      <c r="E1155" s="254" t="str">
        <f t="shared" si="172"/>
        <v/>
      </c>
      <c r="F1155" s="254" t="str">
        <f t="shared" si="172"/>
        <v/>
      </c>
      <c r="G1155" s="255"/>
      <c r="H1155" s="256"/>
      <c r="I1155" s="31"/>
    </row>
    <row r="1156" spans="3:9" ht="12" customHeight="1" x14ac:dyDescent="0.2">
      <c r="C1156" s="13"/>
      <c r="D1156" s="290"/>
      <c r="E1156" s="254" t="str">
        <f t="shared" si="172"/>
        <v/>
      </c>
      <c r="F1156" s="254" t="str">
        <f t="shared" si="172"/>
        <v/>
      </c>
      <c r="G1156" s="255"/>
      <c r="H1156" s="256"/>
      <c r="I1156" s="31"/>
    </row>
    <row r="1157" spans="3:9" ht="12" customHeight="1" x14ac:dyDescent="0.2">
      <c r="C1157" s="13"/>
      <c r="D1157" s="290"/>
      <c r="E1157" s="254" t="str">
        <f t="shared" si="172"/>
        <v/>
      </c>
      <c r="F1157" s="254" t="str">
        <f t="shared" si="172"/>
        <v/>
      </c>
      <c r="G1157" s="255"/>
      <c r="H1157" s="256"/>
      <c r="I1157" s="31"/>
    </row>
    <row r="1158" spans="3:9" ht="12" customHeight="1" x14ac:dyDescent="0.2">
      <c r="C1158" s="13"/>
      <c r="D1158" s="290"/>
      <c r="E1158" s="254" t="str">
        <f t="shared" si="172"/>
        <v/>
      </c>
      <c r="F1158" s="254" t="str">
        <f t="shared" si="172"/>
        <v/>
      </c>
      <c r="G1158" s="255"/>
      <c r="H1158" s="256"/>
      <c r="I1158" s="31"/>
    </row>
    <row r="1159" spans="3:9" ht="12" customHeight="1" x14ac:dyDescent="0.2">
      <c r="C1159" s="13"/>
      <c r="D1159" s="290"/>
      <c r="E1159" s="254" t="str">
        <f t="shared" si="172"/>
        <v/>
      </c>
      <c r="F1159" s="254" t="str">
        <f t="shared" si="172"/>
        <v/>
      </c>
      <c r="G1159" s="255"/>
      <c r="H1159" s="256"/>
      <c r="I1159" s="31"/>
    </row>
    <row r="1160" spans="3:9" ht="12" customHeight="1" x14ac:dyDescent="0.2">
      <c r="C1160" s="13"/>
      <c r="D1160" s="290">
        <v>116</v>
      </c>
      <c r="E1160" s="250" t="str">
        <f>IF(OR(VLOOKUP(D1160,'Services - NHC'!$D$10:$F$144,2,FALSE)="",VLOOKUP(D1160,'Services - NHC'!$D$10:$F$144,2,FALSE)="[Enter service]"),"",VLOOKUP(D1160,'Services - NHC'!$D$10:$F$144,2,FALSE))</f>
        <v/>
      </c>
      <c r="F1160" s="251" t="str">
        <f>IF(OR(VLOOKUP(D1160,'Services - NHC'!$D$10:$F$144,3,FALSE)="",VLOOKUP(D1160,'Services - NHC'!$D$10:$F$144,3,FALSE)="[Select]"),"",VLOOKUP(D1160,'Services - NHC'!$D$10:$F$144,3,FALSE))</f>
        <v/>
      </c>
      <c r="G1160" s="252"/>
      <c r="H1160" s="253"/>
      <c r="I1160" s="31"/>
    </row>
    <row r="1161" spans="3:9" ht="12" customHeight="1" x14ac:dyDescent="0.2">
      <c r="C1161" s="13"/>
      <c r="D1161" s="290"/>
      <c r="E1161" s="254" t="str">
        <f t="shared" ref="E1161:F1169" si="173">E1160</f>
        <v/>
      </c>
      <c r="F1161" s="254" t="str">
        <f t="shared" si="173"/>
        <v/>
      </c>
      <c r="G1161" s="255"/>
      <c r="H1161" s="256"/>
      <c r="I1161" s="31"/>
    </row>
    <row r="1162" spans="3:9" ht="12" customHeight="1" x14ac:dyDescent="0.2">
      <c r="C1162" s="13"/>
      <c r="D1162" s="290"/>
      <c r="E1162" s="254" t="str">
        <f t="shared" si="173"/>
        <v/>
      </c>
      <c r="F1162" s="254" t="str">
        <f t="shared" si="173"/>
        <v/>
      </c>
      <c r="G1162" s="255"/>
      <c r="H1162" s="256"/>
      <c r="I1162" s="31"/>
    </row>
    <row r="1163" spans="3:9" ht="12" customHeight="1" x14ac:dyDescent="0.2">
      <c r="C1163" s="13"/>
      <c r="D1163" s="290"/>
      <c r="E1163" s="254" t="str">
        <f t="shared" si="173"/>
        <v/>
      </c>
      <c r="F1163" s="254" t="str">
        <f t="shared" si="173"/>
        <v/>
      </c>
      <c r="G1163" s="255"/>
      <c r="H1163" s="256"/>
      <c r="I1163" s="31"/>
    </row>
    <row r="1164" spans="3:9" ht="12" customHeight="1" x14ac:dyDescent="0.2">
      <c r="C1164" s="13"/>
      <c r="D1164" s="290"/>
      <c r="E1164" s="254" t="str">
        <f t="shared" si="173"/>
        <v/>
      </c>
      <c r="F1164" s="254" t="str">
        <f t="shared" si="173"/>
        <v/>
      </c>
      <c r="G1164" s="255"/>
      <c r="H1164" s="256"/>
      <c r="I1164" s="31"/>
    </row>
    <row r="1165" spans="3:9" ht="12" customHeight="1" x14ac:dyDescent="0.2">
      <c r="C1165" s="13"/>
      <c r="D1165" s="290"/>
      <c r="E1165" s="254" t="str">
        <f t="shared" si="173"/>
        <v/>
      </c>
      <c r="F1165" s="254" t="str">
        <f t="shared" si="173"/>
        <v/>
      </c>
      <c r="G1165" s="255"/>
      <c r="H1165" s="256"/>
      <c r="I1165" s="31"/>
    </row>
    <row r="1166" spans="3:9" ht="12" customHeight="1" x14ac:dyDescent="0.2">
      <c r="C1166" s="13"/>
      <c r="D1166" s="290"/>
      <c r="E1166" s="254" t="str">
        <f t="shared" si="173"/>
        <v/>
      </c>
      <c r="F1166" s="254" t="str">
        <f t="shared" si="173"/>
        <v/>
      </c>
      <c r="G1166" s="255"/>
      <c r="H1166" s="256"/>
      <c r="I1166" s="31"/>
    </row>
    <row r="1167" spans="3:9" ht="12" customHeight="1" x14ac:dyDescent="0.2">
      <c r="C1167" s="13"/>
      <c r="D1167" s="290"/>
      <c r="E1167" s="254" t="str">
        <f t="shared" si="173"/>
        <v/>
      </c>
      <c r="F1167" s="254" t="str">
        <f t="shared" si="173"/>
        <v/>
      </c>
      <c r="G1167" s="255"/>
      <c r="H1167" s="256"/>
      <c r="I1167" s="31"/>
    </row>
    <row r="1168" spans="3:9" ht="12" customHeight="1" x14ac:dyDescent="0.2">
      <c r="C1168" s="13"/>
      <c r="D1168" s="290"/>
      <c r="E1168" s="254" t="str">
        <f t="shared" si="173"/>
        <v/>
      </c>
      <c r="F1168" s="254" t="str">
        <f t="shared" si="173"/>
        <v/>
      </c>
      <c r="G1168" s="255"/>
      <c r="H1168" s="256"/>
      <c r="I1168" s="31"/>
    </row>
    <row r="1169" spans="3:9" ht="12" customHeight="1" x14ac:dyDescent="0.2">
      <c r="C1169" s="13"/>
      <c r="D1169" s="290"/>
      <c r="E1169" s="254" t="str">
        <f t="shared" si="173"/>
        <v/>
      </c>
      <c r="F1169" s="254" t="str">
        <f t="shared" si="173"/>
        <v/>
      </c>
      <c r="G1169" s="255"/>
      <c r="H1169" s="256"/>
      <c r="I1169" s="31"/>
    </row>
    <row r="1170" spans="3:9" ht="12" customHeight="1" x14ac:dyDescent="0.2">
      <c r="C1170" s="13"/>
      <c r="D1170" s="290">
        <v>117</v>
      </c>
      <c r="E1170" s="250" t="str">
        <f>IF(OR(VLOOKUP(D1170,'Services - NHC'!$D$10:$F$144,2,FALSE)="",VLOOKUP(D1170,'Services - NHC'!$D$10:$F$144,2,FALSE)="[Enter service]"),"",VLOOKUP(D1170,'Services - NHC'!$D$10:$F$144,2,FALSE))</f>
        <v/>
      </c>
      <c r="F1170" s="251" t="str">
        <f>IF(OR(VLOOKUP(D1170,'Services - NHC'!$D$10:$F$144,3,FALSE)="",VLOOKUP(D1170,'Services - NHC'!$D$10:$F$144,3,FALSE)="[Select]"),"",VLOOKUP(D1170,'Services - NHC'!$D$10:$F$144,3,FALSE))</f>
        <v/>
      </c>
      <c r="G1170" s="252"/>
      <c r="H1170" s="253"/>
      <c r="I1170" s="31"/>
    </row>
    <row r="1171" spans="3:9" ht="12" customHeight="1" x14ac:dyDescent="0.2">
      <c r="C1171" s="13"/>
      <c r="D1171" s="290"/>
      <c r="E1171" s="254" t="str">
        <f t="shared" ref="E1171:F1179" si="174">E1170</f>
        <v/>
      </c>
      <c r="F1171" s="254" t="str">
        <f t="shared" si="174"/>
        <v/>
      </c>
      <c r="G1171" s="255"/>
      <c r="H1171" s="256"/>
      <c r="I1171" s="31"/>
    </row>
    <row r="1172" spans="3:9" ht="12" customHeight="1" x14ac:dyDescent="0.2">
      <c r="C1172" s="13"/>
      <c r="D1172" s="290"/>
      <c r="E1172" s="254" t="str">
        <f t="shared" si="174"/>
        <v/>
      </c>
      <c r="F1172" s="254" t="str">
        <f t="shared" si="174"/>
        <v/>
      </c>
      <c r="G1172" s="255"/>
      <c r="H1172" s="256"/>
      <c r="I1172" s="31"/>
    </row>
    <row r="1173" spans="3:9" ht="12" customHeight="1" x14ac:dyDescent="0.2">
      <c r="C1173" s="13"/>
      <c r="D1173" s="290"/>
      <c r="E1173" s="254" t="str">
        <f t="shared" si="174"/>
        <v/>
      </c>
      <c r="F1173" s="254" t="str">
        <f t="shared" si="174"/>
        <v/>
      </c>
      <c r="G1173" s="255"/>
      <c r="H1173" s="256"/>
      <c r="I1173" s="31"/>
    </row>
    <row r="1174" spans="3:9" ht="12" customHeight="1" x14ac:dyDescent="0.2">
      <c r="C1174" s="13"/>
      <c r="D1174" s="290"/>
      <c r="E1174" s="254" t="str">
        <f t="shared" si="174"/>
        <v/>
      </c>
      <c r="F1174" s="254" t="str">
        <f t="shared" si="174"/>
        <v/>
      </c>
      <c r="G1174" s="255"/>
      <c r="H1174" s="256"/>
      <c r="I1174" s="31"/>
    </row>
    <row r="1175" spans="3:9" ht="12" customHeight="1" x14ac:dyDescent="0.2">
      <c r="C1175" s="13"/>
      <c r="D1175" s="290"/>
      <c r="E1175" s="254" t="str">
        <f t="shared" si="174"/>
        <v/>
      </c>
      <c r="F1175" s="254" t="str">
        <f t="shared" si="174"/>
        <v/>
      </c>
      <c r="G1175" s="255"/>
      <c r="H1175" s="256"/>
      <c r="I1175" s="31"/>
    </row>
    <row r="1176" spans="3:9" ht="12" customHeight="1" x14ac:dyDescent="0.2">
      <c r="C1176" s="13"/>
      <c r="D1176" s="290"/>
      <c r="E1176" s="254" t="str">
        <f t="shared" si="174"/>
        <v/>
      </c>
      <c r="F1176" s="254" t="str">
        <f t="shared" si="174"/>
        <v/>
      </c>
      <c r="G1176" s="255"/>
      <c r="H1176" s="256"/>
      <c r="I1176" s="31"/>
    </row>
    <row r="1177" spans="3:9" ht="12" customHeight="1" x14ac:dyDescent="0.2">
      <c r="C1177" s="13"/>
      <c r="D1177" s="290"/>
      <c r="E1177" s="254" t="str">
        <f t="shared" si="174"/>
        <v/>
      </c>
      <c r="F1177" s="254" t="str">
        <f t="shared" si="174"/>
        <v/>
      </c>
      <c r="G1177" s="255"/>
      <c r="H1177" s="256"/>
      <c r="I1177" s="31"/>
    </row>
    <row r="1178" spans="3:9" ht="12" customHeight="1" x14ac:dyDescent="0.2">
      <c r="C1178" s="13"/>
      <c r="D1178" s="290"/>
      <c r="E1178" s="254" t="str">
        <f t="shared" si="174"/>
        <v/>
      </c>
      <c r="F1178" s="254" t="str">
        <f t="shared" si="174"/>
        <v/>
      </c>
      <c r="G1178" s="255"/>
      <c r="H1178" s="256"/>
      <c r="I1178" s="31"/>
    </row>
    <row r="1179" spans="3:9" ht="12" customHeight="1" x14ac:dyDescent="0.2">
      <c r="C1179" s="13"/>
      <c r="D1179" s="290"/>
      <c r="E1179" s="254" t="str">
        <f t="shared" si="174"/>
        <v/>
      </c>
      <c r="F1179" s="254" t="str">
        <f t="shared" si="174"/>
        <v/>
      </c>
      <c r="G1179" s="255"/>
      <c r="H1179" s="256"/>
      <c r="I1179" s="31"/>
    </row>
    <row r="1180" spans="3:9" ht="12" customHeight="1" x14ac:dyDescent="0.2">
      <c r="C1180" s="13"/>
      <c r="D1180" s="290">
        <v>118</v>
      </c>
      <c r="E1180" s="250" t="str">
        <f>IF(OR(VLOOKUP(D1180,'Services - NHC'!$D$10:$F$144,2,FALSE)="",VLOOKUP(D1180,'Services - NHC'!$D$10:$F$144,2,FALSE)="[Enter service]"),"",VLOOKUP(D1180,'Services - NHC'!$D$10:$F$144,2,FALSE))</f>
        <v/>
      </c>
      <c r="F1180" s="251" t="str">
        <f>IF(OR(VLOOKUP(D1180,'Services - NHC'!$D$10:$F$144,3,FALSE)="",VLOOKUP(D1180,'Services - NHC'!$D$10:$F$144,3,FALSE)="[Select]"),"",VLOOKUP(D1180,'Services - NHC'!$D$10:$F$144,3,FALSE))</f>
        <v/>
      </c>
      <c r="G1180" s="252"/>
      <c r="H1180" s="253"/>
      <c r="I1180" s="31"/>
    </row>
    <row r="1181" spans="3:9" ht="12" customHeight="1" x14ac:dyDescent="0.2">
      <c r="C1181" s="13"/>
      <c r="D1181" s="290"/>
      <c r="E1181" s="254" t="str">
        <f t="shared" ref="E1181:F1189" si="175">E1180</f>
        <v/>
      </c>
      <c r="F1181" s="254" t="str">
        <f t="shared" si="175"/>
        <v/>
      </c>
      <c r="G1181" s="255"/>
      <c r="H1181" s="256"/>
      <c r="I1181" s="31"/>
    </row>
    <row r="1182" spans="3:9" ht="12" customHeight="1" x14ac:dyDescent="0.2">
      <c r="C1182" s="13"/>
      <c r="D1182" s="290"/>
      <c r="E1182" s="254" t="str">
        <f t="shared" si="175"/>
        <v/>
      </c>
      <c r="F1182" s="254" t="str">
        <f t="shared" si="175"/>
        <v/>
      </c>
      <c r="G1182" s="255"/>
      <c r="H1182" s="256"/>
      <c r="I1182" s="31"/>
    </row>
    <row r="1183" spans="3:9" ht="12" customHeight="1" x14ac:dyDescent="0.2">
      <c r="C1183" s="13"/>
      <c r="D1183" s="290"/>
      <c r="E1183" s="254" t="str">
        <f t="shared" si="175"/>
        <v/>
      </c>
      <c r="F1183" s="254" t="str">
        <f t="shared" si="175"/>
        <v/>
      </c>
      <c r="G1183" s="255"/>
      <c r="H1183" s="256"/>
      <c r="I1183" s="31"/>
    </row>
    <row r="1184" spans="3:9" ht="12" customHeight="1" x14ac:dyDescent="0.2">
      <c r="C1184" s="13"/>
      <c r="D1184" s="290"/>
      <c r="E1184" s="254" t="str">
        <f t="shared" si="175"/>
        <v/>
      </c>
      <c r="F1184" s="254" t="str">
        <f t="shared" si="175"/>
        <v/>
      </c>
      <c r="G1184" s="255"/>
      <c r="H1184" s="256"/>
      <c r="I1184" s="31"/>
    </row>
    <row r="1185" spans="3:9" ht="12" customHeight="1" x14ac:dyDescent="0.2">
      <c r="C1185" s="13"/>
      <c r="D1185" s="290"/>
      <c r="E1185" s="254" t="str">
        <f t="shared" si="175"/>
        <v/>
      </c>
      <c r="F1185" s="254" t="str">
        <f t="shared" si="175"/>
        <v/>
      </c>
      <c r="G1185" s="255"/>
      <c r="H1185" s="256"/>
      <c r="I1185" s="31"/>
    </row>
    <row r="1186" spans="3:9" ht="12" customHeight="1" x14ac:dyDescent="0.2">
      <c r="C1186" s="13"/>
      <c r="D1186" s="290"/>
      <c r="E1186" s="254" t="str">
        <f t="shared" si="175"/>
        <v/>
      </c>
      <c r="F1186" s="254" t="str">
        <f t="shared" si="175"/>
        <v/>
      </c>
      <c r="G1186" s="255"/>
      <c r="H1186" s="256"/>
      <c r="I1186" s="31"/>
    </row>
    <row r="1187" spans="3:9" ht="12" customHeight="1" x14ac:dyDescent="0.2">
      <c r="C1187" s="13"/>
      <c r="D1187" s="290"/>
      <c r="E1187" s="254" t="str">
        <f t="shared" si="175"/>
        <v/>
      </c>
      <c r="F1187" s="254" t="str">
        <f t="shared" si="175"/>
        <v/>
      </c>
      <c r="G1187" s="255"/>
      <c r="H1187" s="256"/>
      <c r="I1187" s="31"/>
    </row>
    <row r="1188" spans="3:9" ht="12" customHeight="1" x14ac:dyDescent="0.2">
      <c r="C1188" s="13"/>
      <c r="D1188" s="290"/>
      <c r="E1188" s="254" t="str">
        <f t="shared" si="175"/>
        <v/>
      </c>
      <c r="F1188" s="254" t="str">
        <f t="shared" si="175"/>
        <v/>
      </c>
      <c r="G1188" s="255"/>
      <c r="H1188" s="256"/>
      <c r="I1188" s="31"/>
    </row>
    <row r="1189" spans="3:9" ht="12" customHeight="1" x14ac:dyDescent="0.2">
      <c r="C1189" s="13"/>
      <c r="D1189" s="290"/>
      <c r="E1189" s="254" t="str">
        <f t="shared" si="175"/>
        <v/>
      </c>
      <c r="F1189" s="254" t="str">
        <f t="shared" si="175"/>
        <v/>
      </c>
      <c r="G1189" s="255"/>
      <c r="H1189" s="256"/>
      <c r="I1189" s="31"/>
    </row>
    <row r="1190" spans="3:9" ht="12" customHeight="1" x14ac:dyDescent="0.2">
      <c r="C1190" s="13"/>
      <c r="D1190" s="290">
        <v>119</v>
      </c>
      <c r="E1190" s="250" t="str">
        <f>IF(OR(VLOOKUP(D1190,'Services - NHC'!$D$10:$F$144,2,FALSE)="",VLOOKUP(D1190,'Services - NHC'!$D$10:$F$144,2,FALSE)="[Enter service]"),"",VLOOKUP(D1190,'Services - NHC'!$D$10:$F$144,2,FALSE))</f>
        <v/>
      </c>
      <c r="F1190" s="251" t="str">
        <f>IF(OR(VLOOKUP(D1190,'Services - NHC'!$D$10:$F$144,3,FALSE)="",VLOOKUP(D1190,'Services - NHC'!$D$10:$F$144,3,FALSE)="[Select]"),"",VLOOKUP(D1190,'Services - NHC'!$D$10:$F$144,3,FALSE))</f>
        <v/>
      </c>
      <c r="G1190" s="252"/>
      <c r="H1190" s="253"/>
      <c r="I1190" s="31"/>
    </row>
    <row r="1191" spans="3:9" ht="12" customHeight="1" x14ac:dyDescent="0.2">
      <c r="C1191" s="13"/>
      <c r="D1191" s="290"/>
      <c r="E1191" s="254" t="str">
        <f t="shared" ref="E1191:F1199" si="176">E1190</f>
        <v/>
      </c>
      <c r="F1191" s="254" t="str">
        <f t="shared" si="176"/>
        <v/>
      </c>
      <c r="G1191" s="255"/>
      <c r="H1191" s="256"/>
      <c r="I1191" s="31"/>
    </row>
    <row r="1192" spans="3:9" ht="12" customHeight="1" x14ac:dyDescent="0.2">
      <c r="C1192" s="13"/>
      <c r="D1192" s="290"/>
      <c r="E1192" s="254" t="str">
        <f t="shared" si="176"/>
        <v/>
      </c>
      <c r="F1192" s="254" t="str">
        <f t="shared" si="176"/>
        <v/>
      </c>
      <c r="G1192" s="255"/>
      <c r="H1192" s="256"/>
      <c r="I1192" s="31"/>
    </row>
    <row r="1193" spans="3:9" ht="12" customHeight="1" x14ac:dyDescent="0.2">
      <c r="C1193" s="13"/>
      <c r="D1193" s="290"/>
      <c r="E1193" s="254" t="str">
        <f t="shared" si="176"/>
        <v/>
      </c>
      <c r="F1193" s="254" t="str">
        <f t="shared" si="176"/>
        <v/>
      </c>
      <c r="G1193" s="255"/>
      <c r="H1193" s="256"/>
      <c r="I1193" s="31"/>
    </row>
    <row r="1194" spans="3:9" ht="12" customHeight="1" x14ac:dyDescent="0.2">
      <c r="C1194" s="13"/>
      <c r="D1194" s="290"/>
      <c r="E1194" s="254" t="str">
        <f t="shared" si="176"/>
        <v/>
      </c>
      <c r="F1194" s="254" t="str">
        <f t="shared" si="176"/>
        <v/>
      </c>
      <c r="G1194" s="255"/>
      <c r="H1194" s="256"/>
      <c r="I1194" s="31"/>
    </row>
    <row r="1195" spans="3:9" ht="12" customHeight="1" x14ac:dyDescent="0.2">
      <c r="C1195" s="13"/>
      <c r="D1195" s="290"/>
      <c r="E1195" s="254" t="str">
        <f t="shared" si="176"/>
        <v/>
      </c>
      <c r="F1195" s="254" t="str">
        <f t="shared" si="176"/>
        <v/>
      </c>
      <c r="G1195" s="255"/>
      <c r="H1195" s="256"/>
      <c r="I1195" s="31"/>
    </row>
    <row r="1196" spans="3:9" ht="12" customHeight="1" x14ac:dyDescent="0.2">
      <c r="C1196" s="13"/>
      <c r="D1196" s="290"/>
      <c r="E1196" s="254" t="str">
        <f t="shared" si="176"/>
        <v/>
      </c>
      <c r="F1196" s="254" t="str">
        <f t="shared" si="176"/>
        <v/>
      </c>
      <c r="G1196" s="255"/>
      <c r="H1196" s="256"/>
      <c r="I1196" s="31"/>
    </row>
    <row r="1197" spans="3:9" ht="12" customHeight="1" x14ac:dyDescent="0.2">
      <c r="C1197" s="13"/>
      <c r="D1197" s="290"/>
      <c r="E1197" s="254" t="str">
        <f t="shared" si="176"/>
        <v/>
      </c>
      <c r="F1197" s="254" t="str">
        <f t="shared" si="176"/>
        <v/>
      </c>
      <c r="G1197" s="255"/>
      <c r="H1197" s="256"/>
      <c r="I1197" s="31"/>
    </row>
    <row r="1198" spans="3:9" ht="12" customHeight="1" x14ac:dyDescent="0.2">
      <c r="C1198" s="13"/>
      <c r="D1198" s="290"/>
      <c r="E1198" s="254" t="str">
        <f t="shared" si="176"/>
        <v/>
      </c>
      <c r="F1198" s="254" t="str">
        <f t="shared" si="176"/>
        <v/>
      </c>
      <c r="G1198" s="255"/>
      <c r="H1198" s="256"/>
      <c r="I1198" s="31"/>
    </row>
    <row r="1199" spans="3:9" ht="12" customHeight="1" x14ac:dyDescent="0.2">
      <c r="C1199" s="13"/>
      <c r="D1199" s="290"/>
      <c r="E1199" s="254" t="str">
        <f t="shared" si="176"/>
        <v/>
      </c>
      <c r="F1199" s="254" t="str">
        <f t="shared" si="176"/>
        <v/>
      </c>
      <c r="G1199" s="255"/>
      <c r="H1199" s="256"/>
      <c r="I1199" s="31"/>
    </row>
    <row r="1200" spans="3:9" ht="12" customHeight="1" x14ac:dyDescent="0.2">
      <c r="C1200" s="13"/>
      <c r="D1200" s="290">
        <v>120</v>
      </c>
      <c r="E1200" s="250" t="str">
        <f>IF(OR(VLOOKUP(D1200,'Services - NHC'!$D$10:$F$144,2,FALSE)="",VLOOKUP(D1200,'Services - NHC'!$D$10:$F$144,2,FALSE)="[Enter service]"),"",VLOOKUP(D1200,'Services - NHC'!$D$10:$F$144,2,FALSE))</f>
        <v/>
      </c>
      <c r="F1200" s="251" t="str">
        <f>IF(OR(VLOOKUP(D1200,'Services - NHC'!$D$10:$F$144,3,FALSE)="",VLOOKUP(D1200,'Services - NHC'!$D$10:$F$144,3,FALSE)="[Select]"),"",VLOOKUP(D1200,'Services - NHC'!$D$10:$F$144,3,FALSE))</f>
        <v/>
      </c>
      <c r="G1200" s="252"/>
      <c r="H1200" s="253"/>
      <c r="I1200" s="31"/>
    </row>
    <row r="1201" spans="3:9" ht="12" customHeight="1" x14ac:dyDescent="0.2">
      <c r="C1201" s="13"/>
      <c r="D1201" s="290"/>
      <c r="E1201" s="254" t="str">
        <f t="shared" ref="E1201:F1209" si="177">E1200</f>
        <v/>
      </c>
      <c r="F1201" s="254" t="str">
        <f t="shared" si="177"/>
        <v/>
      </c>
      <c r="G1201" s="255"/>
      <c r="H1201" s="256"/>
      <c r="I1201" s="31"/>
    </row>
    <row r="1202" spans="3:9" ht="12" customHeight="1" x14ac:dyDescent="0.2">
      <c r="C1202" s="13"/>
      <c r="D1202" s="290"/>
      <c r="E1202" s="254" t="str">
        <f t="shared" si="177"/>
        <v/>
      </c>
      <c r="F1202" s="254" t="str">
        <f t="shared" si="177"/>
        <v/>
      </c>
      <c r="G1202" s="255"/>
      <c r="H1202" s="256"/>
      <c r="I1202" s="31"/>
    </row>
    <row r="1203" spans="3:9" ht="12" customHeight="1" x14ac:dyDescent="0.2">
      <c r="C1203" s="13"/>
      <c r="D1203" s="290"/>
      <c r="E1203" s="254" t="str">
        <f t="shared" si="177"/>
        <v/>
      </c>
      <c r="F1203" s="254" t="str">
        <f t="shared" si="177"/>
        <v/>
      </c>
      <c r="G1203" s="255"/>
      <c r="H1203" s="256"/>
      <c r="I1203" s="31"/>
    </row>
    <row r="1204" spans="3:9" ht="12" customHeight="1" x14ac:dyDescent="0.2">
      <c r="C1204" s="13"/>
      <c r="D1204" s="290"/>
      <c r="E1204" s="254" t="str">
        <f t="shared" si="177"/>
        <v/>
      </c>
      <c r="F1204" s="254" t="str">
        <f t="shared" si="177"/>
        <v/>
      </c>
      <c r="G1204" s="255"/>
      <c r="H1204" s="256"/>
      <c r="I1204" s="31"/>
    </row>
    <row r="1205" spans="3:9" ht="12" customHeight="1" x14ac:dyDescent="0.2">
      <c r="C1205" s="13"/>
      <c r="D1205" s="290"/>
      <c r="E1205" s="254" t="str">
        <f t="shared" si="177"/>
        <v/>
      </c>
      <c r="F1205" s="254" t="str">
        <f t="shared" si="177"/>
        <v/>
      </c>
      <c r="G1205" s="255"/>
      <c r="H1205" s="256"/>
      <c r="I1205" s="31"/>
    </row>
    <row r="1206" spans="3:9" ht="12" customHeight="1" x14ac:dyDescent="0.2">
      <c r="C1206" s="13"/>
      <c r="D1206" s="290"/>
      <c r="E1206" s="254" t="str">
        <f t="shared" si="177"/>
        <v/>
      </c>
      <c r="F1206" s="254" t="str">
        <f t="shared" si="177"/>
        <v/>
      </c>
      <c r="G1206" s="255"/>
      <c r="H1206" s="256"/>
      <c r="I1206" s="31"/>
    </row>
    <row r="1207" spans="3:9" ht="12" customHeight="1" x14ac:dyDescent="0.2">
      <c r="C1207" s="13"/>
      <c r="D1207" s="290"/>
      <c r="E1207" s="254" t="str">
        <f t="shared" si="177"/>
        <v/>
      </c>
      <c r="F1207" s="254" t="str">
        <f t="shared" si="177"/>
        <v/>
      </c>
      <c r="G1207" s="255"/>
      <c r="H1207" s="256"/>
      <c r="I1207" s="31"/>
    </row>
    <row r="1208" spans="3:9" ht="12" customHeight="1" x14ac:dyDescent="0.2">
      <c r="C1208" s="13"/>
      <c r="D1208" s="290"/>
      <c r="E1208" s="254" t="str">
        <f t="shared" si="177"/>
        <v/>
      </c>
      <c r="F1208" s="254" t="str">
        <f t="shared" si="177"/>
        <v/>
      </c>
      <c r="G1208" s="255"/>
      <c r="H1208" s="256"/>
      <c r="I1208" s="31"/>
    </row>
    <row r="1209" spans="3:9" ht="12" customHeight="1" x14ac:dyDescent="0.2">
      <c r="C1209" s="13"/>
      <c r="D1209" s="290"/>
      <c r="E1209" s="254" t="str">
        <f t="shared" si="177"/>
        <v/>
      </c>
      <c r="F1209" s="254" t="str">
        <f t="shared" si="177"/>
        <v/>
      </c>
      <c r="G1209" s="255"/>
      <c r="H1209" s="256"/>
      <c r="I1209" s="31"/>
    </row>
    <row r="1210" spans="3:9" ht="12" customHeight="1" x14ac:dyDescent="0.2">
      <c r="C1210" s="13"/>
      <c r="D1210" s="290">
        <v>121</v>
      </c>
      <c r="E1210" s="250" t="str">
        <f>IF(OR(VLOOKUP(D1210,'Services - NHC'!$D$10:$F$144,2,FALSE)="",VLOOKUP(D1210,'Services - NHC'!$D$10:$F$144,2,FALSE)="[Enter service]"),"",VLOOKUP(D1210,'Services - NHC'!$D$10:$F$144,2,FALSE))</f>
        <v/>
      </c>
      <c r="F1210" s="251" t="str">
        <f>IF(OR(VLOOKUP(D1210,'Services - NHC'!$D$10:$F$144,3,FALSE)="",VLOOKUP(D1210,'Services - NHC'!$D$10:$F$144,3,FALSE)="[Select]"),"",VLOOKUP(D1210,'Services - NHC'!$D$10:$F$144,3,FALSE))</f>
        <v/>
      </c>
      <c r="G1210" s="252"/>
      <c r="H1210" s="253"/>
      <c r="I1210" s="31"/>
    </row>
    <row r="1211" spans="3:9" ht="12" customHeight="1" x14ac:dyDescent="0.2">
      <c r="C1211" s="13"/>
      <c r="D1211" s="290"/>
      <c r="E1211" s="254" t="str">
        <f t="shared" ref="E1211:F1219" si="178">E1210</f>
        <v/>
      </c>
      <c r="F1211" s="254" t="str">
        <f t="shared" si="178"/>
        <v/>
      </c>
      <c r="G1211" s="255"/>
      <c r="H1211" s="256"/>
      <c r="I1211" s="31"/>
    </row>
    <row r="1212" spans="3:9" ht="12" customHeight="1" x14ac:dyDescent="0.2">
      <c r="C1212" s="13"/>
      <c r="D1212" s="290"/>
      <c r="E1212" s="254" t="str">
        <f t="shared" si="178"/>
        <v/>
      </c>
      <c r="F1212" s="254" t="str">
        <f t="shared" si="178"/>
        <v/>
      </c>
      <c r="G1212" s="255"/>
      <c r="H1212" s="256"/>
      <c r="I1212" s="31"/>
    </row>
    <row r="1213" spans="3:9" ht="12" customHeight="1" x14ac:dyDescent="0.2">
      <c r="C1213" s="13"/>
      <c r="D1213" s="290"/>
      <c r="E1213" s="254" t="str">
        <f t="shared" si="178"/>
        <v/>
      </c>
      <c r="F1213" s="254" t="str">
        <f t="shared" si="178"/>
        <v/>
      </c>
      <c r="G1213" s="255"/>
      <c r="H1213" s="256"/>
      <c r="I1213" s="31"/>
    </row>
    <row r="1214" spans="3:9" ht="12" customHeight="1" x14ac:dyDescent="0.2">
      <c r="C1214" s="13"/>
      <c r="D1214" s="290"/>
      <c r="E1214" s="254" t="str">
        <f t="shared" si="178"/>
        <v/>
      </c>
      <c r="F1214" s="254" t="str">
        <f t="shared" si="178"/>
        <v/>
      </c>
      <c r="G1214" s="255"/>
      <c r="H1214" s="256"/>
      <c r="I1214" s="31"/>
    </row>
    <row r="1215" spans="3:9" ht="12" customHeight="1" x14ac:dyDescent="0.2">
      <c r="C1215" s="13"/>
      <c r="D1215" s="290"/>
      <c r="E1215" s="254" t="str">
        <f t="shared" si="178"/>
        <v/>
      </c>
      <c r="F1215" s="254" t="str">
        <f t="shared" si="178"/>
        <v/>
      </c>
      <c r="G1215" s="255"/>
      <c r="H1215" s="256"/>
      <c r="I1215" s="31"/>
    </row>
    <row r="1216" spans="3:9" ht="12" customHeight="1" x14ac:dyDescent="0.2">
      <c r="C1216" s="13"/>
      <c r="D1216" s="290"/>
      <c r="E1216" s="254" t="str">
        <f t="shared" si="178"/>
        <v/>
      </c>
      <c r="F1216" s="254" t="str">
        <f t="shared" si="178"/>
        <v/>
      </c>
      <c r="G1216" s="255"/>
      <c r="H1216" s="256"/>
      <c r="I1216" s="31"/>
    </row>
    <row r="1217" spans="3:9" ht="12" customHeight="1" x14ac:dyDescent="0.2">
      <c r="C1217" s="13"/>
      <c r="D1217" s="290"/>
      <c r="E1217" s="254" t="str">
        <f t="shared" si="178"/>
        <v/>
      </c>
      <c r="F1217" s="254" t="str">
        <f t="shared" si="178"/>
        <v/>
      </c>
      <c r="G1217" s="255"/>
      <c r="H1217" s="256"/>
      <c r="I1217" s="31"/>
    </row>
    <row r="1218" spans="3:9" ht="12" customHeight="1" x14ac:dyDescent="0.2">
      <c r="C1218" s="13"/>
      <c r="D1218" s="290"/>
      <c r="E1218" s="254" t="str">
        <f t="shared" si="178"/>
        <v/>
      </c>
      <c r="F1218" s="254" t="str">
        <f t="shared" si="178"/>
        <v/>
      </c>
      <c r="G1218" s="255"/>
      <c r="H1218" s="256"/>
      <c r="I1218" s="31"/>
    </row>
    <row r="1219" spans="3:9" ht="12" customHeight="1" x14ac:dyDescent="0.2">
      <c r="C1219" s="13"/>
      <c r="D1219" s="290"/>
      <c r="E1219" s="254" t="str">
        <f t="shared" si="178"/>
        <v/>
      </c>
      <c r="F1219" s="254" t="str">
        <f t="shared" si="178"/>
        <v/>
      </c>
      <c r="G1219" s="255"/>
      <c r="H1219" s="256"/>
      <c r="I1219" s="31"/>
    </row>
    <row r="1220" spans="3:9" ht="12" customHeight="1" x14ac:dyDescent="0.2">
      <c r="C1220" s="13"/>
      <c r="D1220" s="290">
        <v>122</v>
      </c>
      <c r="E1220" s="250" t="str">
        <f>IF(OR(VLOOKUP(D1220,'Services - NHC'!$D$10:$F$144,2,FALSE)="",VLOOKUP(D1220,'Services - NHC'!$D$10:$F$144,2,FALSE)="[Enter service]"),"",VLOOKUP(D1220,'Services - NHC'!$D$10:$F$144,2,FALSE))</f>
        <v/>
      </c>
      <c r="F1220" s="251" t="str">
        <f>IF(OR(VLOOKUP(D1220,'Services - NHC'!$D$10:$F$144,3,FALSE)="",VLOOKUP(D1220,'Services - NHC'!$D$10:$F$144,3,FALSE)="[Select]"),"",VLOOKUP(D1220,'Services - NHC'!$D$10:$F$144,3,FALSE))</f>
        <v/>
      </c>
      <c r="G1220" s="252"/>
      <c r="H1220" s="253"/>
      <c r="I1220" s="31"/>
    </row>
    <row r="1221" spans="3:9" ht="12" customHeight="1" x14ac:dyDescent="0.2">
      <c r="C1221" s="13"/>
      <c r="D1221" s="290"/>
      <c r="E1221" s="254" t="str">
        <f t="shared" ref="E1221:F1229" si="179">E1220</f>
        <v/>
      </c>
      <c r="F1221" s="254" t="str">
        <f t="shared" si="179"/>
        <v/>
      </c>
      <c r="G1221" s="255"/>
      <c r="H1221" s="256"/>
      <c r="I1221" s="31"/>
    </row>
    <row r="1222" spans="3:9" ht="12" customHeight="1" x14ac:dyDescent="0.2">
      <c r="C1222" s="13"/>
      <c r="D1222" s="290"/>
      <c r="E1222" s="254" t="str">
        <f t="shared" si="179"/>
        <v/>
      </c>
      <c r="F1222" s="254" t="str">
        <f t="shared" si="179"/>
        <v/>
      </c>
      <c r="G1222" s="255"/>
      <c r="H1222" s="256"/>
      <c r="I1222" s="31"/>
    </row>
    <row r="1223" spans="3:9" ht="12" customHeight="1" x14ac:dyDescent="0.2">
      <c r="C1223" s="13"/>
      <c r="D1223" s="290"/>
      <c r="E1223" s="254" t="str">
        <f t="shared" si="179"/>
        <v/>
      </c>
      <c r="F1223" s="254" t="str">
        <f t="shared" si="179"/>
        <v/>
      </c>
      <c r="G1223" s="255"/>
      <c r="H1223" s="256"/>
      <c r="I1223" s="31"/>
    </row>
    <row r="1224" spans="3:9" ht="12" customHeight="1" x14ac:dyDescent="0.2">
      <c r="C1224" s="13"/>
      <c r="D1224" s="290"/>
      <c r="E1224" s="254" t="str">
        <f t="shared" si="179"/>
        <v/>
      </c>
      <c r="F1224" s="254" t="str">
        <f t="shared" si="179"/>
        <v/>
      </c>
      <c r="G1224" s="255"/>
      <c r="H1224" s="256"/>
      <c r="I1224" s="31"/>
    </row>
    <row r="1225" spans="3:9" ht="12" customHeight="1" x14ac:dyDescent="0.2">
      <c r="C1225" s="13"/>
      <c r="D1225" s="290"/>
      <c r="E1225" s="254" t="str">
        <f t="shared" si="179"/>
        <v/>
      </c>
      <c r="F1225" s="254" t="str">
        <f t="shared" si="179"/>
        <v/>
      </c>
      <c r="G1225" s="255"/>
      <c r="H1225" s="256"/>
      <c r="I1225" s="31"/>
    </row>
    <row r="1226" spans="3:9" ht="12" customHeight="1" x14ac:dyDescent="0.2">
      <c r="C1226" s="13"/>
      <c r="D1226" s="290"/>
      <c r="E1226" s="254" t="str">
        <f t="shared" si="179"/>
        <v/>
      </c>
      <c r="F1226" s="254" t="str">
        <f t="shared" si="179"/>
        <v/>
      </c>
      <c r="G1226" s="255"/>
      <c r="H1226" s="256"/>
      <c r="I1226" s="31"/>
    </row>
    <row r="1227" spans="3:9" ht="12" customHeight="1" x14ac:dyDescent="0.2">
      <c r="C1227" s="13"/>
      <c r="D1227" s="290"/>
      <c r="E1227" s="254" t="str">
        <f t="shared" si="179"/>
        <v/>
      </c>
      <c r="F1227" s="254" t="str">
        <f t="shared" si="179"/>
        <v/>
      </c>
      <c r="G1227" s="255"/>
      <c r="H1227" s="256"/>
      <c r="I1227" s="31"/>
    </row>
    <row r="1228" spans="3:9" ht="12" customHeight="1" x14ac:dyDescent="0.2">
      <c r="C1228" s="13"/>
      <c r="D1228" s="290"/>
      <c r="E1228" s="254" t="str">
        <f t="shared" si="179"/>
        <v/>
      </c>
      <c r="F1228" s="254" t="str">
        <f t="shared" si="179"/>
        <v/>
      </c>
      <c r="G1228" s="255"/>
      <c r="H1228" s="256"/>
      <c r="I1228" s="31"/>
    </row>
    <row r="1229" spans="3:9" ht="12" customHeight="1" x14ac:dyDescent="0.2">
      <c r="C1229" s="13"/>
      <c r="D1229" s="290"/>
      <c r="E1229" s="254" t="str">
        <f t="shared" si="179"/>
        <v/>
      </c>
      <c r="F1229" s="254" t="str">
        <f t="shared" si="179"/>
        <v/>
      </c>
      <c r="G1229" s="255"/>
      <c r="H1229" s="256"/>
      <c r="I1229" s="31"/>
    </row>
    <row r="1230" spans="3:9" ht="12" customHeight="1" x14ac:dyDescent="0.2">
      <c r="C1230" s="13"/>
      <c r="D1230" s="290">
        <v>123</v>
      </c>
      <c r="E1230" s="250" t="str">
        <f>IF(OR(VLOOKUP(D1230,'Services - NHC'!$D$10:$F$144,2,FALSE)="",VLOOKUP(D1230,'Services - NHC'!$D$10:$F$144,2,FALSE)="[Enter service]"),"",VLOOKUP(D1230,'Services - NHC'!$D$10:$F$144,2,FALSE))</f>
        <v/>
      </c>
      <c r="F1230" s="251" t="str">
        <f>IF(OR(VLOOKUP(D1230,'Services - NHC'!$D$10:$F$144,3,FALSE)="",VLOOKUP(D1230,'Services - NHC'!$D$10:$F$144,3,FALSE)="[Select]"),"",VLOOKUP(D1230,'Services - NHC'!$D$10:$F$144,3,FALSE))</f>
        <v/>
      </c>
      <c r="G1230" s="252"/>
      <c r="H1230" s="253"/>
      <c r="I1230" s="31"/>
    </row>
    <row r="1231" spans="3:9" ht="12" customHeight="1" x14ac:dyDescent="0.2">
      <c r="C1231" s="13"/>
      <c r="D1231" s="290"/>
      <c r="E1231" s="254" t="str">
        <f t="shared" ref="E1231:F1239" si="180">E1230</f>
        <v/>
      </c>
      <c r="F1231" s="254" t="str">
        <f t="shared" si="180"/>
        <v/>
      </c>
      <c r="G1231" s="255"/>
      <c r="H1231" s="256"/>
      <c r="I1231" s="31"/>
    </row>
    <row r="1232" spans="3:9" ht="12" customHeight="1" x14ac:dyDescent="0.2">
      <c r="C1232" s="13"/>
      <c r="D1232" s="290"/>
      <c r="E1232" s="254" t="str">
        <f t="shared" si="180"/>
        <v/>
      </c>
      <c r="F1232" s="254" t="str">
        <f t="shared" si="180"/>
        <v/>
      </c>
      <c r="G1232" s="255"/>
      <c r="H1232" s="256"/>
      <c r="I1232" s="31"/>
    </row>
    <row r="1233" spans="3:9" ht="12" customHeight="1" x14ac:dyDescent="0.2">
      <c r="C1233" s="13"/>
      <c r="D1233" s="290"/>
      <c r="E1233" s="254" t="str">
        <f t="shared" si="180"/>
        <v/>
      </c>
      <c r="F1233" s="254" t="str">
        <f t="shared" si="180"/>
        <v/>
      </c>
      <c r="G1233" s="255"/>
      <c r="H1233" s="256"/>
      <c r="I1233" s="31"/>
    </row>
    <row r="1234" spans="3:9" ht="12" customHeight="1" x14ac:dyDescent="0.2">
      <c r="C1234" s="13"/>
      <c r="D1234" s="290"/>
      <c r="E1234" s="254" t="str">
        <f t="shared" si="180"/>
        <v/>
      </c>
      <c r="F1234" s="254" t="str">
        <f t="shared" si="180"/>
        <v/>
      </c>
      <c r="G1234" s="255"/>
      <c r="H1234" s="256"/>
      <c r="I1234" s="31"/>
    </row>
    <row r="1235" spans="3:9" ht="12" customHeight="1" x14ac:dyDescent="0.2">
      <c r="C1235" s="13"/>
      <c r="D1235" s="290"/>
      <c r="E1235" s="254" t="str">
        <f t="shared" si="180"/>
        <v/>
      </c>
      <c r="F1235" s="254" t="str">
        <f t="shared" si="180"/>
        <v/>
      </c>
      <c r="G1235" s="255"/>
      <c r="H1235" s="256"/>
      <c r="I1235" s="31"/>
    </row>
    <row r="1236" spans="3:9" ht="12" customHeight="1" x14ac:dyDescent="0.2">
      <c r="C1236" s="13"/>
      <c r="D1236" s="290"/>
      <c r="E1236" s="254" t="str">
        <f t="shared" si="180"/>
        <v/>
      </c>
      <c r="F1236" s="254" t="str">
        <f t="shared" si="180"/>
        <v/>
      </c>
      <c r="G1236" s="255"/>
      <c r="H1236" s="256"/>
      <c r="I1236" s="31"/>
    </row>
    <row r="1237" spans="3:9" ht="12" customHeight="1" x14ac:dyDescent="0.2">
      <c r="C1237" s="13"/>
      <c r="D1237" s="290"/>
      <c r="E1237" s="254" t="str">
        <f t="shared" si="180"/>
        <v/>
      </c>
      <c r="F1237" s="254" t="str">
        <f t="shared" si="180"/>
        <v/>
      </c>
      <c r="G1237" s="255"/>
      <c r="H1237" s="256"/>
      <c r="I1237" s="31"/>
    </row>
    <row r="1238" spans="3:9" ht="12" customHeight="1" x14ac:dyDescent="0.2">
      <c r="C1238" s="13"/>
      <c r="D1238" s="290"/>
      <c r="E1238" s="254" t="str">
        <f t="shared" si="180"/>
        <v/>
      </c>
      <c r="F1238" s="254" t="str">
        <f t="shared" si="180"/>
        <v/>
      </c>
      <c r="G1238" s="255"/>
      <c r="H1238" s="256"/>
      <c r="I1238" s="31"/>
    </row>
    <row r="1239" spans="3:9" ht="12" customHeight="1" x14ac:dyDescent="0.2">
      <c r="C1239" s="13"/>
      <c r="D1239" s="290"/>
      <c r="E1239" s="254" t="str">
        <f t="shared" si="180"/>
        <v/>
      </c>
      <c r="F1239" s="254" t="str">
        <f t="shared" si="180"/>
        <v/>
      </c>
      <c r="G1239" s="255"/>
      <c r="H1239" s="256"/>
      <c r="I1239" s="31"/>
    </row>
    <row r="1240" spans="3:9" ht="12" customHeight="1" x14ac:dyDescent="0.2">
      <c r="C1240" s="13"/>
      <c r="D1240" s="290">
        <v>124</v>
      </c>
      <c r="E1240" s="250" t="str">
        <f>IF(OR(VLOOKUP(D1240,'Services - NHC'!$D$10:$F$144,2,FALSE)="",VLOOKUP(D1240,'Services - NHC'!$D$10:$F$144,2,FALSE)="[Enter service]"),"",VLOOKUP(D1240,'Services - NHC'!$D$10:$F$144,2,FALSE))</f>
        <v/>
      </c>
      <c r="F1240" s="251" t="str">
        <f>IF(OR(VLOOKUP(D1240,'Services - NHC'!$D$10:$F$144,3,FALSE)="",VLOOKUP(D1240,'Services - NHC'!$D$10:$F$144,3,FALSE)="[Select]"),"",VLOOKUP(D1240,'Services - NHC'!$D$10:$F$144,3,FALSE))</f>
        <v/>
      </c>
      <c r="G1240" s="252"/>
      <c r="H1240" s="253"/>
      <c r="I1240" s="31"/>
    </row>
    <row r="1241" spans="3:9" ht="12" customHeight="1" x14ac:dyDescent="0.2">
      <c r="C1241" s="13"/>
      <c r="D1241" s="290"/>
      <c r="E1241" s="254" t="str">
        <f t="shared" ref="E1241:F1249" si="181">E1240</f>
        <v/>
      </c>
      <c r="F1241" s="254" t="str">
        <f t="shared" si="181"/>
        <v/>
      </c>
      <c r="G1241" s="255"/>
      <c r="H1241" s="256"/>
      <c r="I1241" s="31"/>
    </row>
    <row r="1242" spans="3:9" ht="12" customHeight="1" x14ac:dyDescent="0.2">
      <c r="C1242" s="13"/>
      <c r="D1242" s="290"/>
      <c r="E1242" s="254" t="str">
        <f t="shared" si="181"/>
        <v/>
      </c>
      <c r="F1242" s="254" t="str">
        <f t="shared" si="181"/>
        <v/>
      </c>
      <c r="G1242" s="255"/>
      <c r="H1242" s="256"/>
      <c r="I1242" s="31"/>
    </row>
    <row r="1243" spans="3:9" ht="12" customHeight="1" x14ac:dyDescent="0.2">
      <c r="C1243" s="13"/>
      <c r="D1243" s="290"/>
      <c r="E1243" s="254" t="str">
        <f t="shared" si="181"/>
        <v/>
      </c>
      <c r="F1243" s="254" t="str">
        <f t="shared" si="181"/>
        <v/>
      </c>
      <c r="G1243" s="255"/>
      <c r="H1243" s="256"/>
      <c r="I1243" s="31"/>
    </row>
    <row r="1244" spans="3:9" ht="12" customHeight="1" x14ac:dyDescent="0.2">
      <c r="C1244" s="13"/>
      <c r="D1244" s="290"/>
      <c r="E1244" s="254" t="str">
        <f t="shared" si="181"/>
        <v/>
      </c>
      <c r="F1244" s="254" t="str">
        <f t="shared" si="181"/>
        <v/>
      </c>
      <c r="G1244" s="255"/>
      <c r="H1244" s="256"/>
      <c r="I1244" s="31"/>
    </row>
    <row r="1245" spans="3:9" ht="12" customHeight="1" x14ac:dyDescent="0.2">
      <c r="C1245" s="13"/>
      <c r="D1245" s="290"/>
      <c r="E1245" s="254" t="str">
        <f t="shared" si="181"/>
        <v/>
      </c>
      <c r="F1245" s="254" t="str">
        <f t="shared" si="181"/>
        <v/>
      </c>
      <c r="G1245" s="255"/>
      <c r="H1245" s="256"/>
      <c r="I1245" s="31"/>
    </row>
    <row r="1246" spans="3:9" ht="12" customHeight="1" x14ac:dyDescent="0.2">
      <c r="C1246" s="13"/>
      <c r="D1246" s="290"/>
      <c r="E1246" s="254" t="str">
        <f t="shared" si="181"/>
        <v/>
      </c>
      <c r="F1246" s="254" t="str">
        <f t="shared" si="181"/>
        <v/>
      </c>
      <c r="G1246" s="255"/>
      <c r="H1246" s="256"/>
      <c r="I1246" s="31"/>
    </row>
    <row r="1247" spans="3:9" ht="12" customHeight="1" x14ac:dyDescent="0.2">
      <c r="C1247" s="13"/>
      <c r="D1247" s="290"/>
      <c r="E1247" s="254" t="str">
        <f t="shared" si="181"/>
        <v/>
      </c>
      <c r="F1247" s="254" t="str">
        <f t="shared" si="181"/>
        <v/>
      </c>
      <c r="G1247" s="255"/>
      <c r="H1247" s="256"/>
      <c r="I1247" s="31"/>
    </row>
    <row r="1248" spans="3:9" ht="12" customHeight="1" x14ac:dyDescent="0.2">
      <c r="C1248" s="13"/>
      <c r="D1248" s="290"/>
      <c r="E1248" s="254" t="str">
        <f t="shared" si="181"/>
        <v/>
      </c>
      <c r="F1248" s="254" t="str">
        <f t="shared" si="181"/>
        <v/>
      </c>
      <c r="G1248" s="255"/>
      <c r="H1248" s="256"/>
      <c r="I1248" s="31"/>
    </row>
    <row r="1249" spans="3:9" ht="12" customHeight="1" x14ac:dyDescent="0.2">
      <c r="C1249" s="13"/>
      <c r="D1249" s="290"/>
      <c r="E1249" s="254" t="str">
        <f t="shared" si="181"/>
        <v/>
      </c>
      <c r="F1249" s="254" t="str">
        <f t="shared" si="181"/>
        <v/>
      </c>
      <c r="G1249" s="255"/>
      <c r="H1249" s="256"/>
      <c r="I1249" s="31"/>
    </row>
    <row r="1250" spans="3:9" ht="12" customHeight="1" x14ac:dyDescent="0.2">
      <c r="C1250" s="13"/>
      <c r="D1250" s="290">
        <v>125</v>
      </c>
      <c r="E1250" s="250" t="str">
        <f>IF(OR(VLOOKUP(D1250,'Services - NHC'!$D$10:$F$144,2,FALSE)="",VLOOKUP(D1250,'Services - NHC'!$D$10:$F$144,2,FALSE)="[Enter service]"),"",VLOOKUP(D1250,'Services - NHC'!$D$10:$F$144,2,FALSE))</f>
        <v/>
      </c>
      <c r="F1250" s="251" t="str">
        <f>IF(OR(VLOOKUP(D1250,'Services - NHC'!$D$10:$F$144,3,FALSE)="",VLOOKUP(D1250,'Services - NHC'!$D$10:$F$144,3,FALSE)="[Select]"),"",VLOOKUP(D1250,'Services - NHC'!$D$10:$F$144,3,FALSE))</f>
        <v/>
      </c>
      <c r="G1250" s="252"/>
      <c r="H1250" s="253"/>
      <c r="I1250" s="31"/>
    </row>
    <row r="1251" spans="3:9" ht="12" customHeight="1" x14ac:dyDescent="0.2">
      <c r="C1251" s="13"/>
      <c r="D1251" s="290"/>
      <c r="E1251" s="254" t="str">
        <f t="shared" ref="E1251:F1259" si="182">E1250</f>
        <v/>
      </c>
      <c r="F1251" s="254" t="str">
        <f t="shared" si="182"/>
        <v/>
      </c>
      <c r="G1251" s="255"/>
      <c r="H1251" s="256"/>
      <c r="I1251" s="31"/>
    </row>
    <row r="1252" spans="3:9" ht="12" customHeight="1" x14ac:dyDescent="0.2">
      <c r="C1252" s="13"/>
      <c r="D1252" s="290"/>
      <c r="E1252" s="254" t="str">
        <f t="shared" si="182"/>
        <v/>
      </c>
      <c r="F1252" s="254" t="str">
        <f t="shared" si="182"/>
        <v/>
      </c>
      <c r="G1252" s="255"/>
      <c r="H1252" s="256"/>
      <c r="I1252" s="31"/>
    </row>
    <row r="1253" spans="3:9" ht="12" customHeight="1" x14ac:dyDescent="0.2">
      <c r="C1253" s="13"/>
      <c r="D1253" s="290"/>
      <c r="E1253" s="254" t="str">
        <f t="shared" si="182"/>
        <v/>
      </c>
      <c r="F1253" s="254" t="str">
        <f t="shared" si="182"/>
        <v/>
      </c>
      <c r="G1253" s="255"/>
      <c r="H1253" s="256"/>
      <c r="I1253" s="31"/>
    </row>
    <row r="1254" spans="3:9" ht="12" customHeight="1" x14ac:dyDescent="0.2">
      <c r="C1254" s="13"/>
      <c r="D1254" s="290"/>
      <c r="E1254" s="254" t="str">
        <f t="shared" si="182"/>
        <v/>
      </c>
      <c r="F1254" s="254" t="str">
        <f t="shared" si="182"/>
        <v/>
      </c>
      <c r="G1254" s="255"/>
      <c r="H1254" s="256"/>
      <c r="I1254" s="31"/>
    </row>
    <row r="1255" spans="3:9" ht="12" customHeight="1" x14ac:dyDescent="0.2">
      <c r="C1255" s="13"/>
      <c r="D1255" s="290"/>
      <c r="E1255" s="254" t="str">
        <f t="shared" si="182"/>
        <v/>
      </c>
      <c r="F1255" s="254" t="str">
        <f t="shared" si="182"/>
        <v/>
      </c>
      <c r="G1255" s="255"/>
      <c r="H1255" s="256"/>
      <c r="I1255" s="31"/>
    </row>
    <row r="1256" spans="3:9" ht="12" customHeight="1" x14ac:dyDescent="0.2">
      <c r="C1256" s="13"/>
      <c r="D1256" s="290"/>
      <c r="E1256" s="254" t="str">
        <f t="shared" si="182"/>
        <v/>
      </c>
      <c r="F1256" s="254" t="str">
        <f t="shared" si="182"/>
        <v/>
      </c>
      <c r="G1256" s="255"/>
      <c r="H1256" s="256"/>
      <c r="I1256" s="31"/>
    </row>
    <row r="1257" spans="3:9" ht="12" customHeight="1" x14ac:dyDescent="0.2">
      <c r="C1257" s="13"/>
      <c r="D1257" s="290"/>
      <c r="E1257" s="254" t="str">
        <f t="shared" si="182"/>
        <v/>
      </c>
      <c r="F1257" s="254" t="str">
        <f t="shared" si="182"/>
        <v/>
      </c>
      <c r="G1257" s="255"/>
      <c r="H1257" s="256"/>
      <c r="I1257" s="31"/>
    </row>
    <row r="1258" spans="3:9" ht="12" customHeight="1" x14ac:dyDescent="0.2">
      <c r="C1258" s="13"/>
      <c r="D1258" s="290"/>
      <c r="E1258" s="254" t="str">
        <f t="shared" si="182"/>
        <v/>
      </c>
      <c r="F1258" s="254" t="str">
        <f t="shared" si="182"/>
        <v/>
      </c>
      <c r="G1258" s="255"/>
      <c r="H1258" s="256"/>
      <c r="I1258" s="31"/>
    </row>
    <row r="1259" spans="3:9" ht="12" customHeight="1" x14ac:dyDescent="0.2">
      <c r="C1259" s="13"/>
      <c r="D1259" s="290"/>
      <c r="E1259" s="254" t="str">
        <f t="shared" si="182"/>
        <v/>
      </c>
      <c r="F1259" s="254" t="str">
        <f t="shared" si="182"/>
        <v/>
      </c>
      <c r="G1259" s="255"/>
      <c r="H1259" s="256"/>
      <c r="I1259" s="31"/>
    </row>
    <row r="1260" spans="3:9" ht="12" customHeight="1" x14ac:dyDescent="0.2">
      <c r="C1260" s="13"/>
      <c r="D1260" s="290">
        <v>126</v>
      </c>
      <c r="E1260" s="250" t="str">
        <f>IF(OR(VLOOKUP(D1260,'Services - NHC'!$D$10:$F$144,2,FALSE)="",VLOOKUP(D1260,'Services - NHC'!$D$10:$F$144,2,FALSE)="[Enter service]"),"",VLOOKUP(D1260,'Services - NHC'!$D$10:$F$144,2,FALSE))</f>
        <v/>
      </c>
      <c r="F1260" s="251" t="str">
        <f>IF(OR(VLOOKUP(D1260,'Services - NHC'!$D$10:$F$144,3,FALSE)="",VLOOKUP(D1260,'Services - NHC'!$D$10:$F$144,3,FALSE)="[Select]"),"",VLOOKUP(D1260,'Services - NHC'!$D$10:$F$144,3,FALSE))</f>
        <v/>
      </c>
      <c r="G1260" s="252"/>
      <c r="H1260" s="253"/>
      <c r="I1260" s="31"/>
    </row>
    <row r="1261" spans="3:9" ht="12" customHeight="1" x14ac:dyDescent="0.2">
      <c r="C1261" s="13"/>
      <c r="D1261" s="290"/>
      <c r="E1261" s="254" t="str">
        <f t="shared" ref="E1261:F1269" si="183">E1260</f>
        <v/>
      </c>
      <c r="F1261" s="254" t="str">
        <f t="shared" si="183"/>
        <v/>
      </c>
      <c r="G1261" s="255"/>
      <c r="H1261" s="256"/>
      <c r="I1261" s="31"/>
    </row>
    <row r="1262" spans="3:9" ht="12" customHeight="1" x14ac:dyDescent="0.2">
      <c r="C1262" s="13"/>
      <c r="D1262" s="290"/>
      <c r="E1262" s="254" t="str">
        <f t="shared" si="183"/>
        <v/>
      </c>
      <c r="F1262" s="254" t="str">
        <f t="shared" si="183"/>
        <v/>
      </c>
      <c r="G1262" s="255"/>
      <c r="H1262" s="256"/>
      <c r="I1262" s="31"/>
    </row>
    <row r="1263" spans="3:9" ht="12" customHeight="1" x14ac:dyDescent="0.2">
      <c r="C1263" s="13"/>
      <c r="D1263" s="290"/>
      <c r="E1263" s="254" t="str">
        <f t="shared" si="183"/>
        <v/>
      </c>
      <c r="F1263" s="254" t="str">
        <f t="shared" si="183"/>
        <v/>
      </c>
      <c r="G1263" s="255"/>
      <c r="H1263" s="256"/>
      <c r="I1263" s="31"/>
    </row>
    <row r="1264" spans="3:9" ht="12" customHeight="1" x14ac:dyDescent="0.2">
      <c r="C1264" s="13"/>
      <c r="D1264" s="290"/>
      <c r="E1264" s="254" t="str">
        <f t="shared" si="183"/>
        <v/>
      </c>
      <c r="F1264" s="254" t="str">
        <f t="shared" si="183"/>
        <v/>
      </c>
      <c r="G1264" s="255"/>
      <c r="H1264" s="256"/>
      <c r="I1264" s="31"/>
    </row>
    <row r="1265" spans="3:9" ht="12" customHeight="1" x14ac:dyDescent="0.2">
      <c r="C1265" s="13"/>
      <c r="D1265" s="290"/>
      <c r="E1265" s="254" t="str">
        <f t="shared" si="183"/>
        <v/>
      </c>
      <c r="F1265" s="254" t="str">
        <f t="shared" si="183"/>
        <v/>
      </c>
      <c r="G1265" s="255"/>
      <c r="H1265" s="256"/>
      <c r="I1265" s="31"/>
    </row>
    <row r="1266" spans="3:9" ht="12" customHeight="1" x14ac:dyDescent="0.2">
      <c r="C1266" s="13"/>
      <c r="D1266" s="290"/>
      <c r="E1266" s="254" t="str">
        <f t="shared" si="183"/>
        <v/>
      </c>
      <c r="F1266" s="254" t="str">
        <f t="shared" si="183"/>
        <v/>
      </c>
      <c r="G1266" s="255"/>
      <c r="H1266" s="256"/>
      <c r="I1266" s="31"/>
    </row>
    <row r="1267" spans="3:9" ht="12" customHeight="1" x14ac:dyDescent="0.2">
      <c r="C1267" s="13"/>
      <c r="D1267" s="290"/>
      <c r="E1267" s="254" t="str">
        <f t="shared" si="183"/>
        <v/>
      </c>
      <c r="F1267" s="254" t="str">
        <f t="shared" si="183"/>
        <v/>
      </c>
      <c r="G1267" s="255"/>
      <c r="H1267" s="256"/>
      <c r="I1267" s="31"/>
    </row>
    <row r="1268" spans="3:9" ht="12" customHeight="1" x14ac:dyDescent="0.2">
      <c r="C1268" s="13"/>
      <c r="D1268" s="290"/>
      <c r="E1268" s="254" t="str">
        <f t="shared" si="183"/>
        <v/>
      </c>
      <c r="F1268" s="254" t="str">
        <f t="shared" si="183"/>
        <v/>
      </c>
      <c r="G1268" s="255"/>
      <c r="H1268" s="256"/>
      <c r="I1268" s="31"/>
    </row>
    <row r="1269" spans="3:9" ht="12" customHeight="1" x14ac:dyDescent="0.2">
      <c r="C1269" s="13"/>
      <c r="D1269" s="290"/>
      <c r="E1269" s="254" t="str">
        <f t="shared" si="183"/>
        <v/>
      </c>
      <c r="F1269" s="254" t="str">
        <f t="shared" si="183"/>
        <v/>
      </c>
      <c r="G1269" s="255"/>
      <c r="H1269" s="256"/>
      <c r="I1269" s="31"/>
    </row>
    <row r="1270" spans="3:9" ht="12" customHeight="1" x14ac:dyDescent="0.2">
      <c r="C1270" s="13"/>
      <c r="D1270" s="290">
        <v>127</v>
      </c>
      <c r="E1270" s="250" t="str">
        <f>IF(OR(VLOOKUP(D1270,'Services - NHC'!$D$10:$F$144,2,FALSE)="",VLOOKUP(D1270,'Services - NHC'!$D$10:$F$144,2,FALSE)="[Enter service]"),"",VLOOKUP(D1270,'Services - NHC'!$D$10:$F$144,2,FALSE))</f>
        <v/>
      </c>
      <c r="F1270" s="251" t="str">
        <f>IF(OR(VLOOKUP(D1270,'Services - NHC'!$D$10:$F$144,3,FALSE)="",VLOOKUP(D1270,'Services - NHC'!$D$10:$F$144,3,FALSE)="[Select]"),"",VLOOKUP(D1270,'Services - NHC'!$D$10:$F$144,3,FALSE))</f>
        <v/>
      </c>
      <c r="G1270" s="252"/>
      <c r="H1270" s="253"/>
      <c r="I1270" s="31"/>
    </row>
    <row r="1271" spans="3:9" ht="12" customHeight="1" x14ac:dyDescent="0.2">
      <c r="C1271" s="13"/>
      <c r="D1271" s="290"/>
      <c r="E1271" s="254" t="str">
        <f t="shared" ref="E1271:F1279" si="184">E1270</f>
        <v/>
      </c>
      <c r="F1271" s="254" t="str">
        <f t="shared" si="184"/>
        <v/>
      </c>
      <c r="G1271" s="255"/>
      <c r="H1271" s="256"/>
      <c r="I1271" s="31"/>
    </row>
    <row r="1272" spans="3:9" ht="12" customHeight="1" x14ac:dyDescent="0.2">
      <c r="C1272" s="13"/>
      <c r="D1272" s="290"/>
      <c r="E1272" s="254" t="str">
        <f t="shared" si="184"/>
        <v/>
      </c>
      <c r="F1272" s="254" t="str">
        <f t="shared" si="184"/>
        <v/>
      </c>
      <c r="G1272" s="255"/>
      <c r="H1272" s="256"/>
      <c r="I1272" s="31"/>
    </row>
    <row r="1273" spans="3:9" ht="12" customHeight="1" x14ac:dyDescent="0.2">
      <c r="C1273" s="13"/>
      <c r="D1273" s="290"/>
      <c r="E1273" s="254" t="str">
        <f t="shared" si="184"/>
        <v/>
      </c>
      <c r="F1273" s="254" t="str">
        <f t="shared" si="184"/>
        <v/>
      </c>
      <c r="G1273" s="255"/>
      <c r="H1273" s="256"/>
      <c r="I1273" s="31"/>
    </row>
    <row r="1274" spans="3:9" ht="12" customHeight="1" x14ac:dyDescent="0.2">
      <c r="C1274" s="13"/>
      <c r="D1274" s="290"/>
      <c r="E1274" s="254" t="str">
        <f t="shared" si="184"/>
        <v/>
      </c>
      <c r="F1274" s="254" t="str">
        <f t="shared" si="184"/>
        <v/>
      </c>
      <c r="G1274" s="255"/>
      <c r="H1274" s="256"/>
      <c r="I1274" s="31"/>
    </row>
    <row r="1275" spans="3:9" ht="12" customHeight="1" x14ac:dyDescent="0.2">
      <c r="C1275" s="13"/>
      <c r="D1275" s="290"/>
      <c r="E1275" s="254" t="str">
        <f t="shared" si="184"/>
        <v/>
      </c>
      <c r="F1275" s="254" t="str">
        <f t="shared" si="184"/>
        <v/>
      </c>
      <c r="G1275" s="255"/>
      <c r="H1275" s="256"/>
      <c r="I1275" s="31"/>
    </row>
    <row r="1276" spans="3:9" ht="12" customHeight="1" x14ac:dyDescent="0.2">
      <c r="C1276" s="13"/>
      <c r="D1276" s="290"/>
      <c r="E1276" s="254" t="str">
        <f t="shared" si="184"/>
        <v/>
      </c>
      <c r="F1276" s="254" t="str">
        <f t="shared" si="184"/>
        <v/>
      </c>
      <c r="G1276" s="255"/>
      <c r="H1276" s="256"/>
      <c r="I1276" s="31"/>
    </row>
    <row r="1277" spans="3:9" ht="12" customHeight="1" x14ac:dyDescent="0.2">
      <c r="C1277" s="13"/>
      <c r="D1277" s="290"/>
      <c r="E1277" s="254" t="str">
        <f t="shared" si="184"/>
        <v/>
      </c>
      <c r="F1277" s="254" t="str">
        <f t="shared" si="184"/>
        <v/>
      </c>
      <c r="G1277" s="255"/>
      <c r="H1277" s="256"/>
      <c r="I1277" s="31"/>
    </row>
    <row r="1278" spans="3:9" ht="12" customHeight="1" x14ac:dyDescent="0.2">
      <c r="C1278" s="13"/>
      <c r="D1278" s="290"/>
      <c r="E1278" s="254" t="str">
        <f t="shared" si="184"/>
        <v/>
      </c>
      <c r="F1278" s="254" t="str">
        <f t="shared" si="184"/>
        <v/>
      </c>
      <c r="G1278" s="255"/>
      <c r="H1278" s="256"/>
      <c r="I1278" s="31"/>
    </row>
    <row r="1279" spans="3:9" ht="12" customHeight="1" x14ac:dyDescent="0.2">
      <c r="C1279" s="13"/>
      <c r="D1279" s="290"/>
      <c r="E1279" s="254" t="str">
        <f t="shared" si="184"/>
        <v/>
      </c>
      <c r="F1279" s="254" t="str">
        <f t="shared" si="184"/>
        <v/>
      </c>
      <c r="G1279" s="255"/>
      <c r="H1279" s="256"/>
      <c r="I1279" s="31"/>
    </row>
    <row r="1280" spans="3:9" ht="12" customHeight="1" x14ac:dyDescent="0.2">
      <c r="C1280" s="13"/>
      <c r="D1280" s="290">
        <v>128</v>
      </c>
      <c r="E1280" s="250" t="str">
        <f>IF(OR(VLOOKUP(D1280,'Services - NHC'!$D$10:$F$144,2,FALSE)="",VLOOKUP(D1280,'Services - NHC'!$D$10:$F$144,2,FALSE)="[Enter service]"),"",VLOOKUP(D1280,'Services - NHC'!$D$10:$F$144,2,FALSE))</f>
        <v/>
      </c>
      <c r="F1280" s="251" t="str">
        <f>IF(OR(VLOOKUP(D1280,'Services - NHC'!$D$10:$F$144,3,FALSE)="",VLOOKUP(D1280,'Services - NHC'!$D$10:$F$144,3,FALSE)="[Select]"),"",VLOOKUP(D1280,'Services - NHC'!$D$10:$F$144,3,FALSE))</f>
        <v/>
      </c>
      <c r="G1280" s="252"/>
      <c r="H1280" s="253"/>
      <c r="I1280" s="31"/>
    </row>
    <row r="1281" spans="3:9" ht="12" customHeight="1" x14ac:dyDescent="0.2">
      <c r="C1281" s="13"/>
      <c r="D1281" s="290"/>
      <c r="E1281" s="254" t="str">
        <f t="shared" ref="E1281:F1289" si="185">E1280</f>
        <v/>
      </c>
      <c r="F1281" s="254" t="str">
        <f t="shared" si="185"/>
        <v/>
      </c>
      <c r="G1281" s="255"/>
      <c r="H1281" s="256"/>
      <c r="I1281" s="31"/>
    </row>
    <row r="1282" spans="3:9" ht="12" customHeight="1" x14ac:dyDescent="0.2">
      <c r="C1282" s="13"/>
      <c r="D1282" s="290"/>
      <c r="E1282" s="254" t="str">
        <f t="shared" si="185"/>
        <v/>
      </c>
      <c r="F1282" s="254" t="str">
        <f t="shared" si="185"/>
        <v/>
      </c>
      <c r="G1282" s="255"/>
      <c r="H1282" s="256"/>
      <c r="I1282" s="31"/>
    </row>
    <row r="1283" spans="3:9" ht="12" customHeight="1" x14ac:dyDescent="0.2">
      <c r="C1283" s="13"/>
      <c r="D1283" s="290"/>
      <c r="E1283" s="254" t="str">
        <f t="shared" si="185"/>
        <v/>
      </c>
      <c r="F1283" s="254" t="str">
        <f t="shared" si="185"/>
        <v/>
      </c>
      <c r="G1283" s="255"/>
      <c r="H1283" s="256"/>
      <c r="I1283" s="31"/>
    </row>
    <row r="1284" spans="3:9" ht="12" customHeight="1" x14ac:dyDescent="0.2">
      <c r="C1284" s="13"/>
      <c r="D1284" s="290"/>
      <c r="E1284" s="254" t="str">
        <f t="shared" si="185"/>
        <v/>
      </c>
      <c r="F1284" s="254" t="str">
        <f t="shared" si="185"/>
        <v/>
      </c>
      <c r="G1284" s="255"/>
      <c r="H1284" s="256"/>
      <c r="I1284" s="31"/>
    </row>
    <row r="1285" spans="3:9" ht="12" customHeight="1" x14ac:dyDescent="0.2">
      <c r="C1285" s="13"/>
      <c r="D1285" s="290"/>
      <c r="E1285" s="254" t="str">
        <f t="shared" si="185"/>
        <v/>
      </c>
      <c r="F1285" s="254" t="str">
        <f t="shared" si="185"/>
        <v/>
      </c>
      <c r="G1285" s="255"/>
      <c r="H1285" s="256"/>
      <c r="I1285" s="31"/>
    </row>
    <row r="1286" spans="3:9" ht="12" customHeight="1" x14ac:dyDescent="0.2">
      <c r="C1286" s="13"/>
      <c r="D1286" s="290"/>
      <c r="E1286" s="254" t="str">
        <f t="shared" si="185"/>
        <v/>
      </c>
      <c r="F1286" s="254" t="str">
        <f t="shared" si="185"/>
        <v/>
      </c>
      <c r="G1286" s="255"/>
      <c r="H1286" s="256"/>
      <c r="I1286" s="31"/>
    </row>
    <row r="1287" spans="3:9" ht="12" customHeight="1" x14ac:dyDescent="0.2">
      <c r="C1287" s="13"/>
      <c r="D1287" s="290"/>
      <c r="E1287" s="254" t="str">
        <f t="shared" si="185"/>
        <v/>
      </c>
      <c r="F1287" s="254" t="str">
        <f t="shared" si="185"/>
        <v/>
      </c>
      <c r="G1287" s="255"/>
      <c r="H1287" s="256"/>
      <c r="I1287" s="31"/>
    </row>
    <row r="1288" spans="3:9" ht="12" customHeight="1" x14ac:dyDescent="0.2">
      <c r="C1288" s="13"/>
      <c r="D1288" s="290"/>
      <c r="E1288" s="254" t="str">
        <f t="shared" si="185"/>
        <v/>
      </c>
      <c r="F1288" s="254" t="str">
        <f t="shared" si="185"/>
        <v/>
      </c>
      <c r="G1288" s="255"/>
      <c r="H1288" s="256"/>
      <c r="I1288" s="31"/>
    </row>
    <row r="1289" spans="3:9" ht="12" customHeight="1" x14ac:dyDescent="0.2">
      <c r="C1289" s="13"/>
      <c r="D1289" s="290"/>
      <c r="E1289" s="254" t="str">
        <f t="shared" si="185"/>
        <v/>
      </c>
      <c r="F1289" s="254" t="str">
        <f t="shared" si="185"/>
        <v/>
      </c>
      <c r="G1289" s="255"/>
      <c r="H1289" s="256"/>
      <c r="I1289" s="31"/>
    </row>
    <row r="1290" spans="3:9" ht="12" customHeight="1" x14ac:dyDescent="0.2">
      <c r="C1290" s="13"/>
      <c r="D1290" s="290">
        <v>129</v>
      </c>
      <c r="E1290" s="250" t="str">
        <f>IF(OR(VLOOKUP(D1290,'Services - NHC'!$D$10:$F$144,2,FALSE)="",VLOOKUP(D1290,'Services - NHC'!$D$10:$F$144,2,FALSE)="[Enter service]"),"",VLOOKUP(D1290,'Services - NHC'!$D$10:$F$144,2,FALSE))</f>
        <v/>
      </c>
      <c r="F1290" s="251" t="str">
        <f>IF(OR(VLOOKUP(D1290,'Services - NHC'!$D$10:$F$144,3,FALSE)="",VLOOKUP(D1290,'Services - NHC'!$D$10:$F$144,3,FALSE)="[Select]"),"",VLOOKUP(D1290,'Services - NHC'!$D$10:$F$144,3,FALSE))</f>
        <v/>
      </c>
      <c r="G1290" s="252"/>
      <c r="H1290" s="253"/>
      <c r="I1290" s="31"/>
    </row>
    <row r="1291" spans="3:9" ht="12" customHeight="1" x14ac:dyDescent="0.2">
      <c r="C1291" s="13"/>
      <c r="D1291" s="290"/>
      <c r="E1291" s="254" t="str">
        <f t="shared" ref="E1291:F1299" si="186">E1290</f>
        <v/>
      </c>
      <c r="F1291" s="254" t="str">
        <f t="shared" si="186"/>
        <v/>
      </c>
      <c r="G1291" s="255"/>
      <c r="H1291" s="256"/>
      <c r="I1291" s="31"/>
    </row>
    <row r="1292" spans="3:9" ht="12" customHeight="1" x14ac:dyDescent="0.2">
      <c r="C1292" s="13"/>
      <c r="D1292" s="290"/>
      <c r="E1292" s="254" t="str">
        <f t="shared" si="186"/>
        <v/>
      </c>
      <c r="F1292" s="254" t="str">
        <f t="shared" si="186"/>
        <v/>
      </c>
      <c r="G1292" s="255"/>
      <c r="H1292" s="256"/>
      <c r="I1292" s="31"/>
    </row>
    <row r="1293" spans="3:9" ht="12" customHeight="1" x14ac:dyDescent="0.2">
      <c r="C1293" s="13"/>
      <c r="D1293" s="290"/>
      <c r="E1293" s="254" t="str">
        <f t="shared" si="186"/>
        <v/>
      </c>
      <c r="F1293" s="254" t="str">
        <f t="shared" si="186"/>
        <v/>
      </c>
      <c r="G1293" s="255"/>
      <c r="H1293" s="256"/>
      <c r="I1293" s="31"/>
    </row>
    <row r="1294" spans="3:9" ht="12" customHeight="1" x14ac:dyDescent="0.2">
      <c r="C1294" s="13"/>
      <c r="D1294" s="290"/>
      <c r="E1294" s="254" t="str">
        <f t="shared" si="186"/>
        <v/>
      </c>
      <c r="F1294" s="254" t="str">
        <f t="shared" si="186"/>
        <v/>
      </c>
      <c r="G1294" s="255"/>
      <c r="H1294" s="256"/>
      <c r="I1294" s="31"/>
    </row>
    <row r="1295" spans="3:9" ht="12" customHeight="1" x14ac:dyDescent="0.2">
      <c r="C1295" s="13"/>
      <c r="D1295" s="290"/>
      <c r="E1295" s="254" t="str">
        <f t="shared" si="186"/>
        <v/>
      </c>
      <c r="F1295" s="254" t="str">
        <f t="shared" si="186"/>
        <v/>
      </c>
      <c r="G1295" s="255"/>
      <c r="H1295" s="256"/>
      <c r="I1295" s="31"/>
    </row>
    <row r="1296" spans="3:9" ht="12" customHeight="1" x14ac:dyDescent="0.2">
      <c r="C1296" s="13"/>
      <c r="D1296" s="290"/>
      <c r="E1296" s="254" t="str">
        <f t="shared" si="186"/>
        <v/>
      </c>
      <c r="F1296" s="254" t="str">
        <f t="shared" si="186"/>
        <v/>
      </c>
      <c r="G1296" s="255"/>
      <c r="H1296" s="256"/>
      <c r="I1296" s="31"/>
    </row>
    <row r="1297" spans="3:9" ht="12" customHeight="1" x14ac:dyDescent="0.2">
      <c r="C1297" s="13"/>
      <c r="D1297" s="290"/>
      <c r="E1297" s="254" t="str">
        <f t="shared" si="186"/>
        <v/>
      </c>
      <c r="F1297" s="254" t="str">
        <f t="shared" si="186"/>
        <v/>
      </c>
      <c r="G1297" s="255"/>
      <c r="H1297" s="256"/>
      <c r="I1297" s="31"/>
    </row>
    <row r="1298" spans="3:9" ht="12" customHeight="1" x14ac:dyDescent="0.2">
      <c r="C1298" s="13"/>
      <c r="D1298" s="290"/>
      <c r="E1298" s="254" t="str">
        <f t="shared" si="186"/>
        <v/>
      </c>
      <c r="F1298" s="254" t="str">
        <f t="shared" si="186"/>
        <v/>
      </c>
      <c r="G1298" s="255"/>
      <c r="H1298" s="256"/>
      <c r="I1298" s="31"/>
    </row>
    <row r="1299" spans="3:9" ht="12" customHeight="1" x14ac:dyDescent="0.2">
      <c r="C1299" s="13"/>
      <c r="D1299" s="290"/>
      <c r="E1299" s="254" t="str">
        <f t="shared" si="186"/>
        <v/>
      </c>
      <c r="F1299" s="254" t="str">
        <f t="shared" si="186"/>
        <v/>
      </c>
      <c r="G1299" s="255"/>
      <c r="H1299" s="256"/>
      <c r="I1299" s="31"/>
    </row>
    <row r="1300" spans="3:9" ht="12" customHeight="1" x14ac:dyDescent="0.2">
      <c r="C1300" s="13"/>
      <c r="D1300" s="290">
        <v>130</v>
      </c>
      <c r="E1300" s="250" t="str">
        <f>IF(OR(VLOOKUP(D1300,'Services - NHC'!$D$10:$F$144,2,FALSE)="",VLOOKUP(D1300,'Services - NHC'!$D$10:$F$144,2,FALSE)="[Enter service]"),"",VLOOKUP(D1300,'Services - NHC'!$D$10:$F$144,2,FALSE))</f>
        <v/>
      </c>
      <c r="F1300" s="251" t="str">
        <f>IF(OR(VLOOKUP(D1300,'Services - NHC'!$D$10:$F$144,3,FALSE)="",VLOOKUP(D1300,'Services - NHC'!$D$10:$F$144,3,FALSE)="[Select]"),"",VLOOKUP(D1300,'Services - NHC'!$D$10:$F$144,3,FALSE))</f>
        <v/>
      </c>
      <c r="G1300" s="252"/>
      <c r="H1300" s="253"/>
      <c r="I1300" s="31"/>
    </row>
    <row r="1301" spans="3:9" ht="12" customHeight="1" x14ac:dyDescent="0.2">
      <c r="C1301" s="13"/>
      <c r="D1301" s="290"/>
      <c r="E1301" s="254" t="str">
        <f t="shared" ref="E1301:F1309" si="187">E1300</f>
        <v/>
      </c>
      <c r="F1301" s="254" t="str">
        <f t="shared" si="187"/>
        <v/>
      </c>
      <c r="G1301" s="255"/>
      <c r="H1301" s="256"/>
      <c r="I1301" s="31"/>
    </row>
    <row r="1302" spans="3:9" ht="12" customHeight="1" x14ac:dyDescent="0.2">
      <c r="C1302" s="13"/>
      <c r="D1302" s="290"/>
      <c r="E1302" s="254" t="str">
        <f t="shared" si="187"/>
        <v/>
      </c>
      <c r="F1302" s="254" t="str">
        <f t="shared" si="187"/>
        <v/>
      </c>
      <c r="G1302" s="255"/>
      <c r="H1302" s="256"/>
      <c r="I1302" s="31"/>
    </row>
    <row r="1303" spans="3:9" ht="12" customHeight="1" x14ac:dyDescent="0.2">
      <c r="C1303" s="13"/>
      <c r="D1303" s="290"/>
      <c r="E1303" s="254" t="str">
        <f t="shared" si="187"/>
        <v/>
      </c>
      <c r="F1303" s="254" t="str">
        <f t="shared" si="187"/>
        <v/>
      </c>
      <c r="G1303" s="255"/>
      <c r="H1303" s="256"/>
      <c r="I1303" s="31"/>
    </row>
    <row r="1304" spans="3:9" ht="12" customHeight="1" x14ac:dyDescent="0.2">
      <c r="C1304" s="13"/>
      <c r="D1304" s="290"/>
      <c r="E1304" s="254" t="str">
        <f t="shared" si="187"/>
        <v/>
      </c>
      <c r="F1304" s="254" t="str">
        <f t="shared" si="187"/>
        <v/>
      </c>
      <c r="G1304" s="255"/>
      <c r="H1304" s="256"/>
      <c r="I1304" s="31"/>
    </row>
    <row r="1305" spans="3:9" ht="12" customHeight="1" x14ac:dyDescent="0.2">
      <c r="C1305" s="13"/>
      <c r="D1305" s="290"/>
      <c r="E1305" s="254" t="str">
        <f t="shared" si="187"/>
        <v/>
      </c>
      <c r="F1305" s="254" t="str">
        <f t="shared" si="187"/>
        <v/>
      </c>
      <c r="G1305" s="255"/>
      <c r="H1305" s="256"/>
      <c r="I1305" s="31"/>
    </row>
    <row r="1306" spans="3:9" ht="12" customHeight="1" x14ac:dyDescent="0.2">
      <c r="C1306" s="13"/>
      <c r="D1306" s="290"/>
      <c r="E1306" s="254" t="str">
        <f t="shared" si="187"/>
        <v/>
      </c>
      <c r="F1306" s="254" t="str">
        <f t="shared" si="187"/>
        <v/>
      </c>
      <c r="G1306" s="255"/>
      <c r="H1306" s="256"/>
      <c r="I1306" s="31"/>
    </row>
    <row r="1307" spans="3:9" ht="12" customHeight="1" x14ac:dyDescent="0.2">
      <c r="C1307" s="13"/>
      <c r="D1307" s="290"/>
      <c r="E1307" s="254" t="str">
        <f t="shared" si="187"/>
        <v/>
      </c>
      <c r="F1307" s="254" t="str">
        <f t="shared" si="187"/>
        <v/>
      </c>
      <c r="G1307" s="255"/>
      <c r="H1307" s="256"/>
      <c r="I1307" s="31"/>
    </row>
    <row r="1308" spans="3:9" ht="12" customHeight="1" x14ac:dyDescent="0.2">
      <c r="C1308" s="13"/>
      <c r="D1308" s="290"/>
      <c r="E1308" s="254" t="str">
        <f t="shared" si="187"/>
        <v/>
      </c>
      <c r="F1308" s="254" t="str">
        <f t="shared" si="187"/>
        <v/>
      </c>
      <c r="G1308" s="255"/>
      <c r="H1308" s="256"/>
      <c r="I1308" s="31"/>
    </row>
    <row r="1309" spans="3:9" ht="12" customHeight="1" x14ac:dyDescent="0.2">
      <c r="C1309" s="13"/>
      <c r="D1309" s="290"/>
      <c r="E1309" s="254" t="str">
        <f t="shared" si="187"/>
        <v/>
      </c>
      <c r="F1309" s="254" t="str">
        <f t="shared" si="187"/>
        <v/>
      </c>
      <c r="G1309" s="255"/>
      <c r="H1309" s="256"/>
      <c r="I1309" s="31"/>
    </row>
    <row r="1310" spans="3:9" ht="12" customHeight="1" x14ac:dyDescent="0.2">
      <c r="C1310" s="13"/>
      <c r="D1310" s="290">
        <v>131</v>
      </c>
      <c r="E1310" s="250" t="str">
        <f>IF(OR(VLOOKUP(D1310,'Services - NHC'!$D$10:$F$144,2,FALSE)="",VLOOKUP(D1310,'Services - NHC'!$D$10:$F$144,2,FALSE)="[Enter service]"),"",VLOOKUP(D1310,'Services - NHC'!$D$10:$F$144,2,FALSE))</f>
        <v/>
      </c>
      <c r="F1310" s="251" t="str">
        <f>IF(OR(VLOOKUP(D1310,'Services - NHC'!$D$10:$F$144,3,FALSE)="",VLOOKUP(D1310,'Services - NHC'!$D$10:$F$144,3,FALSE)="[Select]"),"",VLOOKUP(D1310,'Services - NHC'!$D$10:$F$144,3,FALSE))</f>
        <v/>
      </c>
      <c r="G1310" s="252"/>
      <c r="H1310" s="253"/>
      <c r="I1310" s="31"/>
    </row>
    <row r="1311" spans="3:9" ht="12" customHeight="1" x14ac:dyDescent="0.2">
      <c r="C1311" s="13"/>
      <c r="D1311" s="290"/>
      <c r="E1311" s="254" t="str">
        <f t="shared" ref="E1311:F1319" si="188">E1310</f>
        <v/>
      </c>
      <c r="F1311" s="254" t="str">
        <f t="shared" si="188"/>
        <v/>
      </c>
      <c r="G1311" s="255"/>
      <c r="H1311" s="256"/>
      <c r="I1311" s="31"/>
    </row>
    <row r="1312" spans="3:9" ht="12" customHeight="1" x14ac:dyDescent="0.2">
      <c r="C1312" s="13"/>
      <c r="D1312" s="290"/>
      <c r="E1312" s="254" t="str">
        <f t="shared" si="188"/>
        <v/>
      </c>
      <c r="F1312" s="254" t="str">
        <f t="shared" si="188"/>
        <v/>
      </c>
      <c r="G1312" s="255"/>
      <c r="H1312" s="256"/>
      <c r="I1312" s="31"/>
    </row>
    <row r="1313" spans="3:9" ht="12" customHeight="1" x14ac:dyDescent="0.2">
      <c r="C1313" s="13"/>
      <c r="D1313" s="290"/>
      <c r="E1313" s="254" t="str">
        <f t="shared" si="188"/>
        <v/>
      </c>
      <c r="F1313" s="254" t="str">
        <f t="shared" si="188"/>
        <v/>
      </c>
      <c r="G1313" s="255"/>
      <c r="H1313" s="256"/>
      <c r="I1313" s="31"/>
    </row>
    <row r="1314" spans="3:9" ht="12" customHeight="1" x14ac:dyDescent="0.2">
      <c r="C1314" s="13"/>
      <c r="D1314" s="290"/>
      <c r="E1314" s="254" t="str">
        <f t="shared" si="188"/>
        <v/>
      </c>
      <c r="F1314" s="254" t="str">
        <f t="shared" si="188"/>
        <v/>
      </c>
      <c r="G1314" s="255"/>
      <c r="H1314" s="256"/>
      <c r="I1314" s="31"/>
    </row>
    <row r="1315" spans="3:9" ht="12" customHeight="1" x14ac:dyDescent="0.2">
      <c r="C1315" s="13"/>
      <c r="D1315" s="290"/>
      <c r="E1315" s="254" t="str">
        <f t="shared" si="188"/>
        <v/>
      </c>
      <c r="F1315" s="254" t="str">
        <f t="shared" si="188"/>
        <v/>
      </c>
      <c r="G1315" s="255"/>
      <c r="H1315" s="256"/>
      <c r="I1315" s="31"/>
    </row>
    <row r="1316" spans="3:9" ht="12" customHeight="1" x14ac:dyDescent="0.2">
      <c r="C1316" s="13"/>
      <c r="D1316" s="290"/>
      <c r="E1316" s="254" t="str">
        <f t="shared" si="188"/>
        <v/>
      </c>
      <c r="F1316" s="254" t="str">
        <f t="shared" si="188"/>
        <v/>
      </c>
      <c r="G1316" s="255"/>
      <c r="H1316" s="256"/>
      <c r="I1316" s="31"/>
    </row>
    <row r="1317" spans="3:9" ht="12" customHeight="1" x14ac:dyDescent="0.2">
      <c r="C1317" s="13"/>
      <c r="D1317" s="290"/>
      <c r="E1317" s="254" t="str">
        <f t="shared" si="188"/>
        <v/>
      </c>
      <c r="F1317" s="254" t="str">
        <f t="shared" si="188"/>
        <v/>
      </c>
      <c r="G1317" s="255"/>
      <c r="H1317" s="256"/>
      <c r="I1317" s="31"/>
    </row>
    <row r="1318" spans="3:9" ht="12" customHeight="1" x14ac:dyDescent="0.2">
      <c r="C1318" s="13"/>
      <c r="D1318" s="290"/>
      <c r="E1318" s="254" t="str">
        <f t="shared" si="188"/>
        <v/>
      </c>
      <c r="F1318" s="254" t="str">
        <f t="shared" si="188"/>
        <v/>
      </c>
      <c r="G1318" s="255"/>
      <c r="H1318" s="256"/>
      <c r="I1318" s="31"/>
    </row>
    <row r="1319" spans="3:9" ht="12" customHeight="1" x14ac:dyDescent="0.2">
      <c r="C1319" s="13"/>
      <c r="D1319" s="290"/>
      <c r="E1319" s="254" t="str">
        <f t="shared" si="188"/>
        <v/>
      </c>
      <c r="F1319" s="254" t="str">
        <f t="shared" si="188"/>
        <v/>
      </c>
      <c r="G1319" s="255"/>
      <c r="H1319" s="256"/>
      <c r="I1319" s="31"/>
    </row>
    <row r="1320" spans="3:9" ht="12" customHeight="1" x14ac:dyDescent="0.2">
      <c r="C1320" s="13"/>
      <c r="D1320" s="290">
        <v>132</v>
      </c>
      <c r="E1320" s="250" t="str">
        <f>IF(OR(VLOOKUP(D1320,'Services - NHC'!$D$10:$F$144,2,FALSE)="",VLOOKUP(D1320,'Services - NHC'!$D$10:$F$144,2,FALSE)="[Enter service]"),"",VLOOKUP(D1320,'Services - NHC'!$D$10:$F$144,2,FALSE))</f>
        <v/>
      </c>
      <c r="F1320" s="251" t="str">
        <f>IF(OR(VLOOKUP(D1320,'Services - NHC'!$D$10:$F$144,3,FALSE)="",VLOOKUP(D1320,'Services - NHC'!$D$10:$F$144,3,FALSE)="[Select]"),"",VLOOKUP(D1320,'Services - NHC'!$D$10:$F$144,3,FALSE))</f>
        <v/>
      </c>
      <c r="G1320" s="252"/>
      <c r="H1320" s="253"/>
      <c r="I1320" s="31"/>
    </row>
    <row r="1321" spans="3:9" ht="12" customHeight="1" x14ac:dyDescent="0.2">
      <c r="C1321" s="13"/>
      <c r="D1321" s="290"/>
      <c r="E1321" s="254" t="str">
        <f t="shared" ref="E1321:F1329" si="189">E1320</f>
        <v/>
      </c>
      <c r="F1321" s="254" t="str">
        <f t="shared" si="189"/>
        <v/>
      </c>
      <c r="G1321" s="255"/>
      <c r="H1321" s="256"/>
      <c r="I1321" s="31"/>
    </row>
    <row r="1322" spans="3:9" ht="12" customHeight="1" x14ac:dyDescent="0.2">
      <c r="C1322" s="13"/>
      <c r="D1322" s="290"/>
      <c r="E1322" s="254" t="str">
        <f t="shared" si="189"/>
        <v/>
      </c>
      <c r="F1322" s="254" t="str">
        <f t="shared" si="189"/>
        <v/>
      </c>
      <c r="G1322" s="255"/>
      <c r="H1322" s="256"/>
      <c r="I1322" s="31"/>
    </row>
    <row r="1323" spans="3:9" ht="12" customHeight="1" x14ac:dyDescent="0.2">
      <c r="C1323" s="13"/>
      <c r="D1323" s="290"/>
      <c r="E1323" s="254" t="str">
        <f t="shared" si="189"/>
        <v/>
      </c>
      <c r="F1323" s="254" t="str">
        <f t="shared" si="189"/>
        <v/>
      </c>
      <c r="G1323" s="255"/>
      <c r="H1323" s="256"/>
      <c r="I1323" s="31"/>
    </row>
    <row r="1324" spans="3:9" ht="12" customHeight="1" x14ac:dyDescent="0.2">
      <c r="C1324" s="13"/>
      <c r="D1324" s="290"/>
      <c r="E1324" s="254" t="str">
        <f t="shared" si="189"/>
        <v/>
      </c>
      <c r="F1324" s="254" t="str">
        <f t="shared" si="189"/>
        <v/>
      </c>
      <c r="G1324" s="255"/>
      <c r="H1324" s="256"/>
      <c r="I1324" s="31"/>
    </row>
    <row r="1325" spans="3:9" ht="12" customHeight="1" x14ac:dyDescent="0.2">
      <c r="C1325" s="13"/>
      <c r="D1325" s="290"/>
      <c r="E1325" s="254" t="str">
        <f t="shared" si="189"/>
        <v/>
      </c>
      <c r="F1325" s="254" t="str">
        <f t="shared" si="189"/>
        <v/>
      </c>
      <c r="G1325" s="255"/>
      <c r="H1325" s="256"/>
      <c r="I1325" s="31"/>
    </row>
    <row r="1326" spans="3:9" ht="12" customHeight="1" x14ac:dyDescent="0.2">
      <c r="C1326" s="13"/>
      <c r="D1326" s="290"/>
      <c r="E1326" s="254" t="str">
        <f t="shared" si="189"/>
        <v/>
      </c>
      <c r="F1326" s="254" t="str">
        <f t="shared" si="189"/>
        <v/>
      </c>
      <c r="G1326" s="255"/>
      <c r="H1326" s="256"/>
      <c r="I1326" s="31"/>
    </row>
    <row r="1327" spans="3:9" ht="12" customHeight="1" x14ac:dyDescent="0.2">
      <c r="C1327" s="13"/>
      <c r="D1327" s="290"/>
      <c r="E1327" s="254" t="str">
        <f t="shared" si="189"/>
        <v/>
      </c>
      <c r="F1327" s="254" t="str">
        <f t="shared" si="189"/>
        <v/>
      </c>
      <c r="G1327" s="255"/>
      <c r="H1327" s="256"/>
      <c r="I1327" s="31"/>
    </row>
    <row r="1328" spans="3:9" ht="12" customHeight="1" x14ac:dyDescent="0.2">
      <c r="C1328" s="13"/>
      <c r="D1328" s="290"/>
      <c r="E1328" s="254" t="str">
        <f t="shared" si="189"/>
        <v/>
      </c>
      <c r="F1328" s="254" t="str">
        <f t="shared" si="189"/>
        <v/>
      </c>
      <c r="G1328" s="255"/>
      <c r="H1328" s="256"/>
      <c r="I1328" s="31"/>
    </row>
    <row r="1329" spans="3:9" ht="12" customHeight="1" x14ac:dyDescent="0.2">
      <c r="C1329" s="13"/>
      <c r="D1329" s="290"/>
      <c r="E1329" s="254" t="str">
        <f t="shared" si="189"/>
        <v/>
      </c>
      <c r="F1329" s="254" t="str">
        <f t="shared" si="189"/>
        <v/>
      </c>
      <c r="G1329" s="255"/>
      <c r="H1329" s="256"/>
      <c r="I1329" s="31"/>
    </row>
    <row r="1330" spans="3:9" ht="12" customHeight="1" x14ac:dyDescent="0.2">
      <c r="C1330" s="13"/>
      <c r="D1330" s="290">
        <v>133</v>
      </c>
      <c r="E1330" s="250" t="str">
        <f>IF(OR(VLOOKUP(D1330,'Services - NHC'!$D$10:$F$144,2,FALSE)="",VLOOKUP(D1330,'Services - NHC'!$D$10:$F$144,2,FALSE)="[Enter service]"),"",VLOOKUP(D1330,'Services - NHC'!$D$10:$F$144,2,FALSE))</f>
        <v/>
      </c>
      <c r="F1330" s="251" t="str">
        <f>IF(OR(VLOOKUP(D1330,'Services - NHC'!$D$10:$F$144,3,FALSE)="",VLOOKUP(D1330,'Services - NHC'!$D$10:$F$144,3,FALSE)="[Select]"),"",VLOOKUP(D1330,'Services - NHC'!$D$10:$F$144,3,FALSE))</f>
        <v/>
      </c>
      <c r="G1330" s="252"/>
      <c r="H1330" s="253"/>
      <c r="I1330" s="31"/>
    </row>
    <row r="1331" spans="3:9" ht="12" customHeight="1" x14ac:dyDescent="0.2">
      <c r="C1331" s="13"/>
      <c r="D1331" s="290"/>
      <c r="E1331" s="254" t="str">
        <f t="shared" ref="E1331:F1339" si="190">E1330</f>
        <v/>
      </c>
      <c r="F1331" s="254" t="str">
        <f t="shared" si="190"/>
        <v/>
      </c>
      <c r="G1331" s="255"/>
      <c r="H1331" s="256"/>
      <c r="I1331" s="31"/>
    </row>
    <row r="1332" spans="3:9" ht="12" customHeight="1" x14ac:dyDescent="0.2">
      <c r="C1332" s="13"/>
      <c r="D1332" s="290"/>
      <c r="E1332" s="254" t="str">
        <f t="shared" si="190"/>
        <v/>
      </c>
      <c r="F1332" s="254" t="str">
        <f t="shared" si="190"/>
        <v/>
      </c>
      <c r="G1332" s="255"/>
      <c r="H1332" s="256"/>
      <c r="I1332" s="31"/>
    </row>
    <row r="1333" spans="3:9" ht="12" customHeight="1" x14ac:dyDescent="0.2">
      <c r="C1333" s="13"/>
      <c r="D1333" s="290"/>
      <c r="E1333" s="254" t="str">
        <f t="shared" si="190"/>
        <v/>
      </c>
      <c r="F1333" s="254" t="str">
        <f t="shared" si="190"/>
        <v/>
      </c>
      <c r="G1333" s="255"/>
      <c r="H1333" s="256"/>
      <c r="I1333" s="31"/>
    </row>
    <row r="1334" spans="3:9" ht="12" customHeight="1" x14ac:dyDescent="0.2">
      <c r="C1334" s="13"/>
      <c r="D1334" s="290"/>
      <c r="E1334" s="254" t="str">
        <f t="shared" si="190"/>
        <v/>
      </c>
      <c r="F1334" s="254" t="str">
        <f t="shared" si="190"/>
        <v/>
      </c>
      <c r="G1334" s="255"/>
      <c r="H1334" s="256"/>
      <c r="I1334" s="31"/>
    </row>
    <row r="1335" spans="3:9" ht="12" customHeight="1" x14ac:dyDescent="0.2">
      <c r="C1335" s="13"/>
      <c r="D1335" s="290"/>
      <c r="E1335" s="254" t="str">
        <f t="shared" si="190"/>
        <v/>
      </c>
      <c r="F1335" s="254" t="str">
        <f t="shared" si="190"/>
        <v/>
      </c>
      <c r="G1335" s="255"/>
      <c r="H1335" s="256"/>
      <c r="I1335" s="31"/>
    </row>
    <row r="1336" spans="3:9" ht="12" customHeight="1" x14ac:dyDescent="0.2">
      <c r="C1336" s="13"/>
      <c r="D1336" s="290"/>
      <c r="E1336" s="254" t="str">
        <f t="shared" si="190"/>
        <v/>
      </c>
      <c r="F1336" s="254" t="str">
        <f t="shared" si="190"/>
        <v/>
      </c>
      <c r="G1336" s="255"/>
      <c r="H1336" s="256"/>
      <c r="I1336" s="31"/>
    </row>
    <row r="1337" spans="3:9" ht="12" customHeight="1" x14ac:dyDescent="0.2">
      <c r="C1337" s="13"/>
      <c r="D1337" s="290"/>
      <c r="E1337" s="254" t="str">
        <f t="shared" si="190"/>
        <v/>
      </c>
      <c r="F1337" s="254" t="str">
        <f t="shared" si="190"/>
        <v/>
      </c>
      <c r="G1337" s="255"/>
      <c r="H1337" s="256"/>
      <c r="I1337" s="31"/>
    </row>
    <row r="1338" spans="3:9" ht="12" customHeight="1" x14ac:dyDescent="0.2">
      <c r="C1338" s="13"/>
      <c r="D1338" s="290"/>
      <c r="E1338" s="254" t="str">
        <f t="shared" si="190"/>
        <v/>
      </c>
      <c r="F1338" s="254" t="str">
        <f t="shared" si="190"/>
        <v/>
      </c>
      <c r="G1338" s="255"/>
      <c r="H1338" s="256"/>
      <c r="I1338" s="31"/>
    </row>
    <row r="1339" spans="3:9" ht="12" customHeight="1" x14ac:dyDescent="0.2">
      <c r="C1339" s="13"/>
      <c r="D1339" s="290"/>
      <c r="E1339" s="254" t="str">
        <f t="shared" si="190"/>
        <v/>
      </c>
      <c r="F1339" s="254" t="str">
        <f t="shared" si="190"/>
        <v/>
      </c>
      <c r="G1339" s="255"/>
      <c r="H1339" s="256"/>
      <c r="I1339" s="31"/>
    </row>
    <row r="1340" spans="3:9" ht="12" customHeight="1" x14ac:dyDescent="0.2">
      <c r="C1340" s="13"/>
      <c r="D1340" s="290">
        <v>134</v>
      </c>
      <c r="E1340" s="250" t="str">
        <f>IF(OR(VLOOKUP(D1340,'Services - NHC'!$D$10:$F$144,2,FALSE)="",VLOOKUP(D1340,'Services - NHC'!$D$10:$F$144,2,FALSE)="[Enter service]"),"",VLOOKUP(D1340,'Services - NHC'!$D$10:$F$144,2,FALSE))</f>
        <v/>
      </c>
      <c r="F1340" s="251" t="str">
        <f>IF(OR(VLOOKUP(D1340,'Services - NHC'!$D$10:$F$144,3,FALSE)="",VLOOKUP(D1340,'Services - NHC'!$D$10:$F$144,3,FALSE)="[Select]"),"",VLOOKUP(D1340,'Services - NHC'!$D$10:$F$144,3,FALSE))</f>
        <v/>
      </c>
      <c r="G1340" s="252"/>
      <c r="H1340" s="253"/>
      <c r="I1340" s="31"/>
    </row>
    <row r="1341" spans="3:9" ht="12" customHeight="1" x14ac:dyDescent="0.2">
      <c r="C1341" s="13"/>
      <c r="D1341" s="290"/>
      <c r="E1341" s="254" t="str">
        <f t="shared" ref="E1341:F1349" si="191">E1340</f>
        <v/>
      </c>
      <c r="F1341" s="254" t="str">
        <f t="shared" si="191"/>
        <v/>
      </c>
      <c r="G1341" s="255"/>
      <c r="H1341" s="256"/>
      <c r="I1341" s="31"/>
    </row>
    <row r="1342" spans="3:9" ht="12" customHeight="1" x14ac:dyDescent="0.2">
      <c r="C1342" s="13"/>
      <c r="D1342" s="290"/>
      <c r="E1342" s="254" t="str">
        <f t="shared" si="191"/>
        <v/>
      </c>
      <c r="F1342" s="254" t="str">
        <f t="shared" si="191"/>
        <v/>
      </c>
      <c r="G1342" s="255"/>
      <c r="H1342" s="256"/>
      <c r="I1342" s="31"/>
    </row>
    <row r="1343" spans="3:9" ht="12" customHeight="1" x14ac:dyDescent="0.2">
      <c r="C1343" s="13"/>
      <c r="D1343" s="290"/>
      <c r="E1343" s="254" t="str">
        <f t="shared" si="191"/>
        <v/>
      </c>
      <c r="F1343" s="254" t="str">
        <f t="shared" si="191"/>
        <v/>
      </c>
      <c r="G1343" s="255"/>
      <c r="H1343" s="256"/>
      <c r="I1343" s="31"/>
    </row>
    <row r="1344" spans="3:9" ht="12" customHeight="1" x14ac:dyDescent="0.2">
      <c r="C1344" s="13"/>
      <c r="D1344" s="290"/>
      <c r="E1344" s="254" t="str">
        <f t="shared" si="191"/>
        <v/>
      </c>
      <c r="F1344" s="254" t="str">
        <f t="shared" si="191"/>
        <v/>
      </c>
      <c r="G1344" s="255"/>
      <c r="H1344" s="256"/>
      <c r="I1344" s="31"/>
    </row>
    <row r="1345" spans="3:9" ht="12" customHeight="1" x14ac:dyDescent="0.2">
      <c r="C1345" s="13"/>
      <c r="D1345" s="290"/>
      <c r="E1345" s="254" t="str">
        <f t="shared" si="191"/>
        <v/>
      </c>
      <c r="F1345" s="254" t="str">
        <f t="shared" si="191"/>
        <v/>
      </c>
      <c r="G1345" s="255"/>
      <c r="H1345" s="256"/>
      <c r="I1345" s="31"/>
    </row>
    <row r="1346" spans="3:9" ht="12" customHeight="1" x14ac:dyDescent="0.2">
      <c r="C1346" s="13"/>
      <c r="D1346" s="290"/>
      <c r="E1346" s="254" t="str">
        <f t="shared" si="191"/>
        <v/>
      </c>
      <c r="F1346" s="254" t="str">
        <f t="shared" si="191"/>
        <v/>
      </c>
      <c r="G1346" s="255"/>
      <c r="H1346" s="256"/>
      <c r="I1346" s="31"/>
    </row>
    <row r="1347" spans="3:9" ht="12" customHeight="1" x14ac:dyDescent="0.2">
      <c r="C1347" s="13"/>
      <c r="D1347" s="290"/>
      <c r="E1347" s="254" t="str">
        <f t="shared" si="191"/>
        <v/>
      </c>
      <c r="F1347" s="254" t="str">
        <f t="shared" si="191"/>
        <v/>
      </c>
      <c r="G1347" s="255"/>
      <c r="H1347" s="256"/>
      <c r="I1347" s="31"/>
    </row>
    <row r="1348" spans="3:9" ht="12" customHeight="1" x14ac:dyDescent="0.2">
      <c r="C1348" s="13"/>
      <c r="D1348" s="290"/>
      <c r="E1348" s="254" t="str">
        <f t="shared" si="191"/>
        <v/>
      </c>
      <c r="F1348" s="254" t="str">
        <f t="shared" si="191"/>
        <v/>
      </c>
      <c r="G1348" s="255"/>
      <c r="H1348" s="256"/>
      <c r="I1348" s="31"/>
    </row>
    <row r="1349" spans="3:9" ht="12" customHeight="1" x14ac:dyDescent="0.2">
      <c r="C1349" s="13"/>
      <c r="D1349" s="290"/>
      <c r="E1349" s="254" t="str">
        <f t="shared" si="191"/>
        <v/>
      </c>
      <c r="F1349" s="254" t="str">
        <f t="shared" si="191"/>
        <v/>
      </c>
      <c r="G1349" s="255"/>
      <c r="H1349" s="256"/>
      <c r="I1349" s="31"/>
    </row>
    <row r="1350" spans="3:9" ht="12" customHeight="1" x14ac:dyDescent="0.2">
      <c r="C1350" s="13"/>
      <c r="D1350" s="290">
        <v>135</v>
      </c>
      <c r="E1350" s="250" t="str">
        <f>IF(OR(VLOOKUP(D1350,'Services - NHC'!$D$10:$F$144,2,FALSE)="",VLOOKUP(D1350,'Services - NHC'!$D$10:$F$144,2,FALSE)="[Enter service]"),"",VLOOKUP(D1350,'Services - NHC'!$D$10:$F$144,2,FALSE))</f>
        <v/>
      </c>
      <c r="F1350" s="251" t="str">
        <f>IF(OR(VLOOKUP(D1350,'Services - NHC'!$D$10:$F$144,3,FALSE)="",VLOOKUP(D1350,'Services - NHC'!$D$10:$F$144,3,FALSE)="[Select]"),"",VLOOKUP(D1350,'Services - NHC'!$D$10:$F$144,3,FALSE))</f>
        <v/>
      </c>
      <c r="G1350" s="252"/>
      <c r="H1350" s="253"/>
      <c r="I1350" s="31"/>
    </row>
    <row r="1351" spans="3:9" ht="12" customHeight="1" x14ac:dyDescent="0.2">
      <c r="C1351" s="13"/>
      <c r="D1351" s="290"/>
      <c r="E1351" s="254" t="str">
        <f t="shared" ref="E1351:F1359" si="192">E1350</f>
        <v/>
      </c>
      <c r="F1351" s="254" t="str">
        <f t="shared" si="192"/>
        <v/>
      </c>
      <c r="G1351" s="255"/>
      <c r="H1351" s="256"/>
      <c r="I1351" s="31"/>
    </row>
    <row r="1352" spans="3:9" ht="12" customHeight="1" x14ac:dyDescent="0.2">
      <c r="C1352" s="13"/>
      <c r="D1352" s="290"/>
      <c r="E1352" s="254" t="str">
        <f t="shared" si="192"/>
        <v/>
      </c>
      <c r="F1352" s="254" t="str">
        <f t="shared" si="192"/>
        <v/>
      </c>
      <c r="G1352" s="255"/>
      <c r="H1352" s="256"/>
      <c r="I1352" s="31"/>
    </row>
    <row r="1353" spans="3:9" ht="12" customHeight="1" x14ac:dyDescent="0.2">
      <c r="C1353" s="13"/>
      <c r="D1353" s="290"/>
      <c r="E1353" s="254" t="str">
        <f t="shared" si="192"/>
        <v/>
      </c>
      <c r="F1353" s="254" t="str">
        <f t="shared" si="192"/>
        <v/>
      </c>
      <c r="G1353" s="255"/>
      <c r="H1353" s="256"/>
      <c r="I1353" s="31"/>
    </row>
    <row r="1354" spans="3:9" ht="12" customHeight="1" x14ac:dyDescent="0.2">
      <c r="C1354" s="13"/>
      <c r="D1354" s="290"/>
      <c r="E1354" s="254" t="str">
        <f t="shared" si="192"/>
        <v/>
      </c>
      <c r="F1354" s="254" t="str">
        <f t="shared" si="192"/>
        <v/>
      </c>
      <c r="G1354" s="255"/>
      <c r="H1354" s="256"/>
      <c r="I1354" s="31"/>
    </row>
    <row r="1355" spans="3:9" ht="12" customHeight="1" x14ac:dyDescent="0.2">
      <c r="C1355" s="13"/>
      <c r="D1355" s="290"/>
      <c r="E1355" s="254" t="str">
        <f t="shared" si="192"/>
        <v/>
      </c>
      <c r="F1355" s="254" t="str">
        <f t="shared" si="192"/>
        <v/>
      </c>
      <c r="G1355" s="255"/>
      <c r="H1355" s="256"/>
      <c r="I1355" s="31"/>
    </row>
    <row r="1356" spans="3:9" ht="12" customHeight="1" x14ac:dyDescent="0.2">
      <c r="C1356" s="13"/>
      <c r="D1356" s="290"/>
      <c r="E1356" s="254" t="str">
        <f t="shared" si="192"/>
        <v/>
      </c>
      <c r="F1356" s="254" t="str">
        <f t="shared" si="192"/>
        <v/>
      </c>
      <c r="G1356" s="255"/>
      <c r="H1356" s="256"/>
      <c r="I1356" s="31"/>
    </row>
    <row r="1357" spans="3:9" ht="12" customHeight="1" x14ac:dyDescent="0.2">
      <c r="C1357" s="13"/>
      <c r="D1357" s="290"/>
      <c r="E1357" s="254" t="str">
        <f t="shared" si="192"/>
        <v/>
      </c>
      <c r="F1357" s="254" t="str">
        <f t="shared" si="192"/>
        <v/>
      </c>
      <c r="G1357" s="255"/>
      <c r="H1357" s="256"/>
      <c r="I1357" s="31"/>
    </row>
    <row r="1358" spans="3:9" ht="12" customHeight="1" x14ac:dyDescent="0.2">
      <c r="C1358" s="13"/>
      <c r="D1358" s="290"/>
      <c r="E1358" s="254" t="str">
        <f t="shared" si="192"/>
        <v/>
      </c>
      <c r="F1358" s="254" t="str">
        <f t="shared" si="192"/>
        <v/>
      </c>
      <c r="G1358" s="255"/>
      <c r="H1358" s="256"/>
      <c r="I1358" s="31"/>
    </row>
    <row r="1359" spans="3:9" ht="12" customHeight="1" x14ac:dyDescent="0.2">
      <c r="C1359" s="13"/>
      <c r="D1359" s="290"/>
      <c r="E1359" s="254" t="str">
        <f t="shared" si="192"/>
        <v/>
      </c>
      <c r="F1359" s="254" t="str">
        <f t="shared" si="192"/>
        <v/>
      </c>
      <c r="G1359" s="255"/>
      <c r="H1359" s="256"/>
      <c r="I1359" s="31"/>
    </row>
    <row r="1360" spans="3:9" ht="12" customHeight="1" x14ac:dyDescent="0.2">
      <c r="C1360" s="13"/>
      <c r="D1360" s="290">
        <v>136</v>
      </c>
      <c r="E1360" s="250" t="e">
        <f>IF(OR(VLOOKUP(D1360,'Services - NHC'!$D$10:$F$144,2,FALSE)="",VLOOKUP(D1360,'Services - NHC'!$D$10:$F$144,2,FALSE)="[Enter service]"),"",VLOOKUP(D1360,'Services - NHC'!$D$10:$F$144,2,FALSE))</f>
        <v>#N/A</v>
      </c>
      <c r="F1360" s="251" t="e">
        <f>IF(OR(VLOOKUP(D1360,'Services - NHC'!$D$10:$F$144,3,FALSE)="",VLOOKUP(D1360,'Services - NHC'!$D$10:$F$144,3,FALSE)="[Select]"),"",VLOOKUP(D1360,'Services - NHC'!$D$10:$F$144,3,FALSE))</f>
        <v>#N/A</v>
      </c>
      <c r="G1360" s="252"/>
      <c r="H1360" s="253"/>
      <c r="I1360" s="31"/>
    </row>
    <row r="1361" spans="3:9" ht="12" customHeight="1" x14ac:dyDescent="0.2">
      <c r="C1361" s="13"/>
      <c r="D1361" s="290"/>
      <c r="E1361" s="254" t="e">
        <f t="shared" ref="E1361:F1369" si="193">E1360</f>
        <v>#N/A</v>
      </c>
      <c r="F1361" s="254" t="e">
        <f t="shared" si="193"/>
        <v>#N/A</v>
      </c>
      <c r="G1361" s="255"/>
      <c r="H1361" s="256"/>
      <c r="I1361" s="31"/>
    </row>
    <row r="1362" spans="3:9" ht="12" customHeight="1" x14ac:dyDescent="0.2">
      <c r="C1362" s="13"/>
      <c r="D1362" s="290"/>
      <c r="E1362" s="254" t="e">
        <f t="shared" si="193"/>
        <v>#N/A</v>
      </c>
      <c r="F1362" s="254" t="e">
        <f t="shared" si="193"/>
        <v>#N/A</v>
      </c>
      <c r="G1362" s="255"/>
      <c r="H1362" s="256"/>
      <c r="I1362" s="31"/>
    </row>
    <row r="1363" spans="3:9" ht="12" customHeight="1" x14ac:dyDescent="0.2">
      <c r="C1363" s="13"/>
      <c r="D1363" s="290"/>
      <c r="E1363" s="254" t="e">
        <f t="shared" si="193"/>
        <v>#N/A</v>
      </c>
      <c r="F1363" s="254" t="e">
        <f t="shared" si="193"/>
        <v>#N/A</v>
      </c>
      <c r="G1363" s="255"/>
      <c r="H1363" s="256"/>
      <c r="I1363" s="31"/>
    </row>
    <row r="1364" spans="3:9" ht="12" customHeight="1" x14ac:dyDescent="0.2">
      <c r="C1364" s="13"/>
      <c r="D1364" s="290"/>
      <c r="E1364" s="254" t="e">
        <f t="shared" si="193"/>
        <v>#N/A</v>
      </c>
      <c r="F1364" s="254" t="e">
        <f t="shared" si="193"/>
        <v>#N/A</v>
      </c>
      <c r="G1364" s="255"/>
      <c r="H1364" s="256"/>
      <c r="I1364" s="31"/>
    </row>
    <row r="1365" spans="3:9" ht="12" customHeight="1" x14ac:dyDescent="0.2">
      <c r="C1365" s="13"/>
      <c r="D1365" s="290"/>
      <c r="E1365" s="254" t="e">
        <f t="shared" si="193"/>
        <v>#N/A</v>
      </c>
      <c r="F1365" s="254" t="e">
        <f t="shared" si="193"/>
        <v>#N/A</v>
      </c>
      <c r="G1365" s="255"/>
      <c r="H1365" s="256"/>
      <c r="I1365" s="31"/>
    </row>
    <row r="1366" spans="3:9" ht="12" customHeight="1" x14ac:dyDescent="0.2">
      <c r="C1366" s="13"/>
      <c r="D1366" s="290"/>
      <c r="E1366" s="254" t="e">
        <f t="shared" si="193"/>
        <v>#N/A</v>
      </c>
      <c r="F1366" s="254" t="e">
        <f t="shared" si="193"/>
        <v>#N/A</v>
      </c>
      <c r="G1366" s="255"/>
      <c r="H1366" s="256"/>
      <c r="I1366" s="31"/>
    </row>
    <row r="1367" spans="3:9" ht="12" customHeight="1" x14ac:dyDescent="0.2">
      <c r="C1367" s="13"/>
      <c r="D1367" s="290"/>
      <c r="E1367" s="254" t="e">
        <f t="shared" si="193"/>
        <v>#N/A</v>
      </c>
      <c r="F1367" s="254" t="e">
        <f t="shared" si="193"/>
        <v>#N/A</v>
      </c>
      <c r="G1367" s="255"/>
      <c r="H1367" s="256"/>
      <c r="I1367" s="31"/>
    </row>
    <row r="1368" spans="3:9" ht="12" customHeight="1" x14ac:dyDescent="0.2">
      <c r="C1368" s="13"/>
      <c r="D1368" s="290"/>
      <c r="E1368" s="254" t="e">
        <f t="shared" si="193"/>
        <v>#N/A</v>
      </c>
      <c r="F1368" s="254" t="e">
        <f t="shared" si="193"/>
        <v>#N/A</v>
      </c>
      <c r="G1368" s="255"/>
      <c r="H1368" s="256"/>
      <c r="I1368" s="31"/>
    </row>
    <row r="1369" spans="3:9" ht="12" customHeight="1" x14ac:dyDescent="0.2">
      <c r="C1369" s="13"/>
      <c r="D1369" s="290"/>
      <c r="E1369" s="254" t="e">
        <f t="shared" si="193"/>
        <v>#N/A</v>
      </c>
      <c r="F1369" s="254" t="e">
        <f t="shared" si="193"/>
        <v>#N/A</v>
      </c>
      <c r="G1369" s="255"/>
      <c r="H1369" s="256"/>
      <c r="I1369" s="31"/>
    </row>
    <row r="1370" spans="3:9" ht="12" customHeight="1" x14ac:dyDescent="0.2">
      <c r="C1370" s="13"/>
      <c r="D1370" s="290">
        <v>137</v>
      </c>
      <c r="E1370" s="250" t="e">
        <f>IF(OR(VLOOKUP(D1370,'Services - NHC'!$D$10:$F$144,2,FALSE)="",VLOOKUP(D1370,'Services - NHC'!$D$10:$F$144,2,FALSE)="[Enter service]"),"",VLOOKUP(D1370,'Services - NHC'!$D$10:$F$144,2,FALSE))</f>
        <v>#N/A</v>
      </c>
      <c r="F1370" s="251" t="e">
        <f>IF(OR(VLOOKUP(D1370,'Services - NHC'!$D$10:$F$144,3,FALSE)="",VLOOKUP(D1370,'Services - NHC'!$D$10:$F$144,3,FALSE)="[Select]"),"",VLOOKUP(D1370,'Services - NHC'!$D$10:$F$144,3,FALSE))</f>
        <v>#N/A</v>
      </c>
      <c r="G1370" s="252"/>
      <c r="H1370" s="253"/>
      <c r="I1370" s="31"/>
    </row>
    <row r="1371" spans="3:9" ht="12" customHeight="1" x14ac:dyDescent="0.2">
      <c r="C1371" s="13"/>
      <c r="D1371" s="290"/>
      <c r="E1371" s="254" t="e">
        <f t="shared" ref="E1371:F1379" si="194">E1370</f>
        <v>#N/A</v>
      </c>
      <c r="F1371" s="254" t="e">
        <f t="shared" si="194"/>
        <v>#N/A</v>
      </c>
      <c r="G1371" s="255"/>
      <c r="H1371" s="256"/>
      <c r="I1371" s="31"/>
    </row>
    <row r="1372" spans="3:9" ht="12" customHeight="1" x14ac:dyDescent="0.2">
      <c r="C1372" s="13"/>
      <c r="D1372" s="290"/>
      <c r="E1372" s="254" t="e">
        <f t="shared" si="194"/>
        <v>#N/A</v>
      </c>
      <c r="F1372" s="254" t="e">
        <f t="shared" si="194"/>
        <v>#N/A</v>
      </c>
      <c r="G1372" s="255"/>
      <c r="H1372" s="256"/>
      <c r="I1372" s="31"/>
    </row>
    <row r="1373" spans="3:9" ht="12" customHeight="1" x14ac:dyDescent="0.2">
      <c r="C1373" s="13"/>
      <c r="D1373" s="290"/>
      <c r="E1373" s="254" t="e">
        <f t="shared" si="194"/>
        <v>#N/A</v>
      </c>
      <c r="F1373" s="254" t="e">
        <f t="shared" si="194"/>
        <v>#N/A</v>
      </c>
      <c r="G1373" s="255"/>
      <c r="H1373" s="256"/>
      <c r="I1373" s="31"/>
    </row>
    <row r="1374" spans="3:9" ht="12" customHeight="1" x14ac:dyDescent="0.2">
      <c r="C1374" s="13"/>
      <c r="D1374" s="290"/>
      <c r="E1374" s="254" t="e">
        <f t="shared" si="194"/>
        <v>#N/A</v>
      </c>
      <c r="F1374" s="254" t="e">
        <f t="shared" si="194"/>
        <v>#N/A</v>
      </c>
      <c r="G1374" s="255"/>
      <c r="H1374" s="256"/>
      <c r="I1374" s="31"/>
    </row>
    <row r="1375" spans="3:9" ht="12" customHeight="1" x14ac:dyDescent="0.2">
      <c r="C1375" s="13"/>
      <c r="D1375" s="290"/>
      <c r="E1375" s="254" t="e">
        <f t="shared" si="194"/>
        <v>#N/A</v>
      </c>
      <c r="F1375" s="254" t="e">
        <f t="shared" si="194"/>
        <v>#N/A</v>
      </c>
      <c r="G1375" s="255"/>
      <c r="H1375" s="256"/>
      <c r="I1375" s="31"/>
    </row>
    <row r="1376" spans="3:9" ht="12" customHeight="1" x14ac:dyDescent="0.2">
      <c r="C1376" s="13"/>
      <c r="D1376" s="290"/>
      <c r="E1376" s="254" t="e">
        <f t="shared" si="194"/>
        <v>#N/A</v>
      </c>
      <c r="F1376" s="254" t="e">
        <f t="shared" si="194"/>
        <v>#N/A</v>
      </c>
      <c r="G1376" s="255"/>
      <c r="H1376" s="256"/>
      <c r="I1376" s="31"/>
    </row>
    <row r="1377" spans="3:9" ht="12" customHeight="1" x14ac:dyDescent="0.2">
      <c r="C1377" s="13"/>
      <c r="D1377" s="290"/>
      <c r="E1377" s="254" t="e">
        <f t="shared" si="194"/>
        <v>#N/A</v>
      </c>
      <c r="F1377" s="254" t="e">
        <f t="shared" si="194"/>
        <v>#N/A</v>
      </c>
      <c r="G1377" s="255"/>
      <c r="H1377" s="256"/>
      <c r="I1377" s="31"/>
    </row>
    <row r="1378" spans="3:9" ht="12" customHeight="1" x14ac:dyDescent="0.2">
      <c r="C1378" s="13"/>
      <c r="D1378" s="290"/>
      <c r="E1378" s="254" t="e">
        <f t="shared" si="194"/>
        <v>#N/A</v>
      </c>
      <c r="F1378" s="254" t="e">
        <f t="shared" si="194"/>
        <v>#N/A</v>
      </c>
      <c r="G1378" s="255"/>
      <c r="H1378" s="256"/>
      <c r="I1378" s="31"/>
    </row>
    <row r="1379" spans="3:9" ht="12" customHeight="1" x14ac:dyDescent="0.2">
      <c r="C1379" s="13"/>
      <c r="D1379" s="290"/>
      <c r="E1379" s="254" t="e">
        <f t="shared" si="194"/>
        <v>#N/A</v>
      </c>
      <c r="F1379" s="254" t="e">
        <f t="shared" si="194"/>
        <v>#N/A</v>
      </c>
      <c r="G1379" s="255"/>
      <c r="H1379" s="256"/>
      <c r="I1379" s="31"/>
    </row>
    <row r="1380" spans="3:9" ht="12" customHeight="1" x14ac:dyDescent="0.2">
      <c r="C1380" s="13"/>
      <c r="D1380" s="290">
        <v>138</v>
      </c>
      <c r="E1380" s="250" t="e">
        <f>IF(OR(VLOOKUP(D1380,'Services - NHC'!$D$10:$F$144,2,FALSE)="",VLOOKUP(D1380,'Services - NHC'!$D$10:$F$144,2,FALSE)="[Enter service]"),"",VLOOKUP(D1380,'Services - NHC'!$D$10:$F$144,2,FALSE))</f>
        <v>#N/A</v>
      </c>
      <c r="F1380" s="251" t="e">
        <f>IF(OR(VLOOKUP(D1380,'Services - NHC'!$D$10:$F$144,3,FALSE)="",VLOOKUP(D1380,'Services - NHC'!$D$10:$F$144,3,FALSE)="[Select]"),"",VLOOKUP(D1380,'Services - NHC'!$D$10:$F$144,3,FALSE))</f>
        <v>#N/A</v>
      </c>
      <c r="G1380" s="252"/>
      <c r="H1380" s="253"/>
      <c r="I1380" s="31"/>
    </row>
    <row r="1381" spans="3:9" ht="12" customHeight="1" x14ac:dyDescent="0.2">
      <c r="C1381" s="13"/>
      <c r="D1381" s="290"/>
      <c r="E1381" s="254" t="e">
        <f t="shared" ref="E1381:F1389" si="195">E1380</f>
        <v>#N/A</v>
      </c>
      <c r="F1381" s="254" t="e">
        <f t="shared" si="195"/>
        <v>#N/A</v>
      </c>
      <c r="G1381" s="255"/>
      <c r="H1381" s="256"/>
      <c r="I1381" s="31"/>
    </row>
    <row r="1382" spans="3:9" ht="12" customHeight="1" x14ac:dyDescent="0.2">
      <c r="C1382" s="13"/>
      <c r="D1382" s="290"/>
      <c r="E1382" s="254" t="e">
        <f t="shared" si="195"/>
        <v>#N/A</v>
      </c>
      <c r="F1382" s="254" t="e">
        <f t="shared" si="195"/>
        <v>#N/A</v>
      </c>
      <c r="G1382" s="255"/>
      <c r="H1382" s="256"/>
      <c r="I1382" s="31"/>
    </row>
    <row r="1383" spans="3:9" ht="12" customHeight="1" x14ac:dyDescent="0.2">
      <c r="C1383" s="13"/>
      <c r="D1383" s="290"/>
      <c r="E1383" s="254" t="e">
        <f t="shared" si="195"/>
        <v>#N/A</v>
      </c>
      <c r="F1383" s="254" t="e">
        <f t="shared" si="195"/>
        <v>#N/A</v>
      </c>
      <c r="G1383" s="255"/>
      <c r="H1383" s="256"/>
      <c r="I1383" s="31"/>
    </row>
    <row r="1384" spans="3:9" ht="12" customHeight="1" x14ac:dyDescent="0.2">
      <c r="C1384" s="13"/>
      <c r="D1384" s="290"/>
      <c r="E1384" s="254" t="e">
        <f t="shared" si="195"/>
        <v>#N/A</v>
      </c>
      <c r="F1384" s="254" t="e">
        <f t="shared" si="195"/>
        <v>#N/A</v>
      </c>
      <c r="G1384" s="255"/>
      <c r="H1384" s="256"/>
      <c r="I1384" s="31"/>
    </row>
    <row r="1385" spans="3:9" ht="12" customHeight="1" x14ac:dyDescent="0.2">
      <c r="C1385" s="13"/>
      <c r="D1385" s="290"/>
      <c r="E1385" s="254" t="e">
        <f t="shared" si="195"/>
        <v>#N/A</v>
      </c>
      <c r="F1385" s="254" t="e">
        <f t="shared" si="195"/>
        <v>#N/A</v>
      </c>
      <c r="G1385" s="255"/>
      <c r="H1385" s="256"/>
      <c r="I1385" s="31"/>
    </row>
    <row r="1386" spans="3:9" ht="12" customHeight="1" x14ac:dyDescent="0.2">
      <c r="C1386" s="13"/>
      <c r="D1386" s="290"/>
      <c r="E1386" s="254" t="e">
        <f t="shared" si="195"/>
        <v>#N/A</v>
      </c>
      <c r="F1386" s="254" t="e">
        <f t="shared" si="195"/>
        <v>#N/A</v>
      </c>
      <c r="G1386" s="255"/>
      <c r="H1386" s="256"/>
      <c r="I1386" s="31"/>
    </row>
    <row r="1387" spans="3:9" ht="12" customHeight="1" x14ac:dyDescent="0.2">
      <c r="C1387" s="13"/>
      <c r="D1387" s="290"/>
      <c r="E1387" s="254" t="e">
        <f t="shared" si="195"/>
        <v>#N/A</v>
      </c>
      <c r="F1387" s="254" t="e">
        <f t="shared" si="195"/>
        <v>#N/A</v>
      </c>
      <c r="G1387" s="255"/>
      <c r="H1387" s="256"/>
      <c r="I1387" s="31"/>
    </row>
    <row r="1388" spans="3:9" ht="12" customHeight="1" x14ac:dyDescent="0.2">
      <c r="C1388" s="13"/>
      <c r="D1388" s="290"/>
      <c r="E1388" s="254" t="e">
        <f t="shared" si="195"/>
        <v>#N/A</v>
      </c>
      <c r="F1388" s="254" t="e">
        <f t="shared" si="195"/>
        <v>#N/A</v>
      </c>
      <c r="G1388" s="255"/>
      <c r="H1388" s="256"/>
      <c r="I1388" s="31"/>
    </row>
    <row r="1389" spans="3:9" ht="12" customHeight="1" x14ac:dyDescent="0.2">
      <c r="C1389" s="13"/>
      <c r="D1389" s="290"/>
      <c r="E1389" s="254" t="e">
        <f t="shared" si="195"/>
        <v>#N/A</v>
      </c>
      <c r="F1389" s="254" t="e">
        <f t="shared" si="195"/>
        <v>#N/A</v>
      </c>
      <c r="G1389" s="255"/>
      <c r="H1389" s="256"/>
      <c r="I1389" s="31"/>
    </row>
    <row r="1390" spans="3:9" ht="12" customHeight="1" x14ac:dyDescent="0.2">
      <c r="C1390" s="13"/>
      <c r="D1390" s="290">
        <v>139</v>
      </c>
      <c r="E1390" s="250" t="e">
        <f>IF(OR(VLOOKUP(D1390,'Services - NHC'!$D$10:$F$144,2,FALSE)="",VLOOKUP(D1390,'Services - NHC'!$D$10:$F$144,2,FALSE)="[Enter service]"),"",VLOOKUP(D1390,'Services - NHC'!$D$10:$F$144,2,FALSE))</f>
        <v>#N/A</v>
      </c>
      <c r="F1390" s="251" t="e">
        <f>IF(OR(VLOOKUP(D1390,'Services - NHC'!$D$10:$F$144,3,FALSE)="",VLOOKUP(D1390,'Services - NHC'!$D$10:$F$144,3,FALSE)="[Select]"),"",VLOOKUP(D1390,'Services - NHC'!$D$10:$F$144,3,FALSE))</f>
        <v>#N/A</v>
      </c>
      <c r="G1390" s="252"/>
      <c r="H1390" s="253"/>
      <c r="I1390" s="31"/>
    </row>
    <row r="1391" spans="3:9" ht="12" customHeight="1" x14ac:dyDescent="0.2">
      <c r="C1391" s="13"/>
      <c r="D1391" s="290"/>
      <c r="E1391" s="254" t="e">
        <f t="shared" ref="E1391:F1399" si="196">E1390</f>
        <v>#N/A</v>
      </c>
      <c r="F1391" s="254" t="e">
        <f t="shared" si="196"/>
        <v>#N/A</v>
      </c>
      <c r="G1391" s="255"/>
      <c r="H1391" s="256"/>
      <c r="I1391" s="31"/>
    </row>
    <row r="1392" spans="3:9" ht="12" customHeight="1" x14ac:dyDescent="0.2">
      <c r="C1392" s="13"/>
      <c r="D1392" s="290"/>
      <c r="E1392" s="254" t="e">
        <f t="shared" si="196"/>
        <v>#N/A</v>
      </c>
      <c r="F1392" s="254" t="e">
        <f t="shared" si="196"/>
        <v>#N/A</v>
      </c>
      <c r="G1392" s="255"/>
      <c r="H1392" s="256"/>
      <c r="I1392" s="31"/>
    </row>
    <row r="1393" spans="3:9" ht="12" customHeight="1" x14ac:dyDescent="0.2">
      <c r="C1393" s="13"/>
      <c r="D1393" s="290"/>
      <c r="E1393" s="254" t="e">
        <f t="shared" si="196"/>
        <v>#N/A</v>
      </c>
      <c r="F1393" s="254" t="e">
        <f t="shared" si="196"/>
        <v>#N/A</v>
      </c>
      <c r="G1393" s="255"/>
      <c r="H1393" s="256"/>
      <c r="I1393" s="31"/>
    </row>
    <row r="1394" spans="3:9" ht="12" customHeight="1" x14ac:dyDescent="0.2">
      <c r="C1394" s="13"/>
      <c r="D1394" s="290"/>
      <c r="E1394" s="254" t="e">
        <f t="shared" si="196"/>
        <v>#N/A</v>
      </c>
      <c r="F1394" s="254" t="e">
        <f t="shared" si="196"/>
        <v>#N/A</v>
      </c>
      <c r="G1394" s="255"/>
      <c r="H1394" s="256"/>
      <c r="I1394" s="31"/>
    </row>
    <row r="1395" spans="3:9" ht="12" customHeight="1" x14ac:dyDescent="0.2">
      <c r="C1395" s="13"/>
      <c r="D1395" s="290"/>
      <c r="E1395" s="254" t="e">
        <f t="shared" si="196"/>
        <v>#N/A</v>
      </c>
      <c r="F1395" s="254" t="e">
        <f t="shared" si="196"/>
        <v>#N/A</v>
      </c>
      <c r="G1395" s="255"/>
      <c r="H1395" s="256"/>
      <c r="I1395" s="31"/>
    </row>
    <row r="1396" spans="3:9" ht="12" customHeight="1" x14ac:dyDescent="0.2">
      <c r="C1396" s="13"/>
      <c r="D1396" s="290"/>
      <c r="E1396" s="254" t="e">
        <f t="shared" si="196"/>
        <v>#N/A</v>
      </c>
      <c r="F1396" s="254" t="e">
        <f t="shared" si="196"/>
        <v>#N/A</v>
      </c>
      <c r="G1396" s="255"/>
      <c r="H1396" s="256"/>
      <c r="I1396" s="31"/>
    </row>
    <row r="1397" spans="3:9" ht="12" customHeight="1" x14ac:dyDescent="0.2">
      <c r="C1397" s="13"/>
      <c r="D1397" s="290"/>
      <c r="E1397" s="254" t="e">
        <f t="shared" si="196"/>
        <v>#N/A</v>
      </c>
      <c r="F1397" s="254" t="e">
        <f t="shared" si="196"/>
        <v>#N/A</v>
      </c>
      <c r="G1397" s="255"/>
      <c r="H1397" s="256"/>
      <c r="I1397" s="31"/>
    </row>
    <row r="1398" spans="3:9" ht="12" customHeight="1" x14ac:dyDescent="0.2">
      <c r="C1398" s="13"/>
      <c r="D1398" s="290"/>
      <c r="E1398" s="254" t="e">
        <f t="shared" si="196"/>
        <v>#N/A</v>
      </c>
      <c r="F1398" s="254" t="e">
        <f t="shared" si="196"/>
        <v>#N/A</v>
      </c>
      <c r="G1398" s="255"/>
      <c r="H1398" s="256"/>
      <c r="I1398" s="31"/>
    </row>
    <row r="1399" spans="3:9" ht="12" customHeight="1" x14ac:dyDescent="0.2">
      <c r="C1399" s="13"/>
      <c r="D1399" s="290"/>
      <c r="E1399" s="254" t="e">
        <f t="shared" si="196"/>
        <v>#N/A</v>
      </c>
      <c r="F1399" s="254" t="e">
        <f t="shared" si="196"/>
        <v>#N/A</v>
      </c>
      <c r="G1399" s="255"/>
      <c r="H1399" s="256"/>
      <c r="I1399" s="31"/>
    </row>
    <row r="1400" spans="3:9" ht="12" customHeight="1" x14ac:dyDescent="0.2">
      <c r="C1400" s="13"/>
      <c r="D1400" s="289">
        <v>140</v>
      </c>
      <c r="E1400" s="250" t="e">
        <f>IF(OR(VLOOKUP(D1400,'Services - NHC'!$D$10:$F$144,2,FALSE)="",VLOOKUP(D1400,'Services - NHC'!$D$10:$F$144,2,FALSE)="[Enter service]"),"",VLOOKUP(D1400,'Services - NHC'!$D$10:$F$144,2,FALSE))</f>
        <v>#N/A</v>
      </c>
      <c r="F1400" s="251" t="e">
        <f>IF(OR(VLOOKUP(D1400,'Services - NHC'!$D$10:$F$144,3,FALSE)="",VLOOKUP(D1400,'Services - NHC'!$D$10:$F$144,3,FALSE)="[Select]"),"",VLOOKUP(D1400,'Services - NHC'!$D$10:$F$144,3,FALSE))</f>
        <v>#N/A</v>
      </c>
      <c r="G1400" s="252"/>
      <c r="H1400" s="253"/>
      <c r="I1400" s="31"/>
    </row>
    <row r="1401" spans="3:9" ht="12" customHeight="1" x14ac:dyDescent="0.2">
      <c r="C1401" s="13"/>
      <c r="D1401" s="289"/>
      <c r="E1401" s="254" t="e">
        <f t="shared" ref="E1401:F1409" si="197">E1400</f>
        <v>#N/A</v>
      </c>
      <c r="F1401" s="254" t="e">
        <f t="shared" si="197"/>
        <v>#N/A</v>
      </c>
      <c r="G1401" s="255"/>
      <c r="H1401" s="256"/>
      <c r="I1401" s="31"/>
    </row>
    <row r="1402" spans="3:9" ht="12" customHeight="1" x14ac:dyDescent="0.2">
      <c r="C1402" s="13"/>
      <c r="D1402" s="289"/>
      <c r="E1402" s="254" t="e">
        <f t="shared" si="197"/>
        <v>#N/A</v>
      </c>
      <c r="F1402" s="254" t="e">
        <f t="shared" si="197"/>
        <v>#N/A</v>
      </c>
      <c r="G1402" s="255"/>
      <c r="H1402" s="256"/>
      <c r="I1402" s="31"/>
    </row>
    <row r="1403" spans="3:9" ht="12" customHeight="1" x14ac:dyDescent="0.2">
      <c r="C1403" s="13"/>
      <c r="D1403" s="289"/>
      <c r="E1403" s="254" t="e">
        <f t="shared" si="197"/>
        <v>#N/A</v>
      </c>
      <c r="F1403" s="254" t="e">
        <f t="shared" si="197"/>
        <v>#N/A</v>
      </c>
      <c r="G1403" s="255"/>
      <c r="H1403" s="256"/>
      <c r="I1403" s="31"/>
    </row>
    <row r="1404" spans="3:9" ht="12" customHeight="1" x14ac:dyDescent="0.2">
      <c r="C1404" s="13"/>
      <c r="D1404" s="289"/>
      <c r="E1404" s="254" t="e">
        <f t="shared" si="197"/>
        <v>#N/A</v>
      </c>
      <c r="F1404" s="254" t="e">
        <f t="shared" si="197"/>
        <v>#N/A</v>
      </c>
      <c r="G1404" s="255"/>
      <c r="H1404" s="256"/>
      <c r="I1404" s="31"/>
    </row>
    <row r="1405" spans="3:9" ht="12" customHeight="1" x14ac:dyDescent="0.2">
      <c r="C1405" s="13"/>
      <c r="D1405" s="289"/>
      <c r="E1405" s="254" t="e">
        <f t="shared" si="197"/>
        <v>#N/A</v>
      </c>
      <c r="F1405" s="254" t="e">
        <f t="shared" si="197"/>
        <v>#N/A</v>
      </c>
      <c r="G1405" s="255"/>
      <c r="H1405" s="256"/>
      <c r="I1405" s="31"/>
    </row>
    <row r="1406" spans="3:9" ht="12" customHeight="1" x14ac:dyDescent="0.2">
      <c r="C1406" s="13"/>
      <c r="D1406" s="289"/>
      <c r="E1406" s="254" t="e">
        <f t="shared" si="197"/>
        <v>#N/A</v>
      </c>
      <c r="F1406" s="254" t="e">
        <f t="shared" si="197"/>
        <v>#N/A</v>
      </c>
      <c r="G1406" s="255"/>
      <c r="H1406" s="256"/>
      <c r="I1406" s="31"/>
    </row>
    <row r="1407" spans="3:9" ht="12" customHeight="1" x14ac:dyDescent="0.2">
      <c r="C1407" s="13"/>
      <c r="D1407" s="289"/>
      <c r="E1407" s="254" t="e">
        <f t="shared" si="197"/>
        <v>#N/A</v>
      </c>
      <c r="F1407" s="254" t="e">
        <f t="shared" si="197"/>
        <v>#N/A</v>
      </c>
      <c r="G1407" s="255"/>
      <c r="H1407" s="256"/>
      <c r="I1407" s="31"/>
    </row>
    <row r="1408" spans="3:9" ht="12" customHeight="1" x14ac:dyDescent="0.2">
      <c r="C1408" s="13"/>
      <c r="D1408" s="289"/>
      <c r="E1408" s="254" t="e">
        <f t="shared" si="197"/>
        <v>#N/A</v>
      </c>
      <c r="F1408" s="254" t="e">
        <f t="shared" si="197"/>
        <v>#N/A</v>
      </c>
      <c r="G1408" s="255"/>
      <c r="H1408" s="256"/>
      <c r="I1408" s="31"/>
    </row>
    <row r="1409" spans="3:9" ht="12" customHeight="1" x14ac:dyDescent="0.2">
      <c r="C1409" s="13"/>
      <c r="D1409" s="289"/>
      <c r="E1409" s="257" t="e">
        <f t="shared" si="197"/>
        <v>#N/A</v>
      </c>
      <c r="F1409" s="257" t="e">
        <f t="shared" si="197"/>
        <v>#N/A</v>
      </c>
      <c r="G1409" s="258"/>
      <c r="H1409" s="259"/>
      <c r="I1409" s="31"/>
    </row>
    <row r="1410" spans="3:9" x14ac:dyDescent="0.2">
      <c r="C1410" s="13"/>
      <c r="D1410" s="14"/>
      <c r="E1410" s="260"/>
      <c r="F1410" s="260"/>
      <c r="G1410" s="260"/>
      <c r="H1410" s="260"/>
      <c r="I1410" s="31"/>
    </row>
    <row r="1411" spans="3:9" ht="13.2" thickBot="1" x14ac:dyDescent="0.25">
      <c r="C1411" s="125"/>
      <c r="D1411" s="263"/>
      <c r="E1411" s="261"/>
      <c r="F1411" s="261"/>
      <c r="G1411" s="261"/>
      <c r="H1411" s="261"/>
      <c r="I1411" s="130"/>
    </row>
    <row r="1412" spans="3:9" x14ac:dyDescent="0.2">
      <c r="E1412" s="1"/>
      <c r="F1412" s="1"/>
      <c r="G1412" s="1"/>
      <c r="H1412" s="1"/>
    </row>
    <row r="1413" spans="3:9" x14ac:dyDescent="0.2">
      <c r="E1413" s="1"/>
      <c r="F1413" s="1"/>
      <c r="G1413" s="1"/>
      <c r="H1413" s="1"/>
    </row>
    <row r="1414" spans="3:9" x14ac:dyDescent="0.2">
      <c r="E1414" s="1"/>
      <c r="F1414" s="1"/>
      <c r="G1414" s="1"/>
      <c r="H1414" s="1"/>
    </row>
  </sheetData>
  <mergeCells count="2">
    <mergeCell ref="B4:E4"/>
    <mergeCell ref="E6:H6"/>
  </mergeCells>
  <pageMargins left="0.25" right="0.25" top="0.75" bottom="0.75" header="0.3" footer="0.3"/>
  <pageSetup paperSize="8" scale="10" orientation="portrait" r:id="rId1"/>
  <ignoredErrors>
    <ignoredError sqref="E20:F1409" formula="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enableFormatConditionsCalculation="0">
    <tabColor theme="5" tint="0.39997558519241921"/>
    <pageSetUpPr autoPageBreaks="0" fitToPage="1"/>
  </sheetPr>
  <dimension ref="A1:AA217"/>
  <sheetViews>
    <sheetView showGridLines="0" view="pageBreakPreview" zoomScale="80" zoomScaleNormal="80" zoomScaleSheetLayoutView="80" zoomScalePageLayoutView="80" workbookViewId="0">
      <pane xSplit="5" ySplit="9" topLeftCell="G94" activePane="bottomRight" state="frozen"/>
      <selection activeCell="F17" sqref="F17:H21"/>
      <selection pane="topRight" activeCell="F17" sqref="F17:H21"/>
      <selection pane="bottomLeft" activeCell="F17" sqref="F17:H21"/>
      <selection pane="bottomRight" activeCell="R148" sqref="R148"/>
    </sheetView>
  </sheetViews>
  <sheetFormatPr defaultColWidth="10.85546875" defaultRowHeight="12.6" x14ac:dyDescent="0.2"/>
  <cols>
    <col min="1" max="1" width="2.85546875" style="3" customWidth="1"/>
    <col min="2" max="2" width="3.85546875" style="3" customWidth="1"/>
    <col min="3" max="3" width="2.85546875" style="3" customWidth="1"/>
    <col min="4" max="4" width="5.85546875" style="3" customWidth="1"/>
    <col min="5" max="5" width="71.28515625" style="3" bestFit="1" customWidth="1"/>
    <col min="6" max="6" width="26.140625" style="4" customWidth="1"/>
    <col min="7" max="7" width="3.7109375" style="4" customWidth="1"/>
    <col min="8" max="12" width="21.140625" style="4" customWidth="1"/>
    <col min="13" max="13" width="22.28515625" style="3" customWidth="1"/>
    <col min="14" max="14" width="17.85546875" style="3" customWidth="1"/>
    <col min="15" max="15" width="22.140625" style="3" customWidth="1"/>
    <col min="16" max="16" width="21.140625" style="3" customWidth="1"/>
    <col min="17" max="17" width="18.85546875" style="3" customWidth="1"/>
    <col min="18" max="18" width="19.85546875" style="3" customWidth="1"/>
    <col min="19" max="19" width="18.85546875" style="3" customWidth="1"/>
    <col min="20" max="20" width="4.140625" style="3" customWidth="1"/>
    <col min="21" max="21" width="2.140625" style="3" customWidth="1"/>
    <col min="22" max="22" width="13.140625" style="3" bestFit="1" customWidth="1"/>
    <col min="23" max="23" width="4.140625" style="3" customWidth="1"/>
    <col min="24" max="24" width="7.28515625" style="3" bestFit="1" customWidth="1"/>
    <col min="25" max="25" width="10.85546875" style="3"/>
    <col min="28" max="16384" width="10.85546875" style="3"/>
  </cols>
  <sheetData>
    <row r="1" spans="1:26" ht="7.35" customHeight="1" x14ac:dyDescent="0.2"/>
    <row r="2" spans="1:26" s="42" customFormat="1" ht="17.399999999999999" x14ac:dyDescent="0.3">
      <c r="A2" s="39">
        <v>80</v>
      </c>
      <c r="B2" s="2" t="s">
        <v>187</v>
      </c>
      <c r="C2" s="40"/>
      <c r="D2" s="40"/>
      <c r="E2" s="40"/>
      <c r="F2" s="14"/>
      <c r="G2" s="41"/>
      <c r="H2" s="41"/>
      <c r="I2" s="41"/>
      <c r="J2" s="41"/>
      <c r="K2" s="41"/>
      <c r="L2" s="41"/>
      <c r="P2" s="40"/>
      <c r="Q2" s="40"/>
      <c r="R2" s="40"/>
      <c r="S2" s="40"/>
    </row>
    <row r="3" spans="1:26" s="42" customFormat="1" ht="16.350000000000001" customHeight="1" x14ac:dyDescent="0.3">
      <c r="A3" s="40"/>
      <c r="B3" s="43" t="str">
        <f>' Instructions'!C8</f>
        <v>Buloke (S)</v>
      </c>
      <c r="C3" s="40"/>
      <c r="D3" s="40"/>
      <c r="E3" s="40"/>
      <c r="F3" s="41"/>
      <c r="G3" s="41"/>
      <c r="H3" s="41"/>
      <c r="I3" s="41"/>
      <c r="J3" s="41"/>
      <c r="K3" s="41"/>
      <c r="L3" s="41"/>
      <c r="M3" s="41"/>
      <c r="P3" s="40"/>
      <c r="Q3" s="40"/>
      <c r="R3" s="40"/>
      <c r="S3" s="44"/>
      <c r="V3" s="22"/>
      <c r="W3" s="22"/>
      <c r="X3" s="22"/>
      <c r="Y3" s="22"/>
      <c r="Z3" s="22"/>
    </row>
    <row r="4" spans="1:26" ht="13.2" thickBot="1" x14ac:dyDescent="0.25">
      <c r="A4" s="6"/>
      <c r="B4" s="617"/>
      <c r="C4" s="617"/>
      <c r="D4" s="617"/>
      <c r="E4" s="617"/>
      <c r="F4" s="7"/>
      <c r="G4" s="7"/>
      <c r="H4" s="7"/>
      <c r="I4" s="7"/>
      <c r="J4" s="7"/>
      <c r="K4" s="7"/>
      <c r="L4" s="7"/>
      <c r="M4" s="6"/>
      <c r="N4" s="6"/>
      <c r="O4" s="6"/>
      <c r="P4" s="6"/>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623" t="s">
        <v>72</v>
      </c>
      <c r="I6" s="624"/>
      <c r="J6" s="624"/>
      <c r="K6" s="624"/>
      <c r="L6" s="624"/>
      <c r="M6" s="624"/>
      <c r="N6" s="624"/>
      <c r="O6" s="624"/>
      <c r="P6" s="624"/>
      <c r="Q6" s="624"/>
      <c r="R6" s="624"/>
      <c r="S6" s="625"/>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2"/>
      <c r="F8" s="626" t="s">
        <v>124</v>
      </c>
      <c r="G8" s="15"/>
      <c r="H8" s="677" t="s">
        <v>74</v>
      </c>
      <c r="I8" s="679" t="s">
        <v>75</v>
      </c>
      <c r="J8" s="679" t="s">
        <v>76</v>
      </c>
      <c r="K8" s="679"/>
      <c r="L8" s="679"/>
      <c r="M8" s="679"/>
      <c r="N8" s="679"/>
      <c r="O8" s="679" t="s">
        <v>77</v>
      </c>
      <c r="P8" s="679"/>
      <c r="Q8" s="677" t="s">
        <v>78</v>
      </c>
      <c r="R8" s="627" t="s">
        <v>172</v>
      </c>
      <c r="S8" s="630" t="s">
        <v>79</v>
      </c>
      <c r="T8" s="20"/>
      <c r="U8" s="21"/>
      <c r="V8" s="21"/>
      <c r="W8" s="21"/>
    </row>
    <row r="9" spans="1:26" ht="30" customHeight="1" x14ac:dyDescent="0.2">
      <c r="A9" s="6"/>
      <c r="B9" s="6"/>
      <c r="C9" s="13"/>
      <c r="D9" s="19"/>
      <c r="E9" s="103" t="s">
        <v>100</v>
      </c>
      <c r="F9" s="626"/>
      <c r="G9" s="15"/>
      <c r="H9" s="678"/>
      <c r="I9" s="679"/>
      <c r="J9" s="505" t="s">
        <v>95</v>
      </c>
      <c r="K9" s="505" t="s">
        <v>96</v>
      </c>
      <c r="L9" s="505" t="s">
        <v>94</v>
      </c>
      <c r="M9" s="505" t="s">
        <v>97</v>
      </c>
      <c r="N9" s="505" t="s">
        <v>85</v>
      </c>
      <c r="O9" s="505" t="s">
        <v>86</v>
      </c>
      <c r="P9" s="505" t="s">
        <v>87</v>
      </c>
      <c r="Q9" s="678"/>
      <c r="R9" s="628"/>
      <c r="S9" s="630"/>
      <c r="T9" s="17"/>
      <c r="U9" s="22"/>
      <c r="V9" s="22"/>
      <c r="W9" s="22"/>
    </row>
    <row r="10" spans="1:26" ht="15.75" customHeight="1" x14ac:dyDescent="0.2">
      <c r="A10" s="6"/>
      <c r="B10" s="6"/>
      <c r="C10" s="13"/>
      <c r="D10" s="19"/>
      <c r="E10" s="277"/>
      <c r="F10" s="160"/>
      <c r="G10" s="15"/>
      <c r="H10" s="160" t="s">
        <v>180</v>
      </c>
      <c r="I10" s="160" t="s">
        <v>180</v>
      </c>
      <c r="J10" s="160" t="s">
        <v>180</v>
      </c>
      <c r="K10" s="160" t="s">
        <v>180</v>
      </c>
      <c r="L10" s="160" t="s">
        <v>180</v>
      </c>
      <c r="M10" s="160" t="s">
        <v>180</v>
      </c>
      <c r="N10" s="160" t="s">
        <v>180</v>
      </c>
      <c r="O10" s="160" t="s">
        <v>180</v>
      </c>
      <c r="P10" s="160" t="s">
        <v>180</v>
      </c>
      <c r="Q10" s="160" t="s">
        <v>180</v>
      </c>
      <c r="R10" s="160" t="s">
        <v>180</v>
      </c>
      <c r="S10" s="160" t="s">
        <v>180</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IF(OR('Services - NHC'!E10="",'Services - NHC'!E10="[Enter service]"),"",'Services - NHC'!E10)</f>
        <v>Governance</v>
      </c>
      <c r="F12" s="71" t="str">
        <f>IF(OR('Services - NHC'!F10="",'Services - NHC'!F10="[Select]"),"",'Services - NHC'!F10)</f>
        <v>Internal</v>
      </c>
      <c r="G12" s="15"/>
      <c r="H12" s="265">
        <v>0</v>
      </c>
      <c r="I12" s="265">
        <v>0</v>
      </c>
      <c r="J12" s="265">
        <v>0</v>
      </c>
      <c r="K12" s="265">
        <v>0</v>
      </c>
      <c r="L12" s="265">
        <v>0</v>
      </c>
      <c r="M12" s="265"/>
      <c r="N12" s="265"/>
      <c r="O12" s="265">
        <v>0</v>
      </c>
      <c r="P12" s="265"/>
      <c r="Q12" s="501">
        <v>0</v>
      </c>
      <c r="R12" s="267"/>
      <c r="S12" s="73">
        <f>SUM(H12:R12)</f>
        <v>0</v>
      </c>
      <c r="T12" s="17"/>
    </row>
    <row r="13" spans="1:26" ht="12" customHeight="1" x14ac:dyDescent="0.2">
      <c r="A13" s="6"/>
      <c r="B13" s="6"/>
      <c r="C13" s="13"/>
      <c r="D13" s="19">
        <f>D12+1</f>
        <v>2</v>
      </c>
      <c r="E13" s="70" t="str">
        <f>IF(OR('Services - NHC'!E11="",'Services - NHC'!E11="[Enter service]"),"",'Services - NHC'!E11)</f>
        <v>CEO</v>
      </c>
      <c r="F13" s="71" t="str">
        <f>IF(OR('Services - NHC'!F11="",'Services - NHC'!F11="[Select]"),"",'Services - NHC'!F11)</f>
        <v>Internal</v>
      </c>
      <c r="G13" s="15"/>
      <c r="H13" s="268">
        <v>0</v>
      </c>
      <c r="I13" s="268">
        <v>0</v>
      </c>
      <c r="J13" s="268">
        <v>0</v>
      </c>
      <c r="K13" s="268">
        <v>0</v>
      </c>
      <c r="L13" s="268">
        <v>0</v>
      </c>
      <c r="M13" s="268"/>
      <c r="N13" s="268"/>
      <c r="O13" s="268">
        <v>0</v>
      </c>
      <c r="P13" s="268"/>
      <c r="Q13" s="269">
        <v>0</v>
      </c>
      <c r="R13" s="270"/>
      <c r="S13" s="77">
        <f t="shared" ref="S13:S123" si="0">SUM(H13:R13)</f>
        <v>0</v>
      </c>
      <c r="T13" s="17"/>
    </row>
    <row r="14" spans="1:26" ht="12" customHeight="1" x14ac:dyDescent="0.2">
      <c r="A14" s="6"/>
      <c r="B14" s="6"/>
      <c r="C14" s="13"/>
      <c r="D14" s="19">
        <f t="shared" ref="D14:D124" si="1">D13+1</f>
        <v>3</v>
      </c>
      <c r="E14" s="70" t="str">
        <f>IF(OR('Services - NHC'!E12="",'Services - NHC'!E12="[Enter service]"),"",'Services - NHC'!E12)</f>
        <v>Rural Living Campaign</v>
      </c>
      <c r="F14" s="71" t="str">
        <f>IF(OR('Services - NHC'!F12="",'Services - NHC'!F12="[Select]"),"",'Services - NHC'!F12)</f>
        <v>External</v>
      </c>
      <c r="G14" s="15"/>
      <c r="H14" s="268">
        <v>0</v>
      </c>
      <c r="I14" s="268">
        <v>0</v>
      </c>
      <c r="J14" s="268">
        <v>0</v>
      </c>
      <c r="K14" s="268">
        <v>0</v>
      </c>
      <c r="L14" s="268">
        <v>0</v>
      </c>
      <c r="M14" s="268"/>
      <c r="N14" s="268"/>
      <c r="O14" s="268">
        <v>0</v>
      </c>
      <c r="P14" s="268"/>
      <c r="Q14" s="269">
        <v>0</v>
      </c>
      <c r="R14" s="270"/>
      <c r="S14" s="77">
        <f t="shared" si="0"/>
        <v>0</v>
      </c>
      <c r="T14" s="17"/>
    </row>
    <row r="15" spans="1:26" ht="12" customHeight="1" x14ac:dyDescent="0.2">
      <c r="A15" s="6"/>
      <c r="B15" s="6"/>
      <c r="C15" s="13"/>
      <c r="D15" s="19">
        <f t="shared" si="1"/>
        <v>4</v>
      </c>
      <c r="E15" s="70" t="str">
        <f>IF(OR('Services - NHC'!E13="",'Services - NHC'!E13="[Enter service]"),"",'Services - NHC'!E13)</f>
        <v>Planning</v>
      </c>
      <c r="F15" s="71" t="str">
        <f>IF(OR('Services - NHC'!F13="",'Services - NHC'!F13="[Select]"),"",'Services - NHC'!F13)</f>
        <v>External</v>
      </c>
      <c r="G15" s="15"/>
      <c r="H15" s="268">
        <v>22000</v>
      </c>
      <c r="I15" s="268">
        <v>0</v>
      </c>
      <c r="J15" s="268">
        <v>0</v>
      </c>
      <c r="K15" s="268">
        <v>0</v>
      </c>
      <c r="L15" s="268">
        <v>0</v>
      </c>
      <c r="M15" s="268"/>
      <c r="N15" s="268"/>
      <c r="O15" s="268">
        <v>0</v>
      </c>
      <c r="P15" s="268"/>
      <c r="Q15" s="269">
        <v>0</v>
      </c>
      <c r="R15" s="270"/>
      <c r="S15" s="77">
        <f t="shared" si="0"/>
        <v>22000</v>
      </c>
      <c r="T15" s="17"/>
    </row>
    <row r="16" spans="1:26" ht="12" customHeight="1" x14ac:dyDescent="0.2">
      <c r="A16" s="6"/>
      <c r="B16" s="6"/>
      <c r="C16" s="13"/>
      <c r="D16" s="19">
        <f t="shared" si="1"/>
        <v>5</v>
      </c>
      <c r="E16" s="70" t="str">
        <f>IF(OR('Services - NHC'!E14="",'Services - NHC'!E14="[Enter service]"),"",'Services - NHC'!E14)</f>
        <v>Procurement</v>
      </c>
      <c r="F16" s="71" t="str">
        <f>IF(OR('Services - NHC'!F14="",'Services - NHC'!F14="[Select]"),"",'Services - NHC'!F14)</f>
        <v>Internal</v>
      </c>
      <c r="G16" s="15"/>
      <c r="H16" s="268">
        <v>0</v>
      </c>
      <c r="I16" s="268">
        <v>0</v>
      </c>
      <c r="J16" s="268">
        <v>0</v>
      </c>
      <c r="K16" s="268">
        <v>0</v>
      </c>
      <c r="L16" s="268">
        <v>0</v>
      </c>
      <c r="M16" s="268"/>
      <c r="N16" s="268"/>
      <c r="O16" s="268">
        <v>0</v>
      </c>
      <c r="P16" s="268"/>
      <c r="Q16" s="269">
        <v>0</v>
      </c>
      <c r="R16" s="270"/>
      <c r="S16" s="77">
        <f t="shared" si="0"/>
        <v>0</v>
      </c>
      <c r="T16" s="17"/>
    </row>
    <row r="17" spans="1:20" ht="12" customHeight="1" x14ac:dyDescent="0.2">
      <c r="A17" s="6"/>
      <c r="B17" s="6"/>
      <c r="C17" s="13"/>
      <c r="D17" s="19">
        <f t="shared" si="1"/>
        <v>6</v>
      </c>
      <c r="E17" s="70" t="str">
        <f>IF(OR('Services - NHC'!E15="",'Services - NHC'!E15="[Enter service]"),"",'Services - NHC'!E15)</f>
        <v>Community Development</v>
      </c>
      <c r="F17" s="71" t="str">
        <f>IF(OR('Services - NHC'!F15="",'Services - NHC'!F15="[Select]"),"",'Services - NHC'!F15)</f>
        <v>External</v>
      </c>
      <c r="G17" s="15"/>
      <c r="H17" s="268">
        <v>0</v>
      </c>
      <c r="I17" s="268">
        <v>0</v>
      </c>
      <c r="J17" s="268">
        <v>0</v>
      </c>
      <c r="K17" s="268">
        <v>0</v>
      </c>
      <c r="L17" s="268">
        <v>0</v>
      </c>
      <c r="M17" s="268"/>
      <c r="N17" s="268"/>
      <c r="O17" s="268">
        <v>0</v>
      </c>
      <c r="P17" s="268"/>
      <c r="Q17" s="269">
        <v>5000</v>
      </c>
      <c r="R17" s="270"/>
      <c r="S17" s="77">
        <f t="shared" si="0"/>
        <v>5000</v>
      </c>
      <c r="T17" s="17"/>
    </row>
    <row r="18" spans="1:20" ht="12" customHeight="1" x14ac:dyDescent="0.2">
      <c r="A18" s="6"/>
      <c r="B18" s="6"/>
      <c r="C18" s="13"/>
      <c r="D18" s="19">
        <f t="shared" si="1"/>
        <v>7</v>
      </c>
      <c r="E18" s="70" t="str">
        <f>IF(OR('Services - NHC'!E16="",'Services - NHC'!E16="[Enter service]"),"",'Services - NHC'!E16)</f>
        <v>LC Drought Response Program</v>
      </c>
      <c r="F18" s="71" t="str">
        <f>IF(OR('Services - NHC'!F16="",'Services - NHC'!F16="[Select]"),"",'Services - NHC'!F16)</f>
        <v>External</v>
      </c>
      <c r="G18" s="15"/>
      <c r="H18" s="268">
        <v>0</v>
      </c>
      <c r="I18" s="268">
        <v>0</v>
      </c>
      <c r="J18" s="268">
        <v>0</v>
      </c>
      <c r="K18" s="268">
        <v>0</v>
      </c>
      <c r="L18" s="268">
        <v>0</v>
      </c>
      <c r="M18" s="268"/>
      <c r="N18" s="268"/>
      <c r="O18" s="268">
        <v>0</v>
      </c>
      <c r="P18" s="268"/>
      <c r="Q18" s="269">
        <v>0</v>
      </c>
      <c r="R18" s="270"/>
      <c r="S18" s="77">
        <f t="shared" si="0"/>
        <v>0</v>
      </c>
      <c r="T18" s="17"/>
    </row>
    <row r="19" spans="1:20" ht="12" customHeight="1" x14ac:dyDescent="0.2">
      <c r="A19" s="6"/>
      <c r="B19" s="6"/>
      <c r="C19" s="13"/>
      <c r="D19" s="19">
        <f t="shared" si="1"/>
        <v>8</v>
      </c>
      <c r="E19" s="70" t="str">
        <f>IF(OR('Services - NHC'!E17="",'Services - NHC'!E17="[Enter service]"),"",'Services - NHC'!E17)</f>
        <v>Stronger Regional Communities Plan (SRCP)</v>
      </c>
      <c r="F19" s="71" t="str">
        <f>IF(OR('Services - NHC'!F17="",'Services - NHC'!F17="[Select]"),"",'Services - NHC'!F17)</f>
        <v>External</v>
      </c>
      <c r="G19" s="15"/>
      <c r="H19" s="268">
        <v>0</v>
      </c>
      <c r="I19" s="268">
        <v>0</v>
      </c>
      <c r="J19" s="268">
        <v>0</v>
      </c>
      <c r="K19" s="268">
        <v>0</v>
      </c>
      <c r="L19" s="268">
        <v>0</v>
      </c>
      <c r="M19" s="268"/>
      <c r="N19" s="268"/>
      <c r="O19" s="268">
        <v>0</v>
      </c>
      <c r="P19" s="268"/>
      <c r="Q19" s="269">
        <v>0</v>
      </c>
      <c r="R19" s="270"/>
      <c r="S19" s="77">
        <f t="shared" si="0"/>
        <v>0</v>
      </c>
      <c r="T19" s="17"/>
    </row>
    <row r="20" spans="1:20" ht="12" customHeight="1" x14ac:dyDescent="0.2">
      <c r="A20" s="6"/>
      <c r="B20" s="6"/>
      <c r="C20" s="13"/>
      <c r="D20" s="19">
        <f t="shared" si="1"/>
        <v>9</v>
      </c>
      <c r="E20" s="70" t="str">
        <f>IF(OR('Services - NHC'!E18="",'Services - NHC'!E18="[Enter service]"),"",'Services - NHC'!E18)</f>
        <v>Economic Development</v>
      </c>
      <c r="F20" s="71" t="str">
        <f>IF(OR('Services - NHC'!F18="",'Services - NHC'!F18="[Select]"),"",'Services - NHC'!F18)</f>
        <v>External</v>
      </c>
      <c r="G20" s="15"/>
      <c r="H20" s="268">
        <v>0</v>
      </c>
      <c r="I20" s="268">
        <v>0</v>
      </c>
      <c r="J20" s="268">
        <v>0</v>
      </c>
      <c r="K20" s="268">
        <v>20000</v>
      </c>
      <c r="L20" s="268">
        <v>0</v>
      </c>
      <c r="M20" s="268"/>
      <c r="N20" s="268"/>
      <c r="O20" s="268">
        <v>400</v>
      </c>
      <c r="P20" s="268"/>
      <c r="Q20" s="269">
        <v>960</v>
      </c>
      <c r="R20" s="270"/>
      <c r="S20" s="77">
        <f t="shared" si="0"/>
        <v>21360</v>
      </c>
      <c r="T20" s="17"/>
    </row>
    <row r="21" spans="1:20" ht="12" customHeight="1" x14ac:dyDescent="0.2">
      <c r="A21" s="6"/>
      <c r="B21" s="6"/>
      <c r="C21" s="13"/>
      <c r="D21" s="19">
        <f t="shared" si="1"/>
        <v>10</v>
      </c>
      <c r="E21" s="70" t="str">
        <f>IF(OR('Services - NHC'!E19="",'Services - NHC'!E19="[Enter service]"),"",'Services - NHC'!E19)</f>
        <v>Industrial Estates</v>
      </c>
      <c r="F21" s="71" t="str">
        <f>IF(OR('Services - NHC'!F19="",'Services - NHC'!F19="[Select]"),"",'Services - NHC'!F19)</f>
        <v>External</v>
      </c>
      <c r="G21" s="15"/>
      <c r="H21" s="268">
        <v>0</v>
      </c>
      <c r="I21" s="268">
        <v>0</v>
      </c>
      <c r="J21" s="268">
        <v>0</v>
      </c>
      <c r="K21" s="268">
        <v>0</v>
      </c>
      <c r="L21" s="268">
        <v>0</v>
      </c>
      <c r="M21" s="268"/>
      <c r="N21" s="268"/>
      <c r="O21" s="268">
        <v>0</v>
      </c>
      <c r="P21" s="268"/>
      <c r="Q21" s="269">
        <v>0</v>
      </c>
      <c r="R21" s="270"/>
      <c r="S21" s="77">
        <f t="shared" si="0"/>
        <v>0</v>
      </c>
      <c r="T21" s="17"/>
    </row>
    <row r="22" spans="1:20" ht="12" customHeight="1" x14ac:dyDescent="0.2">
      <c r="A22" s="6"/>
      <c r="B22" s="6"/>
      <c r="C22" s="13"/>
      <c r="D22" s="19">
        <f t="shared" si="1"/>
        <v>11</v>
      </c>
      <c r="E22" s="70" t="str">
        <f>IF(OR('Services - NHC'!E20="",'Services - NHC'!E20="[Enter service]"),"",'Services - NHC'!E20)</f>
        <v>Rural Economic Development Opportunities</v>
      </c>
      <c r="F22" s="71" t="str">
        <f>IF(OR('Services - NHC'!F20="",'Services - NHC'!F20="[Select]"),"",'Services - NHC'!F20)</f>
        <v>External</v>
      </c>
      <c r="G22" s="15"/>
      <c r="H22" s="268">
        <v>0</v>
      </c>
      <c r="I22" s="268">
        <v>0</v>
      </c>
      <c r="J22" s="268">
        <v>0</v>
      </c>
      <c r="K22" s="268">
        <v>0</v>
      </c>
      <c r="L22" s="268">
        <v>0</v>
      </c>
      <c r="M22" s="268"/>
      <c r="N22" s="268"/>
      <c r="O22" s="268">
        <v>0</v>
      </c>
      <c r="P22" s="268"/>
      <c r="Q22" s="269">
        <v>0</v>
      </c>
      <c r="R22" s="270"/>
      <c r="S22" s="77">
        <f t="shared" si="0"/>
        <v>0</v>
      </c>
      <c r="T22" s="17"/>
    </row>
    <row r="23" spans="1:20" ht="12" customHeight="1" x14ac:dyDescent="0.2">
      <c r="A23" s="6"/>
      <c r="B23" s="6"/>
      <c r="C23" s="13"/>
      <c r="D23" s="19">
        <f t="shared" si="1"/>
        <v>12</v>
      </c>
      <c r="E23" s="70" t="str">
        <f>IF(OR('Services - NHC'!E21="",'Services - NHC'!E21="[Enter service]"),"",'Services - NHC'!E21)</f>
        <v>Finance and Procurement</v>
      </c>
      <c r="F23" s="71" t="str">
        <f>IF(OR('Services - NHC'!F21="",'Services - NHC'!F21="[Select]"),"",'Services - NHC'!F21)</f>
        <v>Internal</v>
      </c>
      <c r="G23" s="15"/>
      <c r="H23" s="268">
        <v>0</v>
      </c>
      <c r="I23" s="268">
        <v>0</v>
      </c>
      <c r="J23" s="268">
        <v>0</v>
      </c>
      <c r="K23" s="268">
        <v>0</v>
      </c>
      <c r="L23" s="268">
        <v>3290333</v>
      </c>
      <c r="M23" s="268"/>
      <c r="N23" s="268"/>
      <c r="O23" s="268">
        <v>0</v>
      </c>
      <c r="P23" s="268"/>
      <c r="Q23" s="269">
        <v>60000</v>
      </c>
      <c r="R23" s="270"/>
      <c r="S23" s="77">
        <f t="shared" si="0"/>
        <v>3350333</v>
      </c>
      <c r="T23" s="17"/>
    </row>
    <row r="24" spans="1:20" ht="12" customHeight="1" x14ac:dyDescent="0.2">
      <c r="A24" s="6"/>
      <c r="B24" s="6"/>
      <c r="C24" s="13"/>
      <c r="D24" s="19">
        <f t="shared" si="1"/>
        <v>13</v>
      </c>
      <c r="E24" s="70" t="str">
        <f>IF(OR('Services - NHC'!E22="",'Services - NHC'!E22="[Enter service]"),"",'Services - NHC'!E22)</f>
        <v>Revenue Collection</v>
      </c>
      <c r="F24" s="71" t="str">
        <f>IF(OR('Services - NHC'!F22="",'Services - NHC'!F22="[Select]"),"",'Services - NHC'!F22)</f>
        <v>Mixed</v>
      </c>
      <c r="G24" s="15"/>
      <c r="H24" s="268">
        <v>6000</v>
      </c>
      <c r="I24" s="268">
        <v>0</v>
      </c>
      <c r="J24" s="268">
        <v>0</v>
      </c>
      <c r="K24" s="268">
        <v>0</v>
      </c>
      <c r="L24" s="268">
        <v>0</v>
      </c>
      <c r="M24" s="268"/>
      <c r="N24" s="268"/>
      <c r="O24" s="268">
        <v>85000</v>
      </c>
      <c r="P24" s="268"/>
      <c r="Q24" s="269">
        <v>70000</v>
      </c>
      <c r="R24" s="270"/>
      <c r="S24" s="77">
        <f t="shared" si="0"/>
        <v>161000</v>
      </c>
      <c r="T24" s="17"/>
    </row>
    <row r="25" spans="1:20" ht="12" customHeight="1" x14ac:dyDescent="0.2">
      <c r="A25" s="6"/>
      <c r="B25" s="6"/>
      <c r="C25" s="13"/>
      <c r="D25" s="19">
        <f t="shared" si="1"/>
        <v>14</v>
      </c>
      <c r="E25" s="70" t="str">
        <f>IF(OR('Services - NHC'!E23="",'Services - NHC'!E23="[Enter service]"),"",'Services - NHC'!E23)</f>
        <v>Fire Services Levy</v>
      </c>
      <c r="F25" s="71" t="str">
        <f>IF(OR('Services - NHC'!F23="",'Services - NHC'!F23="[Select]"),"",'Services - NHC'!F23)</f>
        <v>Internal</v>
      </c>
      <c r="G25" s="15"/>
      <c r="H25" s="268">
        <v>0</v>
      </c>
      <c r="I25" s="268">
        <v>0</v>
      </c>
      <c r="J25" s="268">
        <v>0</v>
      </c>
      <c r="K25" s="268">
        <v>0</v>
      </c>
      <c r="L25" s="268">
        <v>0</v>
      </c>
      <c r="M25" s="268"/>
      <c r="N25" s="268"/>
      <c r="O25" s="268">
        <v>38300</v>
      </c>
      <c r="P25" s="268"/>
      <c r="Q25" s="269">
        <v>0</v>
      </c>
      <c r="R25" s="270"/>
      <c r="S25" s="77">
        <f t="shared" si="0"/>
        <v>38300</v>
      </c>
      <c r="T25" s="17"/>
    </row>
    <row r="26" spans="1:20" ht="12" customHeight="1" x14ac:dyDescent="0.2">
      <c r="A26" s="6"/>
      <c r="B26" s="6"/>
      <c r="C26" s="13"/>
      <c r="D26" s="19">
        <f t="shared" si="1"/>
        <v>15</v>
      </c>
      <c r="E26" s="70" t="str">
        <f>IF(OR('Services - NHC'!E24="",'Services - NHC'!E24="[Enter service]"),"",'Services - NHC'!E24)</f>
        <v>Corporate Services</v>
      </c>
      <c r="F26" s="71" t="str">
        <f>IF(OR('Services - NHC'!F24="",'Services - NHC'!F24="[Select]"),"",'Services - NHC'!F24)</f>
        <v>Internal</v>
      </c>
      <c r="G26" s="15"/>
      <c r="H26" s="268">
        <v>0</v>
      </c>
      <c r="I26" s="268">
        <v>0</v>
      </c>
      <c r="J26" s="268">
        <v>0</v>
      </c>
      <c r="K26" s="268">
        <v>0</v>
      </c>
      <c r="L26" s="268">
        <v>0</v>
      </c>
      <c r="M26" s="268"/>
      <c r="N26" s="268"/>
      <c r="O26" s="268">
        <v>0</v>
      </c>
      <c r="P26" s="268"/>
      <c r="Q26" s="269">
        <v>0</v>
      </c>
      <c r="R26" s="270"/>
      <c r="S26" s="77">
        <f t="shared" si="0"/>
        <v>0</v>
      </c>
      <c r="T26" s="17"/>
    </row>
    <row r="27" spans="1:20" ht="12" customHeight="1" x14ac:dyDescent="0.2">
      <c r="A27" s="6"/>
      <c r="B27" s="6"/>
      <c r="C27" s="13"/>
      <c r="D27" s="19">
        <f t="shared" si="1"/>
        <v>16</v>
      </c>
      <c r="E27" s="70" t="str">
        <f>IF(OR('Services - NHC'!E25="",'Services - NHC'!E25="[Enter service]"),"",'Services - NHC'!E25)</f>
        <v>Media and Communication</v>
      </c>
      <c r="F27" s="71" t="str">
        <f>IF(OR('Services - NHC'!F25="",'Services - NHC'!F25="[Select]"),"",'Services - NHC'!F25)</f>
        <v>Mixed</v>
      </c>
      <c r="G27" s="15"/>
      <c r="H27" s="268">
        <v>4000</v>
      </c>
      <c r="I27" s="268">
        <v>0</v>
      </c>
      <c r="J27" s="268">
        <v>0</v>
      </c>
      <c r="K27" s="268">
        <v>0</v>
      </c>
      <c r="L27" s="268">
        <v>0</v>
      </c>
      <c r="M27" s="268"/>
      <c r="N27" s="268"/>
      <c r="O27" s="268">
        <v>0</v>
      </c>
      <c r="P27" s="268"/>
      <c r="Q27" s="269">
        <v>0</v>
      </c>
      <c r="R27" s="270"/>
      <c r="S27" s="77">
        <f t="shared" si="0"/>
        <v>4000</v>
      </c>
      <c r="T27" s="17"/>
    </row>
    <row r="28" spans="1:20" ht="12" customHeight="1" x14ac:dyDescent="0.2">
      <c r="A28" s="6"/>
      <c r="B28" s="6"/>
      <c r="C28" s="13"/>
      <c r="D28" s="19">
        <f t="shared" si="1"/>
        <v>17</v>
      </c>
      <c r="E28" s="70" t="str">
        <f>IF(OR('Services - NHC'!E26="",'Services - NHC'!E26="[Enter service]"),"",'Services - NHC'!E26)</f>
        <v>Risk Management</v>
      </c>
      <c r="F28" s="71" t="str">
        <f>IF(OR('Services - NHC'!F26="",'Services - NHC'!F26="[Select]"),"",'Services - NHC'!F26)</f>
        <v>Mixed</v>
      </c>
      <c r="G28" s="15"/>
      <c r="H28" s="268">
        <v>0</v>
      </c>
      <c r="I28" s="268">
        <v>0</v>
      </c>
      <c r="J28" s="268">
        <v>0</v>
      </c>
      <c r="K28" s="268">
        <v>0</v>
      </c>
      <c r="L28" s="268">
        <v>0</v>
      </c>
      <c r="M28" s="268"/>
      <c r="N28" s="268"/>
      <c r="O28" s="268">
        <v>0</v>
      </c>
      <c r="P28" s="268"/>
      <c r="Q28" s="269">
        <v>0</v>
      </c>
      <c r="R28" s="270"/>
      <c r="S28" s="77">
        <f t="shared" si="0"/>
        <v>0</v>
      </c>
      <c r="T28" s="17"/>
    </row>
    <row r="29" spans="1:20" ht="12" customHeight="1" x14ac:dyDescent="0.2">
      <c r="A29" s="6"/>
      <c r="B29" s="6"/>
      <c r="C29" s="13"/>
      <c r="D29" s="19">
        <f t="shared" si="1"/>
        <v>18</v>
      </c>
      <c r="E29" s="70" t="str">
        <f>IF(OR('Services - NHC'!E27="",'Services - NHC'!E27="[Enter service]"),"",'Services - NHC'!E27)</f>
        <v>Records Management</v>
      </c>
      <c r="F29" s="71" t="str">
        <f>IF(OR('Services - NHC'!F27="",'Services - NHC'!F27="[Select]"),"",'Services - NHC'!F27)</f>
        <v>Internal</v>
      </c>
      <c r="G29" s="15"/>
      <c r="H29" s="268">
        <v>0</v>
      </c>
      <c r="I29" s="268">
        <v>0</v>
      </c>
      <c r="J29" s="268">
        <v>0</v>
      </c>
      <c r="K29" s="268">
        <v>0</v>
      </c>
      <c r="L29" s="268">
        <v>0</v>
      </c>
      <c r="M29" s="268"/>
      <c r="N29" s="268"/>
      <c r="O29" s="268">
        <v>0</v>
      </c>
      <c r="P29" s="268"/>
      <c r="Q29" s="269">
        <v>0</v>
      </c>
      <c r="R29" s="270"/>
      <c r="S29" s="77">
        <f t="shared" si="0"/>
        <v>0</v>
      </c>
      <c r="T29" s="17"/>
    </row>
    <row r="30" spans="1:20" ht="12" customHeight="1" x14ac:dyDescent="0.2">
      <c r="A30" s="6"/>
      <c r="B30" s="6"/>
      <c r="C30" s="13"/>
      <c r="D30" s="19">
        <f t="shared" si="1"/>
        <v>19</v>
      </c>
      <c r="E30" s="70" t="str">
        <f>IF(OR('Services - NHC'!E28="",'Services - NHC'!E28="[Enter service]"),"",'Services - NHC'!E28)</f>
        <v>Human Resources</v>
      </c>
      <c r="F30" s="71" t="str">
        <f>IF(OR('Services - NHC'!F28="",'Services - NHC'!F28="[Select]"),"",'Services - NHC'!F28)</f>
        <v>Internal</v>
      </c>
      <c r="G30" s="15"/>
      <c r="H30" s="268">
        <v>0</v>
      </c>
      <c r="I30" s="268">
        <v>0</v>
      </c>
      <c r="J30" s="268">
        <v>0</v>
      </c>
      <c r="K30" s="268">
        <v>0</v>
      </c>
      <c r="L30" s="268">
        <v>0</v>
      </c>
      <c r="M30" s="268"/>
      <c r="N30" s="268"/>
      <c r="O30" s="268">
        <v>0</v>
      </c>
      <c r="P30" s="268"/>
      <c r="Q30" s="269">
        <v>0</v>
      </c>
      <c r="R30" s="270"/>
      <c r="S30" s="77">
        <f t="shared" si="0"/>
        <v>0</v>
      </c>
      <c r="T30" s="17"/>
    </row>
    <row r="31" spans="1:20" ht="12" customHeight="1" x14ac:dyDescent="0.2">
      <c r="A31" s="6"/>
      <c r="B31" s="6"/>
      <c r="C31" s="13"/>
      <c r="D31" s="19">
        <f t="shared" si="1"/>
        <v>20</v>
      </c>
      <c r="E31" s="70" t="str">
        <f>IF(OR('Services - NHC'!E29="",'Services - NHC'!E29="[Enter service]"),"",'Services - NHC'!E29)</f>
        <v>Information Technology</v>
      </c>
      <c r="F31" s="71" t="str">
        <f>IF(OR('Services - NHC'!F29="",'Services - NHC'!F29="[Select]"),"",'Services - NHC'!F29)</f>
        <v>Internal</v>
      </c>
      <c r="G31" s="15"/>
      <c r="H31" s="268">
        <v>0</v>
      </c>
      <c r="I31" s="268">
        <v>0</v>
      </c>
      <c r="J31" s="268">
        <v>0</v>
      </c>
      <c r="K31" s="268">
        <v>0</v>
      </c>
      <c r="L31" s="268">
        <v>0</v>
      </c>
      <c r="M31" s="268"/>
      <c r="N31" s="268"/>
      <c r="O31" s="268">
        <v>0</v>
      </c>
      <c r="P31" s="268"/>
      <c r="Q31" s="269">
        <v>0</v>
      </c>
      <c r="R31" s="270"/>
      <c r="S31" s="77">
        <f t="shared" si="0"/>
        <v>0</v>
      </c>
      <c r="T31" s="17"/>
    </row>
    <row r="32" spans="1:20" ht="12" customHeight="1" x14ac:dyDescent="0.2">
      <c r="A32" s="6"/>
      <c r="B32" s="6"/>
      <c r="C32" s="13"/>
      <c r="D32" s="19">
        <f t="shared" si="1"/>
        <v>21</v>
      </c>
      <c r="E32" s="70" t="str">
        <f>IF(OR('Services - NHC'!E30="",'Services - NHC'!E30="[Enter service]"),"",'Services - NHC'!E30)</f>
        <v>Customer Service</v>
      </c>
      <c r="F32" s="71" t="str">
        <f>IF(OR('Services - NHC'!F30="",'Services - NHC'!F30="[Select]"),"",'Services - NHC'!F30)</f>
        <v>Mixed</v>
      </c>
      <c r="G32" s="15"/>
      <c r="H32" s="268">
        <v>0</v>
      </c>
      <c r="I32" s="268">
        <v>0</v>
      </c>
      <c r="J32" s="268">
        <v>0</v>
      </c>
      <c r="K32" s="268">
        <v>0</v>
      </c>
      <c r="L32" s="268">
        <v>0</v>
      </c>
      <c r="M32" s="268"/>
      <c r="N32" s="268"/>
      <c r="O32" s="268">
        <v>0</v>
      </c>
      <c r="P32" s="268"/>
      <c r="Q32" s="269">
        <v>0</v>
      </c>
      <c r="R32" s="270"/>
      <c r="S32" s="77">
        <f t="shared" si="0"/>
        <v>0</v>
      </c>
      <c r="T32" s="17"/>
    </row>
    <row r="33" spans="1:20" ht="12" customHeight="1" x14ac:dyDescent="0.2">
      <c r="A33" s="6"/>
      <c r="B33" s="6"/>
      <c r="C33" s="13"/>
      <c r="D33" s="19">
        <f t="shared" si="1"/>
        <v>22</v>
      </c>
      <c r="E33" s="70" t="str">
        <f>IF(OR('Services - NHC'!E31="",'Services - NHC'!E31="[Enter service]"),"",'Services - NHC'!E31)</f>
        <v>School Crossings</v>
      </c>
      <c r="F33" s="71" t="str">
        <f>IF(OR('Services - NHC'!F31="",'Services - NHC'!F31="[Select]"),"",'Services - NHC'!F31)</f>
        <v>External</v>
      </c>
      <c r="G33" s="15"/>
      <c r="H33" s="268">
        <v>0</v>
      </c>
      <c r="I33" s="268">
        <v>0</v>
      </c>
      <c r="J33" s="268">
        <v>9400</v>
      </c>
      <c r="K33" s="268">
        <v>0</v>
      </c>
      <c r="L33" s="268">
        <v>0</v>
      </c>
      <c r="M33" s="268"/>
      <c r="N33" s="268"/>
      <c r="O33" s="268">
        <v>0</v>
      </c>
      <c r="P33" s="268"/>
      <c r="Q33" s="269">
        <v>0</v>
      </c>
      <c r="R33" s="270"/>
      <c r="S33" s="77">
        <f t="shared" si="0"/>
        <v>9400</v>
      </c>
      <c r="T33" s="17"/>
    </row>
    <row r="34" spans="1:20" ht="12" customHeight="1" x14ac:dyDescent="0.2">
      <c r="A34" s="6"/>
      <c r="B34" s="6"/>
      <c r="C34" s="13"/>
      <c r="D34" s="19">
        <f t="shared" si="1"/>
        <v>23</v>
      </c>
      <c r="E34" s="70" t="str">
        <f>IF(OR('Services - NHC'!E32="",'Services - NHC'!E32="[Enter service]"),"",'Services - NHC'!E32)</f>
        <v>Compliance</v>
      </c>
      <c r="F34" s="71" t="str">
        <f>IF(OR('Services - NHC'!F32="",'Services - NHC'!F32="[Select]"),"",'Services - NHC'!F32)</f>
        <v>External</v>
      </c>
      <c r="G34" s="15"/>
      <c r="H34" s="268">
        <v>100000</v>
      </c>
      <c r="I34" s="268">
        <v>48000</v>
      </c>
      <c r="J34" s="268">
        <v>0</v>
      </c>
      <c r="K34" s="268">
        <v>0</v>
      </c>
      <c r="L34" s="268">
        <v>0</v>
      </c>
      <c r="M34" s="268"/>
      <c r="N34" s="268"/>
      <c r="O34" s="268">
        <v>0</v>
      </c>
      <c r="P34" s="268"/>
      <c r="Q34" s="269">
        <v>0</v>
      </c>
      <c r="R34" s="270"/>
      <c r="S34" s="77">
        <f t="shared" si="0"/>
        <v>148000</v>
      </c>
      <c r="T34" s="17"/>
    </row>
    <row r="35" spans="1:20" ht="12" customHeight="1" x14ac:dyDescent="0.2">
      <c r="A35" s="6"/>
      <c r="B35" s="6"/>
      <c r="C35" s="13"/>
      <c r="D35" s="19">
        <f t="shared" si="1"/>
        <v>24</v>
      </c>
      <c r="E35" s="70" t="str">
        <f>IF(OR('Services - NHC'!E33="",'Services - NHC'!E33="[Enter service]"),"",'Services - NHC'!E33)</f>
        <v>Community Services Administration</v>
      </c>
      <c r="F35" s="71" t="str">
        <f>IF(OR('Services - NHC'!F33="",'Services - NHC'!F33="[Select]"),"",'Services - NHC'!F33)</f>
        <v>Internal</v>
      </c>
      <c r="G35" s="15"/>
      <c r="H35" s="268">
        <v>0</v>
      </c>
      <c r="I35" s="268">
        <v>0</v>
      </c>
      <c r="J35" s="268">
        <v>38000</v>
      </c>
      <c r="K35" s="268">
        <v>0</v>
      </c>
      <c r="L35" s="268">
        <v>0</v>
      </c>
      <c r="M35" s="268"/>
      <c r="N35" s="268"/>
      <c r="O35" s="268">
        <v>0</v>
      </c>
      <c r="P35" s="268"/>
      <c r="Q35" s="269">
        <v>0</v>
      </c>
      <c r="R35" s="270"/>
      <c r="S35" s="77">
        <f t="shared" si="0"/>
        <v>38000</v>
      </c>
      <c r="T35" s="17"/>
    </row>
    <row r="36" spans="1:20" ht="12" customHeight="1" x14ac:dyDescent="0.2">
      <c r="A36" s="6"/>
      <c r="B36" s="6"/>
      <c r="C36" s="13"/>
      <c r="D36" s="19">
        <f t="shared" si="1"/>
        <v>25</v>
      </c>
      <c r="E36" s="70" t="str">
        <f>IF(OR('Services - NHC'!E34="",'Services - NHC'!E34="[Enter service]"),"",'Services - NHC'!E34)</f>
        <v>Maternal &amp; Child Health</v>
      </c>
      <c r="F36" s="71" t="str">
        <f>IF(OR('Services - NHC'!F34="",'Services - NHC'!F34="[Select]"),"",'Services - NHC'!F34)</f>
        <v>External</v>
      </c>
      <c r="G36" s="15"/>
      <c r="H36" s="268">
        <v>0</v>
      </c>
      <c r="I36" s="268">
        <v>0</v>
      </c>
      <c r="J36" s="268">
        <v>148000</v>
      </c>
      <c r="K36" s="268">
        <v>0</v>
      </c>
      <c r="L36" s="268">
        <v>0</v>
      </c>
      <c r="M36" s="268"/>
      <c r="N36" s="268"/>
      <c r="O36" s="268">
        <v>0</v>
      </c>
      <c r="P36" s="268"/>
      <c r="Q36" s="269">
        <v>58000</v>
      </c>
      <c r="R36" s="270"/>
      <c r="S36" s="77">
        <f t="shared" si="0"/>
        <v>206000</v>
      </c>
      <c r="T36" s="17"/>
    </row>
    <row r="37" spans="1:20" ht="12" customHeight="1" x14ac:dyDescent="0.2">
      <c r="A37" s="6"/>
      <c r="B37" s="6"/>
      <c r="C37" s="13"/>
      <c r="D37" s="19">
        <f t="shared" si="1"/>
        <v>26</v>
      </c>
      <c r="E37" s="70" t="str">
        <f>IF(OR('Services - NHC'!E35="",'Services - NHC'!E35="[Enter service]"),"",'Services - NHC'!E35)</f>
        <v>Pre School Subsidised</v>
      </c>
      <c r="F37" s="71" t="str">
        <f>IF(OR('Services - NHC'!F35="",'Services - NHC'!F35="[Select]"),"",'Services - NHC'!F35)</f>
        <v>External</v>
      </c>
      <c r="G37" s="15"/>
      <c r="H37" s="268">
        <v>0</v>
      </c>
      <c r="I37" s="268">
        <v>0</v>
      </c>
      <c r="J37" s="268">
        <v>0</v>
      </c>
      <c r="K37" s="268">
        <v>0</v>
      </c>
      <c r="L37" s="268">
        <v>0</v>
      </c>
      <c r="M37" s="268"/>
      <c r="N37" s="268"/>
      <c r="O37" s="268">
        <v>0</v>
      </c>
      <c r="P37" s="268"/>
      <c r="Q37" s="269">
        <v>0</v>
      </c>
      <c r="R37" s="270"/>
      <c r="S37" s="77">
        <f t="shared" si="0"/>
        <v>0</v>
      </c>
      <c r="T37" s="17"/>
    </row>
    <row r="38" spans="1:20" ht="12" customHeight="1" x14ac:dyDescent="0.2">
      <c r="A38" s="6"/>
      <c r="B38" s="6"/>
      <c r="C38" s="13"/>
      <c r="D38" s="19">
        <f t="shared" si="1"/>
        <v>27</v>
      </c>
      <c r="E38" s="70" t="str">
        <f>IF(OR('Services - NHC'!E36="",'Services - NHC'!E36="[Enter service]"),"",'Services - NHC'!E36)</f>
        <v>Senior Citizens Centre</v>
      </c>
      <c r="F38" s="71" t="str">
        <f>IF(OR('Services - NHC'!F36="",'Services - NHC'!F36="[Select]"),"",'Services - NHC'!F36)</f>
        <v>External</v>
      </c>
      <c r="G38" s="15"/>
      <c r="H38" s="268">
        <v>0</v>
      </c>
      <c r="I38" s="268">
        <v>400</v>
      </c>
      <c r="J38" s="268">
        <v>52894</v>
      </c>
      <c r="K38" s="268">
        <v>2200</v>
      </c>
      <c r="L38" s="268">
        <v>0</v>
      </c>
      <c r="M38" s="268"/>
      <c r="N38" s="268"/>
      <c r="O38" s="268">
        <v>0</v>
      </c>
      <c r="P38" s="268"/>
      <c r="Q38" s="269">
        <v>0</v>
      </c>
      <c r="R38" s="270"/>
      <c r="S38" s="77">
        <f t="shared" si="0"/>
        <v>55494</v>
      </c>
      <c r="T38" s="17"/>
    </row>
    <row r="39" spans="1:20" ht="12" customHeight="1" x14ac:dyDescent="0.2">
      <c r="A39" s="6"/>
      <c r="B39" s="6"/>
      <c r="C39" s="13"/>
      <c r="D39" s="19">
        <f t="shared" si="1"/>
        <v>28</v>
      </c>
      <c r="E39" s="70" t="str">
        <f>IF(OR('Services - NHC'!E37="",'Services - NHC'!E37="[Enter service]"),"",'Services - NHC'!E37)</f>
        <v>Aged Accommodation</v>
      </c>
      <c r="F39" s="71" t="str">
        <f>IF(OR('Services - NHC'!F37="",'Services - NHC'!F37="[Select]"),"",'Services - NHC'!F37)</f>
        <v>External</v>
      </c>
      <c r="G39" s="15"/>
      <c r="H39" s="268">
        <v>0</v>
      </c>
      <c r="I39" s="268">
        <v>0</v>
      </c>
      <c r="J39" s="268">
        <v>0</v>
      </c>
      <c r="K39" s="268">
        <v>0</v>
      </c>
      <c r="L39" s="268">
        <v>0</v>
      </c>
      <c r="M39" s="268"/>
      <c r="N39" s="268"/>
      <c r="O39" s="268">
        <v>0</v>
      </c>
      <c r="P39" s="268"/>
      <c r="Q39" s="269">
        <v>0</v>
      </c>
      <c r="R39" s="270"/>
      <c r="S39" s="77">
        <f t="shared" si="0"/>
        <v>0</v>
      </c>
      <c r="T39" s="17"/>
    </row>
    <row r="40" spans="1:20" ht="12" customHeight="1" x14ac:dyDescent="0.2">
      <c r="A40" s="6"/>
      <c r="B40" s="6"/>
      <c r="C40" s="13"/>
      <c r="D40" s="19">
        <f t="shared" si="1"/>
        <v>29</v>
      </c>
      <c r="E40" s="70" t="str">
        <f>IF(OR('Services - NHC'!E38="",'Services - NHC'!E38="[Enter service]"),"",'Services - NHC'!E38)</f>
        <v>Assessment &amp; Care Management</v>
      </c>
      <c r="F40" s="71" t="str">
        <f>IF(OR('Services - NHC'!F38="",'Services - NHC'!F38="[Select]"),"",'Services - NHC'!F38)</f>
        <v>External</v>
      </c>
      <c r="G40" s="15"/>
      <c r="H40" s="268">
        <v>0</v>
      </c>
      <c r="I40" s="268">
        <v>0</v>
      </c>
      <c r="J40" s="268">
        <v>114491</v>
      </c>
      <c r="K40" s="268">
        <v>0</v>
      </c>
      <c r="L40" s="268">
        <v>0</v>
      </c>
      <c r="M40" s="268"/>
      <c r="N40" s="268"/>
      <c r="O40" s="268">
        <v>0</v>
      </c>
      <c r="P40" s="268"/>
      <c r="Q40" s="269">
        <v>0</v>
      </c>
      <c r="R40" s="270"/>
      <c r="S40" s="77">
        <f t="shared" si="0"/>
        <v>114491</v>
      </c>
      <c r="T40" s="17"/>
    </row>
    <row r="41" spans="1:20" ht="12" customHeight="1" x14ac:dyDescent="0.2">
      <c r="A41" s="6"/>
      <c r="B41" s="6"/>
      <c r="C41" s="13"/>
      <c r="D41" s="19">
        <f t="shared" si="1"/>
        <v>30</v>
      </c>
      <c r="E41" s="70" t="str">
        <f>IF(OR('Services - NHC'!E39="",'Services - NHC'!E39="[Enter service]"),"",'Services - NHC'!E39)</f>
        <v>Hospital to Home</v>
      </c>
      <c r="F41" s="71" t="str">
        <f>IF(OR('Services - NHC'!F39="",'Services - NHC'!F39="[Select]"),"",'Services - NHC'!F39)</f>
        <v>External</v>
      </c>
      <c r="G41" s="15"/>
      <c r="H41" s="268">
        <v>0</v>
      </c>
      <c r="I41" s="268">
        <v>0</v>
      </c>
      <c r="J41" s="268">
        <v>0</v>
      </c>
      <c r="K41" s="268">
        <v>0</v>
      </c>
      <c r="L41" s="268">
        <v>0</v>
      </c>
      <c r="M41" s="268"/>
      <c r="N41" s="268"/>
      <c r="O41" s="268">
        <v>0</v>
      </c>
      <c r="P41" s="268"/>
      <c r="Q41" s="269">
        <v>0</v>
      </c>
      <c r="R41" s="270"/>
      <c r="S41" s="77">
        <f t="shared" si="0"/>
        <v>0</v>
      </c>
      <c r="T41" s="17"/>
    </row>
    <row r="42" spans="1:20" ht="12" customHeight="1" x14ac:dyDescent="0.2">
      <c r="A42" s="6"/>
      <c r="B42" s="6"/>
      <c r="C42" s="13"/>
      <c r="D42" s="19">
        <f t="shared" si="1"/>
        <v>31</v>
      </c>
      <c r="E42" s="70" t="str">
        <f>IF(OR('Services - NHC'!E40="",'Services - NHC'!E40="[Enter service]"),"",'Services - NHC'!E40)</f>
        <v>Home Help General</v>
      </c>
      <c r="F42" s="71" t="str">
        <f>IF(OR('Services - NHC'!F40="",'Services - NHC'!F40="[Select]"),"",'Services - NHC'!F40)</f>
        <v>External</v>
      </c>
      <c r="G42" s="15"/>
      <c r="H42" s="268">
        <v>0</v>
      </c>
      <c r="I42" s="268">
        <v>56322</v>
      </c>
      <c r="J42" s="268">
        <v>325927</v>
      </c>
      <c r="K42" s="268">
        <v>0</v>
      </c>
      <c r="L42" s="268">
        <v>0</v>
      </c>
      <c r="M42" s="268"/>
      <c r="N42" s="268"/>
      <c r="O42" s="268">
        <v>0</v>
      </c>
      <c r="P42" s="268"/>
      <c r="Q42" s="269">
        <v>0</v>
      </c>
      <c r="R42" s="270"/>
      <c r="S42" s="77">
        <f t="shared" si="0"/>
        <v>382249</v>
      </c>
      <c r="T42" s="17"/>
    </row>
    <row r="43" spans="1:20" ht="12" customHeight="1" x14ac:dyDescent="0.2">
      <c r="A43" s="6"/>
      <c r="B43" s="6"/>
      <c r="C43" s="13"/>
      <c r="D43" s="19">
        <f t="shared" si="1"/>
        <v>32</v>
      </c>
      <c r="E43" s="70" t="str">
        <f>IF(OR('Services - NHC'!E41="",'Services - NHC'!E41="[Enter service]"),"",'Services - NHC'!E41)</f>
        <v>Home Help Personal</v>
      </c>
      <c r="F43" s="71" t="str">
        <f>IF(OR('Services - NHC'!F41="",'Services - NHC'!F41="[Select]"),"",'Services - NHC'!F41)</f>
        <v>External</v>
      </c>
      <c r="G43" s="15"/>
      <c r="H43" s="268">
        <v>0</v>
      </c>
      <c r="I43" s="268">
        <v>10098</v>
      </c>
      <c r="J43" s="268">
        <v>74321</v>
      </c>
      <c r="K43" s="268">
        <v>0</v>
      </c>
      <c r="L43" s="268">
        <v>0</v>
      </c>
      <c r="M43" s="268"/>
      <c r="N43" s="268"/>
      <c r="O43" s="268">
        <v>0</v>
      </c>
      <c r="P43" s="268"/>
      <c r="Q43" s="269">
        <v>0</v>
      </c>
      <c r="R43" s="270"/>
      <c r="S43" s="77">
        <f t="shared" si="0"/>
        <v>84419</v>
      </c>
      <c r="T43" s="17"/>
    </row>
    <row r="44" spans="1:20" ht="12" customHeight="1" x14ac:dyDescent="0.2">
      <c r="A44" s="6"/>
      <c r="B44" s="6"/>
      <c r="C44" s="13"/>
      <c r="D44" s="19">
        <f t="shared" si="1"/>
        <v>33</v>
      </c>
      <c r="E44" s="70" t="str">
        <f>IF(OR('Services - NHC'!E42="",'Services - NHC'!E42="[Enter service]"),"",'Services - NHC'!E42)</f>
        <v>Home Help Respite</v>
      </c>
      <c r="F44" s="71" t="str">
        <f>IF(OR('Services - NHC'!F42="",'Services - NHC'!F42="[Select]"),"",'Services - NHC'!F42)</f>
        <v>External</v>
      </c>
      <c r="G44" s="15"/>
      <c r="H44" s="268">
        <v>0</v>
      </c>
      <c r="I44" s="268">
        <v>3456</v>
      </c>
      <c r="J44" s="268">
        <v>42345</v>
      </c>
      <c r="K44" s="268">
        <v>0</v>
      </c>
      <c r="L44" s="268">
        <v>0</v>
      </c>
      <c r="M44" s="268"/>
      <c r="N44" s="268"/>
      <c r="O44" s="268">
        <v>0</v>
      </c>
      <c r="P44" s="268"/>
      <c r="Q44" s="269">
        <v>0</v>
      </c>
      <c r="R44" s="270"/>
      <c r="S44" s="77">
        <f t="shared" si="0"/>
        <v>45801</v>
      </c>
      <c r="T44" s="17"/>
    </row>
    <row r="45" spans="1:20" ht="12" customHeight="1" x14ac:dyDescent="0.2">
      <c r="A45" s="6"/>
      <c r="B45" s="6"/>
      <c r="C45" s="13"/>
      <c r="D45" s="19">
        <f t="shared" si="1"/>
        <v>34</v>
      </c>
      <c r="E45" s="70" t="str">
        <f>IF(OR('Services - NHC'!E43="",'Services - NHC'!E43="[Enter service]"),"",'Services - NHC'!E43)</f>
        <v>Home Maintenance</v>
      </c>
      <c r="F45" s="71" t="str">
        <f>IF(OR('Services - NHC'!F43="",'Services - NHC'!F43="[Select]"),"",'Services - NHC'!F43)</f>
        <v>External</v>
      </c>
      <c r="G45" s="15"/>
      <c r="H45" s="268">
        <v>0</v>
      </c>
      <c r="I45" s="268">
        <v>14400</v>
      </c>
      <c r="J45" s="268">
        <v>57898</v>
      </c>
      <c r="K45" s="268">
        <v>0</v>
      </c>
      <c r="L45" s="268">
        <v>0</v>
      </c>
      <c r="M45" s="268"/>
      <c r="N45" s="268"/>
      <c r="O45" s="268">
        <v>0</v>
      </c>
      <c r="P45" s="268"/>
      <c r="Q45" s="269">
        <v>0</v>
      </c>
      <c r="R45" s="270"/>
      <c r="S45" s="77">
        <f t="shared" si="0"/>
        <v>72298</v>
      </c>
      <c r="T45" s="17"/>
    </row>
    <row r="46" spans="1:20" ht="12" customHeight="1" x14ac:dyDescent="0.2">
      <c r="A46" s="6"/>
      <c r="B46" s="6"/>
      <c r="C46" s="13"/>
      <c r="D46" s="19">
        <f t="shared" si="1"/>
        <v>35</v>
      </c>
      <c r="E46" s="70" t="str">
        <f>IF(OR('Services - NHC'!E44="",'Services - NHC'!E44="[Enter service]"),"",'Services - NHC'!E44)</f>
        <v>Meals on Wheels</v>
      </c>
      <c r="F46" s="71" t="str">
        <f>IF(OR('Services - NHC'!F44="",'Services - NHC'!F44="[Select]"),"",'Services - NHC'!F44)</f>
        <v>External</v>
      </c>
      <c r="G46" s="15"/>
      <c r="H46" s="268">
        <v>0</v>
      </c>
      <c r="I46" s="268">
        <v>112813</v>
      </c>
      <c r="J46" s="268">
        <v>41128</v>
      </c>
      <c r="K46" s="268">
        <v>0</v>
      </c>
      <c r="L46" s="268">
        <v>0</v>
      </c>
      <c r="M46" s="268"/>
      <c r="N46" s="268"/>
      <c r="O46" s="268">
        <v>0</v>
      </c>
      <c r="P46" s="268"/>
      <c r="Q46" s="269">
        <v>0</v>
      </c>
      <c r="R46" s="270"/>
      <c r="S46" s="77">
        <f t="shared" si="0"/>
        <v>153941</v>
      </c>
      <c r="T46" s="17"/>
    </row>
    <row r="47" spans="1:20" ht="12" customHeight="1" x14ac:dyDescent="0.2">
      <c r="A47" s="6"/>
      <c r="B47" s="6"/>
      <c r="C47" s="13"/>
      <c r="D47" s="19">
        <f t="shared" si="1"/>
        <v>36</v>
      </c>
      <c r="E47" s="70" t="str">
        <f>IF(OR('Services - NHC'!E45="",'Services - NHC'!E45="[Enter service]"),"",'Services - NHC'!E45)</f>
        <v>Volunteer Co Ordination</v>
      </c>
      <c r="F47" s="71" t="str">
        <f>IF(OR('Services - NHC'!F45="",'Services - NHC'!F45="[Select]"),"",'Services - NHC'!F45)</f>
        <v>External</v>
      </c>
      <c r="G47" s="15"/>
      <c r="H47" s="268">
        <v>0</v>
      </c>
      <c r="I47" s="268">
        <v>0</v>
      </c>
      <c r="J47" s="268">
        <v>39324</v>
      </c>
      <c r="K47" s="268">
        <v>0</v>
      </c>
      <c r="L47" s="268">
        <v>0</v>
      </c>
      <c r="M47" s="268"/>
      <c r="N47" s="268"/>
      <c r="O47" s="268">
        <v>0</v>
      </c>
      <c r="P47" s="268"/>
      <c r="Q47" s="269">
        <v>0</v>
      </c>
      <c r="R47" s="270"/>
      <c r="S47" s="77">
        <f t="shared" si="0"/>
        <v>39324</v>
      </c>
      <c r="T47" s="17"/>
    </row>
    <row r="48" spans="1:20" ht="12" customHeight="1" x14ac:dyDescent="0.2">
      <c r="A48" s="6"/>
      <c r="B48" s="6"/>
      <c r="C48" s="13"/>
      <c r="D48" s="19">
        <f t="shared" si="1"/>
        <v>37</v>
      </c>
      <c r="E48" s="70" t="str">
        <f>IF(OR('Services - NHC'!E46="",'Services - NHC'!E46="[Enter service]"),"",'Services - NHC'!E46)</f>
        <v>HACC - BROKERED PROGRAMS</v>
      </c>
      <c r="F48" s="71" t="str">
        <f>IF(OR('Services - NHC'!F46="",'Services - NHC'!F46="[Select]"),"",'Services - NHC'!F46)</f>
        <v>External</v>
      </c>
      <c r="G48" s="15"/>
      <c r="H48" s="268">
        <v>0</v>
      </c>
      <c r="I48" s="268">
        <v>164835</v>
      </c>
      <c r="J48" s="268">
        <v>0</v>
      </c>
      <c r="K48" s="268">
        <v>0</v>
      </c>
      <c r="L48" s="268">
        <v>0</v>
      </c>
      <c r="M48" s="268"/>
      <c r="N48" s="268"/>
      <c r="O48" s="268">
        <v>0</v>
      </c>
      <c r="P48" s="268"/>
      <c r="Q48" s="269">
        <v>0</v>
      </c>
      <c r="R48" s="270"/>
      <c r="S48" s="77">
        <f t="shared" si="0"/>
        <v>164835</v>
      </c>
      <c r="T48" s="17"/>
    </row>
    <row r="49" spans="1:20" ht="12" customHeight="1" x14ac:dyDescent="0.2">
      <c r="A49" s="6"/>
      <c r="B49" s="6"/>
      <c r="C49" s="13"/>
      <c r="D49" s="19">
        <f t="shared" si="1"/>
        <v>38</v>
      </c>
      <c r="E49" s="70" t="str">
        <f>IF(OR('Services - NHC'!E47="",'Services - NHC'!E47="[Enter service]"),"",'Services - NHC'!E47)</f>
        <v>Youth Development</v>
      </c>
      <c r="F49" s="71" t="str">
        <f>IF(OR('Services - NHC'!F47="",'Services - NHC'!F47="[Select]"),"",'Services - NHC'!F47)</f>
        <v>External</v>
      </c>
      <c r="G49" s="15"/>
      <c r="H49" s="268">
        <v>0</v>
      </c>
      <c r="I49" s="268">
        <v>0</v>
      </c>
      <c r="J49" s="268">
        <v>30000</v>
      </c>
      <c r="K49" s="268">
        <v>0</v>
      </c>
      <c r="L49" s="268">
        <v>0</v>
      </c>
      <c r="M49" s="268"/>
      <c r="N49" s="268"/>
      <c r="O49" s="268">
        <v>0</v>
      </c>
      <c r="P49" s="268"/>
      <c r="Q49" s="269">
        <v>0</v>
      </c>
      <c r="R49" s="270"/>
      <c r="S49" s="77">
        <f t="shared" si="0"/>
        <v>30000</v>
      </c>
      <c r="T49" s="17"/>
    </row>
    <row r="50" spans="1:20" ht="12" customHeight="1" x14ac:dyDescent="0.2">
      <c r="A50" s="6"/>
      <c r="B50" s="6"/>
      <c r="C50" s="13"/>
      <c r="D50" s="19">
        <f t="shared" si="1"/>
        <v>39</v>
      </c>
      <c r="E50" s="70" t="str">
        <f>IF(OR('Services - NHC'!E48="",'Services - NHC'!E48="[Enter service]"),"",'Services - NHC'!E48)</f>
        <v>Youth Development Freeza</v>
      </c>
      <c r="F50" s="71" t="str">
        <f>IF(OR('Services - NHC'!F48="",'Services - NHC'!F48="[Select]"),"",'Services - NHC'!F48)</f>
        <v>External</v>
      </c>
      <c r="G50" s="15"/>
      <c r="H50" s="268">
        <v>0</v>
      </c>
      <c r="I50" s="268">
        <v>0</v>
      </c>
      <c r="J50" s="268">
        <v>0</v>
      </c>
      <c r="K50" s="268">
        <v>0</v>
      </c>
      <c r="L50" s="268">
        <v>0</v>
      </c>
      <c r="M50" s="268"/>
      <c r="N50" s="268"/>
      <c r="O50" s="268">
        <v>0</v>
      </c>
      <c r="P50" s="268"/>
      <c r="Q50" s="269">
        <v>0</v>
      </c>
      <c r="R50" s="270"/>
      <c r="S50" s="77">
        <f t="shared" si="0"/>
        <v>0</v>
      </c>
      <c r="T50" s="17"/>
    </row>
    <row r="51" spans="1:20" ht="12" customHeight="1" x14ac:dyDescent="0.2">
      <c r="A51" s="6"/>
      <c r="B51" s="6"/>
      <c r="C51" s="13"/>
      <c r="D51" s="19">
        <f t="shared" si="1"/>
        <v>40</v>
      </c>
      <c r="E51" s="70" t="str">
        <f>IF(OR('Services - NHC'!E49="",'Services - NHC'!E49="[Enter service]"),"",'Services - NHC'!E49)</f>
        <v>Library Services</v>
      </c>
      <c r="F51" s="71" t="str">
        <f>IF(OR('Services - NHC'!F49="",'Services - NHC'!F49="[Select]"),"",'Services - NHC'!F49)</f>
        <v>External</v>
      </c>
      <c r="G51" s="15"/>
      <c r="H51" s="268">
        <v>0</v>
      </c>
      <c r="I51" s="268">
        <v>0</v>
      </c>
      <c r="J51" s="268">
        <v>115964</v>
      </c>
      <c r="K51" s="268">
        <v>0</v>
      </c>
      <c r="L51" s="268">
        <v>0</v>
      </c>
      <c r="M51" s="268"/>
      <c r="N51" s="268"/>
      <c r="O51" s="268">
        <v>0</v>
      </c>
      <c r="P51" s="268"/>
      <c r="Q51" s="269">
        <v>0</v>
      </c>
      <c r="R51" s="270"/>
      <c r="S51" s="77">
        <f t="shared" si="0"/>
        <v>115964</v>
      </c>
      <c r="T51" s="17"/>
    </row>
    <row r="52" spans="1:20" ht="12" customHeight="1" x14ac:dyDescent="0.2">
      <c r="A52" s="6"/>
      <c r="B52" s="6"/>
      <c r="C52" s="13"/>
      <c r="D52" s="19">
        <f t="shared" si="1"/>
        <v>41</v>
      </c>
      <c r="E52" s="70" t="str">
        <f>IF(OR('Services - NHC'!E50="",'Services - NHC'!E50="[Enter service]"),"",'Services - NHC'!E50)</f>
        <v>L To P Learner Driver Mentor Program</v>
      </c>
      <c r="F52" s="71" t="str">
        <f>IF(OR('Services - NHC'!F50="",'Services - NHC'!F50="[Select]"),"",'Services - NHC'!F50)</f>
        <v>External</v>
      </c>
      <c r="G52" s="15"/>
      <c r="H52" s="268">
        <v>0</v>
      </c>
      <c r="I52" s="268">
        <v>0</v>
      </c>
      <c r="J52" s="268">
        <v>0</v>
      </c>
      <c r="K52" s="268">
        <v>0</v>
      </c>
      <c r="L52" s="268">
        <v>0</v>
      </c>
      <c r="M52" s="268"/>
      <c r="N52" s="268"/>
      <c r="O52" s="268">
        <v>28500</v>
      </c>
      <c r="P52" s="268"/>
      <c r="Q52" s="269">
        <v>0</v>
      </c>
      <c r="R52" s="270"/>
      <c r="S52" s="77">
        <f t="shared" si="0"/>
        <v>28500</v>
      </c>
      <c r="T52" s="17"/>
    </row>
    <row r="53" spans="1:20" ht="12" customHeight="1" x14ac:dyDescent="0.2">
      <c r="A53" s="6"/>
      <c r="B53" s="6"/>
      <c r="C53" s="13"/>
      <c r="D53" s="19">
        <f t="shared" si="1"/>
        <v>42</v>
      </c>
      <c r="E53" s="70" t="str">
        <f>IF(OR('Services - NHC'!E51="",'Services - NHC'!E51="[Enter service]"),"",'Services - NHC'!E51)</f>
        <v>Vulnerable Persons Register</v>
      </c>
      <c r="F53" s="71" t="str">
        <f>IF(OR('Services - NHC'!F51="",'Services - NHC'!F51="[Select]"),"",'Services - NHC'!F51)</f>
        <v>External</v>
      </c>
      <c r="G53" s="15"/>
      <c r="H53" s="268">
        <v>0</v>
      </c>
      <c r="I53" s="268">
        <v>0</v>
      </c>
      <c r="J53" s="268">
        <v>16876</v>
      </c>
      <c r="K53" s="268">
        <v>0</v>
      </c>
      <c r="L53" s="268">
        <v>0</v>
      </c>
      <c r="M53" s="268"/>
      <c r="N53" s="268"/>
      <c r="O53" s="268">
        <v>0</v>
      </c>
      <c r="P53" s="268"/>
      <c r="Q53" s="269">
        <v>0</v>
      </c>
      <c r="R53" s="270"/>
      <c r="S53" s="77">
        <f t="shared" si="0"/>
        <v>16876</v>
      </c>
      <c r="T53" s="17"/>
    </row>
    <row r="54" spans="1:20" ht="12" customHeight="1" x14ac:dyDescent="0.2">
      <c r="A54" s="6"/>
      <c r="B54" s="6"/>
      <c r="C54" s="13"/>
      <c r="D54" s="19">
        <f t="shared" si="1"/>
        <v>43</v>
      </c>
      <c r="E54" s="70" t="str">
        <f>IF(OR('Services - NHC'!E52="",'Services - NHC'!E52="[Enter service]"),"",'Services - NHC'!E52)</f>
        <v>Walk To School Program</v>
      </c>
      <c r="F54" s="71" t="str">
        <f>IF(OR('Services - NHC'!F52="",'Services - NHC'!F52="[Select]"),"",'Services - NHC'!F52)</f>
        <v>External</v>
      </c>
      <c r="G54" s="15"/>
      <c r="H54" s="268">
        <v>0</v>
      </c>
      <c r="I54" s="268">
        <v>0</v>
      </c>
      <c r="J54" s="268">
        <v>0</v>
      </c>
      <c r="K54" s="268">
        <v>10000</v>
      </c>
      <c r="L54" s="268">
        <v>0</v>
      </c>
      <c r="M54" s="268"/>
      <c r="N54" s="268"/>
      <c r="O54" s="268">
        <v>0</v>
      </c>
      <c r="P54" s="268"/>
      <c r="Q54" s="269">
        <v>0</v>
      </c>
      <c r="R54" s="270"/>
      <c r="S54" s="77">
        <f t="shared" si="0"/>
        <v>10000</v>
      </c>
      <c r="T54" s="17"/>
    </row>
    <row r="55" spans="1:20" ht="12" customHeight="1" x14ac:dyDescent="0.2">
      <c r="A55" s="6"/>
      <c r="B55" s="6"/>
      <c r="C55" s="13"/>
      <c r="D55" s="19">
        <f t="shared" si="1"/>
        <v>44</v>
      </c>
      <c r="E55" s="70" t="str">
        <f>IF(OR('Services - NHC'!E53="",'Services - NHC'!E53="[Enter service]"),"",'Services - NHC'!E53)</f>
        <v>Assets &amp; Infrastructure   Admin and Design</v>
      </c>
      <c r="F55" s="71" t="str">
        <f>IF(OR('Services - NHC'!F53="",'Services - NHC'!F53="[Select]"),"",'Services - NHC'!F53)</f>
        <v>Mixed</v>
      </c>
      <c r="G55" s="15"/>
      <c r="H55" s="268">
        <v>0</v>
      </c>
      <c r="I55" s="268">
        <v>0</v>
      </c>
      <c r="J55" s="268">
        <v>0</v>
      </c>
      <c r="K55" s="268">
        <v>0</v>
      </c>
      <c r="L55" s="268">
        <v>0</v>
      </c>
      <c r="M55" s="268"/>
      <c r="N55" s="268"/>
      <c r="O55" s="268">
        <v>0</v>
      </c>
      <c r="P55" s="268"/>
      <c r="Q55" s="269">
        <v>0</v>
      </c>
      <c r="R55" s="270"/>
      <c r="S55" s="77">
        <f t="shared" si="0"/>
        <v>0</v>
      </c>
      <c r="T55" s="17"/>
    </row>
    <row r="56" spans="1:20" ht="12" customHeight="1" x14ac:dyDescent="0.2">
      <c r="A56" s="6"/>
      <c r="B56" s="6"/>
      <c r="C56" s="13"/>
      <c r="D56" s="19">
        <f t="shared" si="1"/>
        <v>45</v>
      </c>
      <c r="E56" s="70" t="str">
        <f>IF(OR('Services - NHC'!E54="",'Services - NHC'!E54="[Enter service]"),"",'Services - NHC'!E54)</f>
        <v>Environmental Planning</v>
      </c>
      <c r="F56" s="71" t="str">
        <f>IF(OR('Services - NHC'!F54="",'Services - NHC'!F54="[Select]"),"",'Services - NHC'!F54)</f>
        <v>Mixed</v>
      </c>
      <c r="G56" s="15"/>
      <c r="H56" s="268">
        <v>0</v>
      </c>
      <c r="I56" s="268">
        <v>0</v>
      </c>
      <c r="J56" s="268">
        <v>0</v>
      </c>
      <c r="K56" s="268">
        <v>0</v>
      </c>
      <c r="L56" s="268">
        <v>0</v>
      </c>
      <c r="M56" s="268"/>
      <c r="N56" s="268"/>
      <c r="O56" s="268">
        <v>0</v>
      </c>
      <c r="P56" s="268"/>
      <c r="Q56" s="269">
        <v>0</v>
      </c>
      <c r="R56" s="270"/>
      <c r="S56" s="77">
        <f t="shared" si="0"/>
        <v>0</v>
      </c>
      <c r="T56" s="17"/>
    </row>
    <row r="57" spans="1:20" ht="12" customHeight="1" x14ac:dyDescent="0.2">
      <c r="A57" s="6"/>
      <c r="B57" s="6"/>
      <c r="C57" s="13"/>
      <c r="D57" s="19">
        <f t="shared" si="1"/>
        <v>46</v>
      </c>
      <c r="E57" s="70" t="str">
        <f>IF(OR('Services - NHC'!E55="",'Services - NHC'!E55="[Enter service]"),"",'Services - NHC'!E55)</f>
        <v>Street Light Sustainability Upgrade</v>
      </c>
      <c r="F57" s="71" t="str">
        <f>IF(OR('Services - NHC'!F55="",'Services - NHC'!F55="[Select]"),"",'Services - NHC'!F55)</f>
        <v>External</v>
      </c>
      <c r="G57" s="15"/>
      <c r="H57" s="268">
        <v>0</v>
      </c>
      <c r="I57" s="268">
        <v>0</v>
      </c>
      <c r="J57" s="268">
        <v>0</v>
      </c>
      <c r="K57" s="268">
        <v>0</v>
      </c>
      <c r="L57" s="268">
        <v>0</v>
      </c>
      <c r="M57" s="268"/>
      <c r="N57" s="268"/>
      <c r="O57" s="268">
        <v>0</v>
      </c>
      <c r="P57" s="268"/>
      <c r="Q57" s="269">
        <v>0</v>
      </c>
      <c r="R57" s="270"/>
      <c r="S57" s="77">
        <f t="shared" si="0"/>
        <v>0</v>
      </c>
      <c r="T57" s="17"/>
    </row>
    <row r="58" spans="1:20" ht="12" customHeight="1" x14ac:dyDescent="0.2">
      <c r="A58" s="6"/>
      <c r="B58" s="6"/>
      <c r="C58" s="13"/>
      <c r="D58" s="19">
        <f t="shared" si="1"/>
        <v>47</v>
      </c>
      <c r="E58" s="70" t="str">
        <f>IF(OR('Services - NHC'!E56="",'Services - NHC'!E56="[Enter service]"),"",'Services - NHC'!E56)</f>
        <v>Recreation Services</v>
      </c>
      <c r="F58" s="71" t="str">
        <f>IF(OR('Services - NHC'!F56="",'Services - NHC'!F56="[Select]"),"",'Services - NHC'!F56)</f>
        <v>External</v>
      </c>
      <c r="G58" s="15"/>
      <c r="H58" s="268">
        <v>0</v>
      </c>
      <c r="I58" s="268">
        <v>0</v>
      </c>
      <c r="J58" s="268">
        <v>0</v>
      </c>
      <c r="K58" s="268">
        <v>0</v>
      </c>
      <c r="L58" s="268">
        <v>0</v>
      </c>
      <c r="M58" s="268"/>
      <c r="N58" s="268"/>
      <c r="O58" s="268">
        <v>0</v>
      </c>
      <c r="P58" s="268"/>
      <c r="Q58" s="269">
        <v>0</v>
      </c>
      <c r="R58" s="270"/>
      <c r="S58" s="77">
        <f t="shared" si="0"/>
        <v>0</v>
      </c>
      <c r="T58" s="17"/>
    </row>
    <row r="59" spans="1:20" ht="12" customHeight="1" x14ac:dyDescent="0.2">
      <c r="A59" s="6"/>
      <c r="B59" s="6"/>
      <c r="C59" s="13"/>
      <c r="D59" s="19">
        <f t="shared" si="1"/>
        <v>48</v>
      </c>
      <c r="E59" s="70" t="str">
        <f>IF(OR('Services - NHC'!E57="",'Services - NHC'!E57="[Enter service]"),"",'Services - NHC'!E57)</f>
        <v>Public Health and Wellbeing</v>
      </c>
      <c r="F59" s="71" t="str">
        <f>IF(OR('Services - NHC'!F57="",'Services - NHC'!F57="[Select]"),"",'Services - NHC'!F57)</f>
        <v>External</v>
      </c>
      <c r="G59" s="15"/>
      <c r="H59" s="268">
        <v>0</v>
      </c>
      <c r="I59" s="268">
        <v>39000</v>
      </c>
      <c r="J59" s="268">
        <v>3500</v>
      </c>
      <c r="K59" s="268">
        <v>0</v>
      </c>
      <c r="L59" s="268">
        <v>0</v>
      </c>
      <c r="M59" s="268"/>
      <c r="N59" s="268"/>
      <c r="O59" s="268">
        <v>850</v>
      </c>
      <c r="P59" s="268"/>
      <c r="Q59" s="269">
        <v>0</v>
      </c>
      <c r="R59" s="270"/>
      <c r="S59" s="77">
        <f t="shared" si="0"/>
        <v>43350</v>
      </c>
      <c r="T59" s="17"/>
    </row>
    <row r="60" spans="1:20" ht="12" customHeight="1" x14ac:dyDescent="0.2">
      <c r="A60" s="6"/>
      <c r="B60" s="6"/>
      <c r="C60" s="13"/>
      <c r="D60" s="19">
        <f t="shared" si="1"/>
        <v>49</v>
      </c>
      <c r="E60" s="70" t="str">
        <f>IF(OR('Services - NHC'!E58="",'Services - NHC'!E58="[Enter service]"),"",'Services - NHC'!E58)</f>
        <v>Immunization Services</v>
      </c>
      <c r="F60" s="71" t="str">
        <f>IF(OR('Services - NHC'!F58="",'Services - NHC'!F58="[Select]"),"",'Services - NHC'!F58)</f>
        <v>External</v>
      </c>
      <c r="G60" s="15"/>
      <c r="H60" s="268">
        <v>0</v>
      </c>
      <c r="I60" s="268">
        <v>0</v>
      </c>
      <c r="J60" s="268">
        <v>4500</v>
      </c>
      <c r="K60" s="268">
        <v>0</v>
      </c>
      <c r="L60" s="268">
        <v>0</v>
      </c>
      <c r="M60" s="268"/>
      <c r="N60" s="268"/>
      <c r="O60" s="268">
        <v>1200</v>
      </c>
      <c r="P60" s="268"/>
      <c r="Q60" s="269">
        <v>0</v>
      </c>
      <c r="R60" s="270"/>
      <c r="S60" s="77">
        <f t="shared" si="0"/>
        <v>5700</v>
      </c>
      <c r="T60" s="17"/>
    </row>
    <row r="61" spans="1:20" ht="12" customHeight="1" x14ac:dyDescent="0.2">
      <c r="A61" s="6"/>
      <c r="B61" s="6"/>
      <c r="C61" s="13"/>
      <c r="D61" s="19">
        <f t="shared" si="1"/>
        <v>50</v>
      </c>
      <c r="E61" s="70" t="str">
        <f>IF(OR('Services - NHC'!E59="",'Services - NHC'!E59="[Enter service]"),"",'Services - NHC'!E59)</f>
        <v>STAFF HEALTH &amp; WELLBEING</v>
      </c>
      <c r="F61" s="71" t="str">
        <f>IF(OR('Services - NHC'!F59="",'Services - NHC'!F59="[Select]"),"",'Services - NHC'!F59)</f>
        <v>Internal</v>
      </c>
      <c r="G61" s="15"/>
      <c r="H61" s="268">
        <v>0</v>
      </c>
      <c r="I61" s="268">
        <v>0</v>
      </c>
      <c r="J61" s="268">
        <v>0</v>
      </c>
      <c r="K61" s="268">
        <v>0</v>
      </c>
      <c r="L61" s="268">
        <v>0</v>
      </c>
      <c r="M61" s="268"/>
      <c r="N61" s="268"/>
      <c r="O61" s="268">
        <v>0</v>
      </c>
      <c r="P61" s="268"/>
      <c r="Q61" s="269">
        <v>0</v>
      </c>
      <c r="R61" s="270"/>
      <c r="S61" s="77">
        <f t="shared" si="0"/>
        <v>0</v>
      </c>
      <c r="T61" s="17"/>
    </row>
    <row r="62" spans="1:20" ht="12" customHeight="1" x14ac:dyDescent="0.2">
      <c r="A62" s="6"/>
      <c r="B62" s="6"/>
      <c r="C62" s="13"/>
      <c r="D62" s="19">
        <f t="shared" si="1"/>
        <v>51</v>
      </c>
      <c r="E62" s="70" t="str">
        <f>IF(OR('Services - NHC'!E60="",'Services - NHC'!E60="[Enter service]"),"",'Services - NHC'!E60)</f>
        <v>Building Regulations and Inspections</v>
      </c>
      <c r="F62" s="71" t="str">
        <f>IF(OR('Services - NHC'!F60="",'Services - NHC'!F60="[Select]"),"",'Services - NHC'!F60)</f>
        <v>External</v>
      </c>
      <c r="G62" s="15"/>
      <c r="H62" s="268">
        <v>3000</v>
      </c>
      <c r="I62" s="268">
        <v>80000</v>
      </c>
      <c r="J62" s="268">
        <v>0</v>
      </c>
      <c r="K62" s="268">
        <v>0</v>
      </c>
      <c r="L62" s="268">
        <v>0</v>
      </c>
      <c r="M62" s="268"/>
      <c r="N62" s="268"/>
      <c r="O62" s="268">
        <v>0</v>
      </c>
      <c r="P62" s="268"/>
      <c r="Q62" s="269">
        <v>0</v>
      </c>
      <c r="R62" s="270"/>
      <c r="S62" s="77">
        <f t="shared" si="0"/>
        <v>83000</v>
      </c>
      <c r="T62" s="17"/>
    </row>
    <row r="63" spans="1:20" ht="12" customHeight="1" x14ac:dyDescent="0.2">
      <c r="A63" s="6"/>
      <c r="B63" s="6"/>
      <c r="C63" s="13"/>
      <c r="D63" s="19">
        <f t="shared" si="1"/>
        <v>52</v>
      </c>
      <c r="E63" s="70" t="str">
        <f>IF(OR('Services - NHC'!E61="",'Services - NHC'!E61="[Enter service]"),"",'Services - NHC'!E61)</f>
        <v>Plant Management</v>
      </c>
      <c r="F63" s="71" t="str">
        <f>IF(OR('Services - NHC'!F61="",'Services - NHC'!F61="[Select]"),"",'Services - NHC'!F61)</f>
        <v>Internal</v>
      </c>
      <c r="G63" s="15"/>
      <c r="H63" s="268">
        <v>0</v>
      </c>
      <c r="I63" s="268">
        <v>0</v>
      </c>
      <c r="J63" s="268">
        <v>0</v>
      </c>
      <c r="K63" s="268">
        <v>0</v>
      </c>
      <c r="L63" s="268">
        <v>0</v>
      </c>
      <c r="M63" s="268"/>
      <c r="N63" s="268"/>
      <c r="O63" s="268">
        <v>0</v>
      </c>
      <c r="P63" s="268"/>
      <c r="Q63" s="269">
        <v>0</v>
      </c>
      <c r="R63" s="270"/>
      <c r="S63" s="77">
        <f t="shared" si="0"/>
        <v>0</v>
      </c>
      <c r="T63" s="17"/>
    </row>
    <row r="64" spans="1:20" ht="12" customHeight="1" x14ac:dyDescent="0.2">
      <c r="A64" s="6"/>
      <c r="B64" s="6"/>
      <c r="C64" s="13"/>
      <c r="D64" s="19">
        <f t="shared" si="1"/>
        <v>53</v>
      </c>
      <c r="E64" s="70" t="str">
        <f>IF(OR('Services - NHC'!E62="",'Services - NHC'!E62="[Enter service]"),"",'Services - NHC'!E62)</f>
        <v>Property Maintenance</v>
      </c>
      <c r="F64" s="71" t="str">
        <f>IF(OR('Services - NHC'!F62="",'Services - NHC'!F62="[Select]"),"",'Services - NHC'!F62)</f>
        <v>Mixed</v>
      </c>
      <c r="G64" s="15"/>
      <c r="H64" s="268">
        <v>0</v>
      </c>
      <c r="I64" s="268">
        <v>0</v>
      </c>
      <c r="J64" s="268">
        <v>0</v>
      </c>
      <c r="K64" s="268">
        <v>0</v>
      </c>
      <c r="L64" s="268">
        <v>0</v>
      </c>
      <c r="M64" s="268"/>
      <c r="N64" s="268"/>
      <c r="O64" s="268">
        <v>0</v>
      </c>
      <c r="P64" s="268"/>
      <c r="Q64" s="269">
        <v>0</v>
      </c>
      <c r="R64" s="270"/>
      <c r="S64" s="77">
        <f t="shared" si="0"/>
        <v>0</v>
      </c>
      <c r="T64" s="17"/>
    </row>
    <row r="65" spans="1:20" ht="12" customHeight="1" x14ac:dyDescent="0.2">
      <c r="A65" s="6"/>
      <c r="B65" s="6"/>
      <c r="C65" s="13"/>
      <c r="D65" s="19">
        <f t="shared" si="1"/>
        <v>54</v>
      </c>
      <c r="E65" s="70" t="str">
        <f>IF(OR('Services - NHC'!E63="",'Services - NHC'!E63="[Enter service]"),"",'Services - NHC'!E63)</f>
        <v>Sale of Council Properties</v>
      </c>
      <c r="F65" s="71" t="str">
        <f>IF(OR('Services - NHC'!F63="",'Services - NHC'!F63="[Select]"),"",'Services - NHC'!F63)</f>
        <v>Internal</v>
      </c>
      <c r="G65" s="15"/>
      <c r="H65" s="268">
        <v>0</v>
      </c>
      <c r="I65" s="268">
        <v>0</v>
      </c>
      <c r="J65" s="268">
        <v>0</v>
      </c>
      <c r="K65" s="268">
        <v>0</v>
      </c>
      <c r="L65" s="268">
        <v>0</v>
      </c>
      <c r="M65" s="268"/>
      <c r="N65" s="268"/>
      <c r="O65" s="268">
        <v>0</v>
      </c>
      <c r="P65" s="268"/>
      <c r="Q65" s="269">
        <v>-15000</v>
      </c>
      <c r="R65" s="270"/>
      <c r="S65" s="77">
        <f t="shared" si="0"/>
        <v>-15000</v>
      </c>
      <c r="T65" s="17"/>
    </row>
    <row r="66" spans="1:20" ht="12" customHeight="1" x14ac:dyDescent="0.2">
      <c r="A66" s="6"/>
      <c r="B66" s="6"/>
      <c r="C66" s="13"/>
      <c r="D66" s="19">
        <f t="shared" si="1"/>
        <v>55</v>
      </c>
      <c r="E66" s="70" t="str">
        <f>IF(OR('Services - NHC'!E64="",'Services - NHC'!E64="[Enter service]"),"",'Services - NHC'!E64)</f>
        <v>Council Residences</v>
      </c>
      <c r="F66" s="71" t="str">
        <f>IF(OR('Services - NHC'!F64="",'Services - NHC'!F64="[Select]"),"",'Services - NHC'!F64)</f>
        <v>Internal</v>
      </c>
      <c r="G66" s="15"/>
      <c r="H66" s="268">
        <v>0</v>
      </c>
      <c r="I66" s="268">
        <v>0</v>
      </c>
      <c r="J66" s="268">
        <v>0</v>
      </c>
      <c r="K66" s="268">
        <v>0</v>
      </c>
      <c r="L66" s="268">
        <v>0</v>
      </c>
      <c r="M66" s="268"/>
      <c r="N66" s="268"/>
      <c r="O66" s="268">
        <v>0</v>
      </c>
      <c r="P66" s="268"/>
      <c r="Q66" s="269">
        <v>5200</v>
      </c>
      <c r="R66" s="270"/>
      <c r="S66" s="77">
        <f t="shared" si="0"/>
        <v>5200</v>
      </c>
      <c r="T66" s="17"/>
    </row>
    <row r="67" spans="1:20" ht="12" customHeight="1" x14ac:dyDescent="0.2">
      <c r="A67" s="6"/>
      <c r="B67" s="6"/>
      <c r="C67" s="13"/>
      <c r="D67" s="19">
        <f t="shared" si="1"/>
        <v>56</v>
      </c>
      <c r="E67" s="70" t="str">
        <f>IF(OR('Services - NHC'!E65="",'Services - NHC'!E65="[Enter service]"),"",'Services - NHC'!E65)</f>
        <v>Council Offices</v>
      </c>
      <c r="F67" s="71" t="str">
        <f>IF(OR('Services - NHC'!F65="",'Services - NHC'!F65="[Select]"),"",'Services - NHC'!F65)</f>
        <v>Internal</v>
      </c>
      <c r="G67" s="15"/>
      <c r="H67" s="268">
        <v>0</v>
      </c>
      <c r="I67" s="268">
        <v>0</v>
      </c>
      <c r="J67" s="268">
        <v>0</v>
      </c>
      <c r="K67" s="268">
        <v>0</v>
      </c>
      <c r="L67" s="268">
        <v>0</v>
      </c>
      <c r="M67" s="268"/>
      <c r="N67" s="268"/>
      <c r="O67" s="268">
        <v>0</v>
      </c>
      <c r="P67" s="268"/>
      <c r="Q67" s="269">
        <v>0</v>
      </c>
      <c r="R67" s="270"/>
      <c r="S67" s="77">
        <f t="shared" si="0"/>
        <v>0</v>
      </c>
      <c r="T67" s="17"/>
    </row>
    <row r="68" spans="1:20" ht="12" customHeight="1" x14ac:dyDescent="0.2">
      <c r="A68" s="6"/>
      <c r="B68" s="6"/>
      <c r="C68" s="13"/>
      <c r="D68" s="19">
        <f t="shared" si="1"/>
        <v>57</v>
      </c>
      <c r="E68" s="70" t="str">
        <f>IF(OR('Services - NHC'!E66="",'Services - NHC'!E66="[Enter service]"),"",'Services - NHC'!E66)</f>
        <v>Swimming Pools</v>
      </c>
      <c r="F68" s="71" t="str">
        <f>IF(OR('Services - NHC'!F66="",'Services - NHC'!F66="[Select]"),"",'Services - NHC'!F66)</f>
        <v>External</v>
      </c>
      <c r="G68" s="15"/>
      <c r="H68" s="268">
        <v>0</v>
      </c>
      <c r="I68" s="268">
        <v>0</v>
      </c>
      <c r="J68" s="268">
        <v>0</v>
      </c>
      <c r="K68" s="268">
        <v>0</v>
      </c>
      <c r="L68" s="268">
        <v>0</v>
      </c>
      <c r="M68" s="268"/>
      <c r="N68" s="268"/>
      <c r="O68" s="268">
        <v>0</v>
      </c>
      <c r="P68" s="268"/>
      <c r="Q68" s="269">
        <v>0</v>
      </c>
      <c r="R68" s="270"/>
      <c r="S68" s="77">
        <f t="shared" si="0"/>
        <v>0</v>
      </c>
      <c r="T68" s="17"/>
    </row>
    <row r="69" spans="1:20" ht="12" customHeight="1" x14ac:dyDescent="0.2">
      <c r="A69" s="6"/>
      <c r="B69" s="6"/>
      <c r="C69" s="13"/>
      <c r="D69" s="19">
        <f t="shared" si="1"/>
        <v>58</v>
      </c>
      <c r="E69" s="70" t="str">
        <f>IF(OR('Services - NHC'!E67="",'Services - NHC'!E67="[Enter service]"),"",'Services - NHC'!E67)</f>
        <v>Recreation Reserves</v>
      </c>
      <c r="F69" s="71" t="str">
        <f>IF(OR('Services - NHC'!F67="",'Services - NHC'!F67="[Select]"),"",'Services - NHC'!F67)</f>
        <v>External</v>
      </c>
      <c r="G69" s="15"/>
      <c r="H69" s="268">
        <v>0</v>
      </c>
      <c r="I69" s="268">
        <v>0</v>
      </c>
      <c r="J69" s="268">
        <v>0</v>
      </c>
      <c r="K69" s="268">
        <v>0</v>
      </c>
      <c r="L69" s="268">
        <v>0</v>
      </c>
      <c r="M69" s="268"/>
      <c r="N69" s="268"/>
      <c r="O69" s="268">
        <v>0</v>
      </c>
      <c r="P69" s="268"/>
      <c r="Q69" s="269">
        <v>0</v>
      </c>
      <c r="R69" s="270"/>
      <c r="S69" s="77">
        <f t="shared" si="0"/>
        <v>0</v>
      </c>
      <c r="T69" s="17"/>
    </row>
    <row r="70" spans="1:20" ht="12" customHeight="1" x14ac:dyDescent="0.2">
      <c r="A70" s="6"/>
      <c r="B70" s="6"/>
      <c r="C70" s="13"/>
      <c r="D70" s="19">
        <f t="shared" si="1"/>
        <v>59</v>
      </c>
      <c r="E70" s="70" t="str">
        <f>IF(OR('Services - NHC'!E68="",'Services - NHC'!E68="[Enter service]"),"",'Services - NHC'!E68)</f>
        <v>Caravan Parks</v>
      </c>
      <c r="F70" s="71" t="str">
        <f>IF(OR('Services - NHC'!F68="",'Services - NHC'!F68="[Select]"),"",'Services - NHC'!F68)</f>
        <v>External</v>
      </c>
      <c r="G70" s="15"/>
      <c r="H70" s="268">
        <v>0</v>
      </c>
      <c r="I70" s="268">
        <v>30000</v>
      </c>
      <c r="J70" s="268">
        <v>0</v>
      </c>
      <c r="K70" s="268">
        <v>0</v>
      </c>
      <c r="L70" s="268">
        <v>0</v>
      </c>
      <c r="M70" s="268"/>
      <c r="N70" s="268"/>
      <c r="O70" s="268">
        <v>0</v>
      </c>
      <c r="P70" s="268"/>
      <c r="Q70" s="269">
        <v>0</v>
      </c>
      <c r="R70" s="270"/>
      <c r="S70" s="77">
        <f t="shared" si="0"/>
        <v>30000</v>
      </c>
      <c r="T70" s="17"/>
    </row>
    <row r="71" spans="1:20" ht="12" customHeight="1" x14ac:dyDescent="0.2">
      <c r="A71" s="6"/>
      <c r="B71" s="6"/>
      <c r="C71" s="13"/>
      <c r="D71" s="19">
        <f t="shared" si="1"/>
        <v>60</v>
      </c>
      <c r="E71" s="70" t="str">
        <f>IF(OR('Services - NHC'!E69="",'Services - NHC'!E69="[Enter service]"),"",'Services - NHC'!E69)</f>
        <v>Halls</v>
      </c>
      <c r="F71" s="71" t="str">
        <f>IF(OR('Services - NHC'!F69="",'Services - NHC'!F69="[Select]"),"",'Services - NHC'!F69)</f>
        <v>External</v>
      </c>
      <c r="G71" s="15"/>
      <c r="H71" s="268">
        <v>0</v>
      </c>
      <c r="I71" s="268">
        <v>4200</v>
      </c>
      <c r="J71" s="268">
        <v>0</v>
      </c>
      <c r="K71" s="268">
        <v>0</v>
      </c>
      <c r="L71" s="268">
        <v>0</v>
      </c>
      <c r="M71" s="268"/>
      <c r="N71" s="268"/>
      <c r="O71" s="268">
        <v>0</v>
      </c>
      <c r="P71" s="268"/>
      <c r="Q71" s="269">
        <v>0</v>
      </c>
      <c r="R71" s="270"/>
      <c r="S71" s="77">
        <f t="shared" si="0"/>
        <v>4200</v>
      </c>
      <c r="T71" s="17"/>
    </row>
    <row r="72" spans="1:20" ht="12" customHeight="1" x14ac:dyDescent="0.2">
      <c r="A72" s="6"/>
      <c r="B72" s="6"/>
      <c r="C72" s="13"/>
      <c r="D72" s="19">
        <f t="shared" si="1"/>
        <v>61</v>
      </c>
      <c r="E72" s="70" t="str">
        <f>IF(OR('Services - NHC'!E70="",'Services - NHC'!E70="[Enter service]"),"",'Services - NHC'!E70)</f>
        <v>Museums</v>
      </c>
      <c r="F72" s="71" t="str">
        <f>IF(OR('Services - NHC'!F70="",'Services - NHC'!F70="[Select]"),"",'Services - NHC'!F70)</f>
        <v>External</v>
      </c>
      <c r="G72" s="15"/>
      <c r="H72" s="268">
        <v>0</v>
      </c>
      <c r="I72" s="268">
        <v>0</v>
      </c>
      <c r="J72" s="268">
        <v>0</v>
      </c>
      <c r="K72" s="268">
        <v>0</v>
      </c>
      <c r="L72" s="268">
        <v>0</v>
      </c>
      <c r="M72" s="268"/>
      <c r="N72" s="268"/>
      <c r="O72" s="268">
        <v>0</v>
      </c>
      <c r="P72" s="268"/>
      <c r="Q72" s="269">
        <v>0</v>
      </c>
      <c r="R72" s="270"/>
      <c r="S72" s="77">
        <f t="shared" si="0"/>
        <v>0</v>
      </c>
      <c r="T72" s="17"/>
    </row>
    <row r="73" spans="1:20" ht="12" customHeight="1" x14ac:dyDescent="0.2">
      <c r="A73" s="6"/>
      <c r="B73" s="6"/>
      <c r="C73" s="13"/>
      <c r="D73" s="19">
        <f t="shared" si="1"/>
        <v>62</v>
      </c>
      <c r="E73" s="70" t="str">
        <f>IF(OR('Services - NHC'!E71="",'Services - NHC'!E71="[Enter service]"),"",'Services - NHC'!E71)</f>
        <v>Court Houses</v>
      </c>
      <c r="F73" s="71" t="str">
        <f>IF(OR('Services - NHC'!F71="",'Services - NHC'!F71="[Select]"),"",'Services - NHC'!F71)</f>
        <v>External</v>
      </c>
      <c r="G73" s="15"/>
      <c r="H73" s="268">
        <v>0</v>
      </c>
      <c r="I73" s="268">
        <v>0</v>
      </c>
      <c r="J73" s="268">
        <v>0</v>
      </c>
      <c r="K73" s="268">
        <v>0</v>
      </c>
      <c r="L73" s="268">
        <v>0</v>
      </c>
      <c r="M73" s="268"/>
      <c r="N73" s="268"/>
      <c r="O73" s="268">
        <v>0</v>
      </c>
      <c r="P73" s="268"/>
      <c r="Q73" s="269">
        <v>0</v>
      </c>
      <c r="R73" s="270"/>
      <c r="S73" s="77">
        <f t="shared" si="0"/>
        <v>0</v>
      </c>
      <c r="T73" s="17"/>
    </row>
    <row r="74" spans="1:20" ht="12" customHeight="1" x14ac:dyDescent="0.2">
      <c r="A74" s="6"/>
      <c r="B74" s="6"/>
      <c r="C74" s="13"/>
      <c r="D74" s="19">
        <f t="shared" si="1"/>
        <v>63</v>
      </c>
      <c r="E74" s="70" t="str">
        <f>IF(OR('Services - NHC'!E72="",'Services - NHC'!E72="[Enter service]"),"",'Services - NHC'!E72)</f>
        <v>Stadiums &amp; Community Centres</v>
      </c>
      <c r="F74" s="71" t="str">
        <f>IF(OR('Services - NHC'!F72="",'Services - NHC'!F72="[Select]"),"",'Services - NHC'!F72)</f>
        <v>External</v>
      </c>
      <c r="G74" s="15"/>
      <c r="H74" s="268">
        <v>0</v>
      </c>
      <c r="I74" s="268">
        <v>0</v>
      </c>
      <c r="J74" s="268">
        <v>0</v>
      </c>
      <c r="K74" s="268">
        <v>0</v>
      </c>
      <c r="L74" s="268">
        <v>0</v>
      </c>
      <c r="M74" s="268"/>
      <c r="N74" s="268"/>
      <c r="O74" s="268">
        <v>0</v>
      </c>
      <c r="P74" s="268"/>
      <c r="Q74" s="269">
        <v>0</v>
      </c>
      <c r="R74" s="270"/>
      <c r="S74" s="77">
        <f t="shared" si="0"/>
        <v>0</v>
      </c>
      <c r="T74" s="17"/>
    </row>
    <row r="75" spans="1:20" ht="12" customHeight="1" x14ac:dyDescent="0.2">
      <c r="A75" s="6"/>
      <c r="B75" s="6"/>
      <c r="C75" s="13"/>
      <c r="D75" s="19">
        <f t="shared" si="1"/>
        <v>64</v>
      </c>
      <c r="E75" s="70" t="str">
        <f>IF(OR('Services - NHC'!E73="",'Services - NHC'!E73="[Enter service]"),"",'Services - NHC'!E73)</f>
        <v>Depots</v>
      </c>
      <c r="F75" s="71" t="str">
        <f>IF(OR('Services - NHC'!F73="",'Services - NHC'!F73="[Select]"),"",'Services - NHC'!F73)</f>
        <v>Internal</v>
      </c>
      <c r="G75" s="15"/>
      <c r="H75" s="268">
        <v>0</v>
      </c>
      <c r="I75" s="268">
        <v>0</v>
      </c>
      <c r="J75" s="268">
        <v>0</v>
      </c>
      <c r="K75" s="268">
        <v>0</v>
      </c>
      <c r="L75" s="268">
        <v>0</v>
      </c>
      <c r="M75" s="268"/>
      <c r="N75" s="268"/>
      <c r="O75" s="268">
        <v>0</v>
      </c>
      <c r="P75" s="268"/>
      <c r="Q75" s="269">
        <v>0</v>
      </c>
      <c r="R75" s="270"/>
      <c r="S75" s="77">
        <f t="shared" si="0"/>
        <v>0</v>
      </c>
      <c r="T75" s="17"/>
    </row>
    <row r="76" spans="1:20" ht="12" customHeight="1" x14ac:dyDescent="0.2">
      <c r="A76" s="6"/>
      <c r="B76" s="6"/>
      <c r="C76" s="13"/>
      <c r="D76" s="19">
        <f t="shared" si="1"/>
        <v>65</v>
      </c>
      <c r="E76" s="70" t="str">
        <f>IF(OR('Services - NHC'!E74="",'Services - NHC'!E74="[Enter service]"),"",'Services - NHC'!E74)</f>
        <v>Lakes</v>
      </c>
      <c r="F76" s="71" t="str">
        <f>IF(OR('Services - NHC'!F74="",'Services - NHC'!F74="[Select]"),"",'Services - NHC'!F74)</f>
        <v>External</v>
      </c>
      <c r="G76" s="15"/>
      <c r="H76" s="268">
        <v>0</v>
      </c>
      <c r="I76" s="268">
        <v>0</v>
      </c>
      <c r="J76" s="268">
        <v>0</v>
      </c>
      <c r="K76" s="268">
        <v>0</v>
      </c>
      <c r="L76" s="268">
        <v>0</v>
      </c>
      <c r="M76" s="268"/>
      <c r="N76" s="268"/>
      <c r="O76" s="268">
        <v>0</v>
      </c>
      <c r="P76" s="268"/>
      <c r="Q76" s="269">
        <v>0</v>
      </c>
      <c r="R76" s="270"/>
      <c r="S76" s="77">
        <f t="shared" si="0"/>
        <v>0</v>
      </c>
      <c r="T76" s="17"/>
    </row>
    <row r="77" spans="1:20" ht="12" customHeight="1" x14ac:dyDescent="0.2">
      <c r="A77" s="6"/>
      <c r="B77" s="6"/>
      <c r="C77" s="13"/>
      <c r="D77" s="19">
        <f t="shared" si="1"/>
        <v>66</v>
      </c>
      <c r="E77" s="70" t="str">
        <f>IF(OR('Services - NHC'!E75="",'Services - NHC'!E75="[Enter service]"),"",'Services - NHC'!E75)</f>
        <v>Other Council Assets</v>
      </c>
      <c r="F77" s="71" t="str">
        <f>IF(OR('Services - NHC'!F75="",'Services - NHC'!F75="[Select]"),"",'Services - NHC'!F75)</f>
        <v>Mixed</v>
      </c>
      <c r="G77" s="15"/>
      <c r="H77" s="268">
        <v>0</v>
      </c>
      <c r="I77" s="268">
        <v>0</v>
      </c>
      <c r="J77" s="268">
        <v>0</v>
      </c>
      <c r="K77" s="268">
        <v>0</v>
      </c>
      <c r="L77" s="268">
        <v>0</v>
      </c>
      <c r="M77" s="268"/>
      <c r="N77" s="268"/>
      <c r="O77" s="268">
        <v>0</v>
      </c>
      <c r="P77" s="268"/>
      <c r="Q77" s="269">
        <v>0</v>
      </c>
      <c r="R77" s="270"/>
      <c r="S77" s="77">
        <f t="shared" si="0"/>
        <v>0</v>
      </c>
      <c r="T77" s="17"/>
    </row>
    <row r="78" spans="1:20" ht="12" customHeight="1" x14ac:dyDescent="0.2">
      <c r="A78" s="6"/>
      <c r="B78" s="6"/>
      <c r="C78" s="13"/>
      <c r="D78" s="19">
        <f t="shared" si="1"/>
        <v>67</v>
      </c>
      <c r="E78" s="70" t="str">
        <f>IF(OR('Services - NHC'!E76="",'Services - NHC'!E76="[Enter service]"),"",'Services - NHC'!E76)</f>
        <v>Sunraysia Highway Improvement Committee</v>
      </c>
      <c r="F78" s="71" t="str">
        <f>IF(OR('Services - NHC'!F76="",'Services - NHC'!F76="[Select]"),"",'Services - NHC'!F76)</f>
        <v>External</v>
      </c>
      <c r="G78" s="15"/>
      <c r="H78" s="268">
        <v>0</v>
      </c>
      <c r="I78" s="268">
        <v>0</v>
      </c>
      <c r="J78" s="268">
        <v>0</v>
      </c>
      <c r="K78" s="268">
        <v>0</v>
      </c>
      <c r="L78" s="268">
        <v>0</v>
      </c>
      <c r="M78" s="268"/>
      <c r="N78" s="268"/>
      <c r="O78" s="268">
        <v>0</v>
      </c>
      <c r="P78" s="268"/>
      <c r="Q78" s="269">
        <v>6000</v>
      </c>
      <c r="R78" s="270"/>
      <c r="S78" s="77">
        <f t="shared" si="0"/>
        <v>6000</v>
      </c>
      <c r="T78" s="17"/>
    </row>
    <row r="79" spans="1:20" ht="12" customHeight="1" x14ac:dyDescent="0.2">
      <c r="A79" s="6"/>
      <c r="B79" s="6"/>
      <c r="C79" s="13"/>
      <c r="D79" s="19">
        <f t="shared" si="1"/>
        <v>68</v>
      </c>
      <c r="E79" s="70" t="str">
        <f>IF(OR('Services - NHC'!E77="",'Services - NHC'!E77="[Enter service]"),"",'Services - NHC'!E77)</f>
        <v>Roadside Weed and Rabbit Control</v>
      </c>
      <c r="F79" s="71" t="str">
        <f>IF(OR('Services - NHC'!F77="",'Services - NHC'!F77="[Select]"),"",'Services - NHC'!F77)</f>
        <v>External</v>
      </c>
      <c r="G79" s="15"/>
      <c r="H79" s="268">
        <v>0</v>
      </c>
      <c r="I79" s="268">
        <v>0</v>
      </c>
      <c r="J79" s="268">
        <v>0</v>
      </c>
      <c r="K79" s="268">
        <v>75000</v>
      </c>
      <c r="L79" s="268">
        <v>0</v>
      </c>
      <c r="M79" s="268"/>
      <c r="N79" s="268"/>
      <c r="O79" s="268">
        <v>0</v>
      </c>
      <c r="P79" s="268"/>
      <c r="Q79" s="269">
        <v>0</v>
      </c>
      <c r="R79" s="270"/>
      <c r="S79" s="77">
        <f t="shared" si="0"/>
        <v>75000</v>
      </c>
      <c r="T79" s="17"/>
    </row>
    <row r="80" spans="1:20" ht="12" customHeight="1" x14ac:dyDescent="0.2">
      <c r="A80" s="6"/>
      <c r="B80" s="6"/>
      <c r="C80" s="13"/>
      <c r="D80" s="19">
        <f t="shared" si="1"/>
        <v>69</v>
      </c>
      <c r="E80" s="70" t="str">
        <f>IF(OR('Services - NHC'!E78="",'Services - NHC'!E78="[Enter service]"),"",'Services - NHC'!E78)</f>
        <v>Charlton-St Arnaud Rd Floodway Construction</v>
      </c>
      <c r="F80" s="71" t="str">
        <f>IF(OR('Services - NHC'!F78="",'Services - NHC'!F78="[Select]"),"",'Services - NHC'!F78)</f>
        <v>External</v>
      </c>
      <c r="G80" s="15"/>
      <c r="H80" s="268">
        <v>0</v>
      </c>
      <c r="I80" s="268">
        <v>0</v>
      </c>
      <c r="J80" s="268">
        <v>0</v>
      </c>
      <c r="K80" s="268">
        <v>100000</v>
      </c>
      <c r="L80" s="268">
        <v>0</v>
      </c>
      <c r="M80" s="268"/>
      <c r="N80" s="268"/>
      <c r="O80" s="268">
        <v>0</v>
      </c>
      <c r="P80" s="268"/>
      <c r="Q80" s="269">
        <v>0</v>
      </c>
      <c r="R80" s="270"/>
      <c r="S80" s="77">
        <f t="shared" si="0"/>
        <v>100000</v>
      </c>
      <c r="T80" s="17"/>
    </row>
    <row r="81" spans="1:20" ht="12" customHeight="1" x14ac:dyDescent="0.2">
      <c r="A81" s="6"/>
      <c r="B81" s="6"/>
      <c r="C81" s="13"/>
      <c r="D81" s="19">
        <f t="shared" si="1"/>
        <v>70</v>
      </c>
      <c r="E81" s="70" t="str">
        <f>IF(OR('Services - NHC'!E79="",'Services - NHC'!E79="[Enter service]"),"",'Services - NHC'!E79)</f>
        <v>Municipal Emergency Management</v>
      </c>
      <c r="F81" s="71" t="str">
        <f>IF(OR('Services - NHC'!F79="",'Services - NHC'!F79="[Select]"),"",'Services - NHC'!F79)</f>
        <v>Mixed</v>
      </c>
      <c r="G81" s="15"/>
      <c r="H81" s="268">
        <v>0</v>
      </c>
      <c r="I81" s="268">
        <v>0</v>
      </c>
      <c r="J81" s="268">
        <v>73668</v>
      </c>
      <c r="K81" s="268">
        <v>0</v>
      </c>
      <c r="L81" s="268">
        <v>0</v>
      </c>
      <c r="M81" s="268"/>
      <c r="N81" s="268"/>
      <c r="O81" s="268">
        <v>0</v>
      </c>
      <c r="P81" s="268"/>
      <c r="Q81" s="269">
        <v>0</v>
      </c>
      <c r="R81" s="270"/>
      <c r="S81" s="77">
        <f t="shared" si="0"/>
        <v>73668</v>
      </c>
      <c r="T81" s="17"/>
    </row>
    <row r="82" spans="1:20" ht="12" customHeight="1" x14ac:dyDescent="0.2">
      <c r="A82" s="6"/>
      <c r="B82" s="6"/>
      <c r="C82" s="13"/>
      <c r="D82" s="19">
        <f t="shared" si="1"/>
        <v>71</v>
      </c>
      <c r="E82" s="70" t="str">
        <f>IF(OR('Services - NHC'!E80="",'Services - NHC'!E80="[Enter service]"),"",'Services - NHC'!E80)</f>
        <v>Incident Emergency Response</v>
      </c>
      <c r="F82" s="71" t="str">
        <f>IF(OR('Services - NHC'!F80="",'Services - NHC'!F80="[Select]"),"",'Services - NHC'!F80)</f>
        <v>Mixed</v>
      </c>
      <c r="G82" s="15"/>
      <c r="H82" s="268">
        <v>0</v>
      </c>
      <c r="I82" s="268">
        <v>0</v>
      </c>
      <c r="J82" s="268">
        <v>0</v>
      </c>
      <c r="K82" s="268">
        <v>0</v>
      </c>
      <c r="L82" s="268">
        <v>0</v>
      </c>
      <c r="M82" s="268"/>
      <c r="N82" s="268"/>
      <c r="O82" s="268">
        <v>0</v>
      </c>
      <c r="P82" s="268"/>
      <c r="Q82" s="269">
        <v>0</v>
      </c>
      <c r="R82" s="270"/>
      <c r="S82" s="77">
        <f t="shared" si="0"/>
        <v>0</v>
      </c>
      <c r="T82" s="17"/>
    </row>
    <row r="83" spans="1:20" ht="12" customHeight="1" x14ac:dyDescent="0.2">
      <c r="A83" s="6"/>
      <c r="B83" s="6"/>
      <c r="C83" s="13"/>
      <c r="D83" s="19">
        <f t="shared" si="1"/>
        <v>72</v>
      </c>
      <c r="E83" s="70" t="str">
        <f>IF(OR('Services - NHC'!E81="",'Services - NHC'!E81="[Enter service]"),"",'Services - NHC'!E81)</f>
        <v>Events Traffic Control &amp; Community Support</v>
      </c>
      <c r="F83" s="71" t="str">
        <f>IF(OR('Services - NHC'!F81="",'Services - NHC'!F81="[Select]"),"",'Services - NHC'!F81)</f>
        <v>External</v>
      </c>
      <c r="G83" s="15"/>
      <c r="H83" s="268">
        <v>0</v>
      </c>
      <c r="I83" s="268">
        <v>0</v>
      </c>
      <c r="J83" s="268">
        <v>0</v>
      </c>
      <c r="K83" s="268">
        <v>0</v>
      </c>
      <c r="L83" s="268">
        <v>0</v>
      </c>
      <c r="M83" s="268"/>
      <c r="N83" s="268"/>
      <c r="O83" s="268">
        <v>0</v>
      </c>
      <c r="P83" s="268"/>
      <c r="Q83" s="269">
        <v>0</v>
      </c>
      <c r="R83" s="270"/>
      <c r="S83" s="77">
        <f t="shared" si="0"/>
        <v>0</v>
      </c>
      <c r="T83" s="17"/>
    </row>
    <row r="84" spans="1:20" ht="12" customHeight="1" x14ac:dyDescent="0.2">
      <c r="A84" s="6"/>
      <c r="B84" s="6"/>
      <c r="C84" s="13"/>
      <c r="D84" s="19">
        <f t="shared" si="1"/>
        <v>73</v>
      </c>
      <c r="E84" s="70" t="str">
        <f>IF(OR('Services - NHC'!E82="",'Services - NHC'!E82="[Enter service]"),"",'Services - NHC'!E82)</f>
        <v>Road Services Administration</v>
      </c>
      <c r="F84" s="71" t="str">
        <f>IF(OR('Services - NHC'!F82="",'Services - NHC'!F82="[Select]"),"",'Services - NHC'!F82)</f>
        <v>Internal</v>
      </c>
      <c r="G84" s="15"/>
      <c r="H84" s="268">
        <v>0</v>
      </c>
      <c r="I84" s="268">
        <v>0</v>
      </c>
      <c r="J84" s="268">
        <v>0</v>
      </c>
      <c r="K84" s="268">
        <v>0</v>
      </c>
      <c r="L84" s="268">
        <v>0</v>
      </c>
      <c r="M84" s="268"/>
      <c r="N84" s="268"/>
      <c r="O84" s="268">
        <v>0</v>
      </c>
      <c r="P84" s="268"/>
      <c r="Q84" s="269">
        <v>0</v>
      </c>
      <c r="R84" s="270"/>
      <c r="S84" s="77">
        <f t="shared" si="0"/>
        <v>0</v>
      </c>
      <c r="T84" s="17"/>
    </row>
    <row r="85" spans="1:20" ht="12" customHeight="1" x14ac:dyDescent="0.2">
      <c r="A85" s="6"/>
      <c r="B85" s="6"/>
      <c r="C85" s="13"/>
      <c r="D85" s="19">
        <f t="shared" si="1"/>
        <v>74</v>
      </c>
      <c r="E85" s="70" t="str">
        <f>IF(OR('Services - NHC'!E83="",'Services - NHC'!E83="[Enter service]"),"",'Services - NHC'!E83)</f>
        <v>Roads Sealed</v>
      </c>
      <c r="F85" s="71" t="str">
        <f>IF(OR('Services - NHC'!F83="",'Services - NHC'!F83="[Select]"),"",'Services - NHC'!F83)</f>
        <v>External</v>
      </c>
      <c r="G85" s="15"/>
      <c r="H85" s="268">
        <v>0</v>
      </c>
      <c r="I85" s="268">
        <v>0</v>
      </c>
      <c r="J85" s="268">
        <v>0</v>
      </c>
      <c r="K85" s="268">
        <v>0</v>
      </c>
      <c r="L85" s="268">
        <v>0</v>
      </c>
      <c r="M85" s="268"/>
      <c r="N85" s="268"/>
      <c r="O85" s="268">
        <v>0</v>
      </c>
      <c r="P85" s="268"/>
      <c r="Q85" s="269">
        <v>0</v>
      </c>
      <c r="R85" s="270"/>
      <c r="S85" s="77">
        <f t="shared" si="0"/>
        <v>0</v>
      </c>
      <c r="T85" s="17"/>
    </row>
    <row r="86" spans="1:20" ht="12" customHeight="1" x14ac:dyDescent="0.2">
      <c r="A86" s="6"/>
      <c r="B86" s="6"/>
      <c r="C86" s="13"/>
      <c r="D86" s="19">
        <f t="shared" si="1"/>
        <v>75</v>
      </c>
      <c r="E86" s="70" t="str">
        <f>IF(OR('Services - NHC'!E84="",'Services - NHC'!E84="[Enter service]"),"",'Services - NHC'!E84)</f>
        <v>Roads Gravel</v>
      </c>
      <c r="F86" s="71" t="str">
        <f>IF(OR('Services - NHC'!F84="",'Services - NHC'!F84="[Select]"),"",'Services - NHC'!F84)</f>
        <v>External</v>
      </c>
      <c r="G86" s="15"/>
      <c r="H86" s="268">
        <v>0</v>
      </c>
      <c r="I86" s="268">
        <v>0</v>
      </c>
      <c r="J86" s="268">
        <v>0</v>
      </c>
      <c r="K86" s="268">
        <v>0</v>
      </c>
      <c r="L86" s="268">
        <v>2305048</v>
      </c>
      <c r="M86" s="268"/>
      <c r="N86" s="268"/>
      <c r="O86" s="268">
        <v>0</v>
      </c>
      <c r="P86" s="268"/>
      <c r="Q86" s="269">
        <v>0</v>
      </c>
      <c r="R86" s="270"/>
      <c r="S86" s="77">
        <f t="shared" si="0"/>
        <v>2305048</v>
      </c>
      <c r="T86" s="17"/>
    </row>
    <row r="87" spans="1:20" ht="12" customHeight="1" x14ac:dyDescent="0.2">
      <c r="A87" s="6"/>
      <c r="B87" s="6"/>
      <c r="C87" s="13"/>
      <c r="D87" s="19">
        <f t="shared" si="1"/>
        <v>76</v>
      </c>
      <c r="E87" s="70" t="str">
        <f>IF(OR('Services - NHC'!E85="",'Services - NHC'!E85="[Enter service]"),"",'Services - NHC'!E85)</f>
        <v>Roads Formed</v>
      </c>
      <c r="F87" s="71" t="str">
        <f>IF(OR('Services - NHC'!F85="",'Services - NHC'!F85="[Select]"),"",'Services - NHC'!F85)</f>
        <v>External</v>
      </c>
      <c r="G87" s="15"/>
      <c r="H87" s="268">
        <v>0</v>
      </c>
      <c r="I87" s="268">
        <v>0</v>
      </c>
      <c r="J87" s="268">
        <v>0</v>
      </c>
      <c r="K87" s="268">
        <v>0</v>
      </c>
      <c r="L87" s="268">
        <v>0</v>
      </c>
      <c r="M87" s="268"/>
      <c r="N87" s="268"/>
      <c r="O87" s="268">
        <v>0</v>
      </c>
      <c r="P87" s="268"/>
      <c r="Q87" s="269">
        <v>0</v>
      </c>
      <c r="R87" s="270"/>
      <c r="S87" s="77">
        <f t="shared" si="0"/>
        <v>0</v>
      </c>
      <c r="T87" s="17"/>
    </row>
    <row r="88" spans="1:20" ht="12" customHeight="1" x14ac:dyDescent="0.2">
      <c r="A88" s="6"/>
      <c r="B88" s="6"/>
      <c r="C88" s="13"/>
      <c r="D88" s="19">
        <f t="shared" si="1"/>
        <v>77</v>
      </c>
      <c r="E88" s="70" t="str">
        <f>IF(OR('Services - NHC'!E86="",'Services - NHC'!E86="[Enter service]"),"",'Services - NHC'!E86)</f>
        <v>Gravel Pit Rehabilitiation</v>
      </c>
      <c r="F88" s="71" t="str">
        <f>IF(OR('Services - NHC'!F86="",'Services - NHC'!F86="[Select]"),"",'Services - NHC'!F86)</f>
        <v>Internal</v>
      </c>
      <c r="G88" s="15"/>
      <c r="H88" s="268">
        <v>0</v>
      </c>
      <c r="I88" s="268">
        <v>0</v>
      </c>
      <c r="J88" s="268">
        <v>0</v>
      </c>
      <c r="K88" s="268">
        <v>0</v>
      </c>
      <c r="L88" s="268">
        <v>0</v>
      </c>
      <c r="M88" s="268"/>
      <c r="N88" s="268"/>
      <c r="O88" s="268">
        <v>0</v>
      </c>
      <c r="P88" s="268"/>
      <c r="Q88" s="269">
        <v>0</v>
      </c>
      <c r="R88" s="270"/>
      <c r="S88" s="77">
        <f t="shared" si="0"/>
        <v>0</v>
      </c>
      <c r="T88" s="17"/>
    </row>
    <row r="89" spans="1:20" ht="12" customHeight="1" x14ac:dyDescent="0.2">
      <c r="A89" s="6"/>
      <c r="B89" s="6"/>
      <c r="C89" s="13"/>
      <c r="D89" s="19">
        <f t="shared" si="1"/>
        <v>78</v>
      </c>
      <c r="E89" s="70" t="str">
        <f>IF(OR('Services - NHC'!E87="",'Services - NHC'!E87="[Enter service]"),"",'Services - NHC'!E87)</f>
        <v>Urban Areas and Environment Administration</v>
      </c>
      <c r="F89" s="71" t="str">
        <f>IF(OR('Services - NHC'!F87="",'Services - NHC'!F87="[Select]"),"",'Services - NHC'!F87)</f>
        <v>Mixed</v>
      </c>
      <c r="G89" s="15"/>
      <c r="H89" s="268">
        <v>0</v>
      </c>
      <c r="I89" s="268">
        <v>0</v>
      </c>
      <c r="J89" s="268">
        <v>0</v>
      </c>
      <c r="K89" s="268">
        <v>0</v>
      </c>
      <c r="L89" s="268">
        <v>0</v>
      </c>
      <c r="M89" s="268"/>
      <c r="N89" s="268"/>
      <c r="O89" s="268">
        <v>0</v>
      </c>
      <c r="P89" s="268"/>
      <c r="Q89" s="269">
        <v>0</v>
      </c>
      <c r="R89" s="270"/>
      <c r="S89" s="77">
        <f t="shared" si="0"/>
        <v>0</v>
      </c>
      <c r="T89" s="17"/>
    </row>
    <row r="90" spans="1:20" ht="12" customHeight="1" x14ac:dyDescent="0.2">
      <c r="A90" s="6"/>
      <c r="B90" s="6"/>
      <c r="C90" s="13"/>
      <c r="D90" s="19">
        <f t="shared" si="1"/>
        <v>79</v>
      </c>
      <c r="E90" s="70" t="str">
        <f>IF(OR('Services - NHC'!E88="",'Services - NHC'!E88="[Enter service]"),"",'Services - NHC'!E88)</f>
        <v>Public Toilets</v>
      </c>
      <c r="F90" s="71" t="str">
        <f>IF(OR('Services - NHC'!F88="",'Services - NHC'!F88="[Select]"),"",'Services - NHC'!F88)</f>
        <v>External</v>
      </c>
      <c r="G90" s="15"/>
      <c r="H90" s="268">
        <v>0</v>
      </c>
      <c r="I90" s="268">
        <v>0</v>
      </c>
      <c r="J90" s="268">
        <v>0</v>
      </c>
      <c r="K90" s="268">
        <v>0</v>
      </c>
      <c r="L90" s="268">
        <v>0</v>
      </c>
      <c r="M90" s="268"/>
      <c r="N90" s="268"/>
      <c r="O90" s="268">
        <v>0</v>
      </c>
      <c r="P90" s="268"/>
      <c r="Q90" s="269">
        <v>0</v>
      </c>
      <c r="R90" s="270"/>
      <c r="S90" s="77">
        <f t="shared" si="0"/>
        <v>0</v>
      </c>
      <c r="T90" s="17"/>
    </row>
    <row r="91" spans="1:20" ht="12" customHeight="1" x14ac:dyDescent="0.2">
      <c r="A91" s="6"/>
      <c r="B91" s="6"/>
      <c r="C91" s="13"/>
      <c r="D91" s="19">
        <f t="shared" si="1"/>
        <v>80</v>
      </c>
      <c r="E91" s="70" t="str">
        <f>IF(OR('Services - NHC'!E89="",'Services - NHC'!E89="[Enter service]"),"",'Services - NHC'!E89)</f>
        <v>Parks</v>
      </c>
      <c r="F91" s="71" t="str">
        <f>IF(OR('Services - NHC'!F89="",'Services - NHC'!F89="[Select]"),"",'Services - NHC'!F89)</f>
        <v>External</v>
      </c>
      <c r="G91" s="15"/>
      <c r="H91" s="268">
        <v>0</v>
      </c>
      <c r="I91" s="268">
        <v>0</v>
      </c>
      <c r="J91" s="268">
        <v>0</v>
      </c>
      <c r="K91" s="268">
        <v>0</v>
      </c>
      <c r="L91" s="268">
        <v>0</v>
      </c>
      <c r="M91" s="268"/>
      <c r="N91" s="268"/>
      <c r="O91" s="268">
        <v>0</v>
      </c>
      <c r="P91" s="268"/>
      <c r="Q91" s="269">
        <v>0</v>
      </c>
      <c r="R91" s="270"/>
      <c r="S91" s="77">
        <f t="shared" si="0"/>
        <v>0</v>
      </c>
      <c r="T91" s="17"/>
    </row>
    <row r="92" spans="1:20" ht="12" customHeight="1" x14ac:dyDescent="0.2">
      <c r="A92" s="6"/>
      <c r="B92" s="6"/>
      <c r="C92" s="13"/>
      <c r="D92" s="19">
        <f t="shared" si="1"/>
        <v>81</v>
      </c>
      <c r="E92" s="70" t="str">
        <f>IF(OR('Services - NHC'!E90="",'Services - NHC'!E90="[Enter service]"),"",'Services - NHC'!E90)</f>
        <v>Drains</v>
      </c>
      <c r="F92" s="71" t="str">
        <f>IF(OR('Services - NHC'!F90="",'Services - NHC'!F90="[Select]"),"",'Services - NHC'!F90)</f>
        <v>External</v>
      </c>
      <c r="G92" s="15"/>
      <c r="H92" s="268">
        <v>0</v>
      </c>
      <c r="I92" s="268">
        <v>0</v>
      </c>
      <c r="J92" s="268">
        <v>0</v>
      </c>
      <c r="K92" s="268">
        <v>0</v>
      </c>
      <c r="L92" s="268">
        <v>0</v>
      </c>
      <c r="M92" s="268"/>
      <c r="N92" s="268"/>
      <c r="O92" s="268">
        <v>0</v>
      </c>
      <c r="P92" s="268"/>
      <c r="Q92" s="269">
        <v>0</v>
      </c>
      <c r="R92" s="270"/>
      <c r="S92" s="77">
        <f t="shared" si="0"/>
        <v>0</v>
      </c>
      <c r="T92" s="17"/>
    </row>
    <row r="93" spans="1:20" ht="12" customHeight="1" x14ac:dyDescent="0.2">
      <c r="A93" s="6"/>
      <c r="B93" s="6"/>
      <c r="C93" s="13"/>
      <c r="D93" s="19">
        <f t="shared" si="1"/>
        <v>82</v>
      </c>
      <c r="E93" s="70" t="str">
        <f>IF(OR('Services - NHC'!E91="",'Services - NHC'!E91="[Enter service]"),"",'Services - NHC'!E91)</f>
        <v>Major Culverts Bridges and Weirs</v>
      </c>
      <c r="F93" s="71" t="str">
        <f>IF(OR('Services - NHC'!F91="",'Services - NHC'!F91="[Select]"),"",'Services - NHC'!F91)</f>
        <v>External</v>
      </c>
      <c r="G93" s="15"/>
      <c r="H93" s="268">
        <v>0</v>
      </c>
      <c r="I93" s="268">
        <v>0</v>
      </c>
      <c r="J93" s="268">
        <v>0</v>
      </c>
      <c r="K93" s="268">
        <v>0</v>
      </c>
      <c r="L93" s="268">
        <v>0</v>
      </c>
      <c r="M93" s="268"/>
      <c r="N93" s="268"/>
      <c r="O93" s="268">
        <v>0</v>
      </c>
      <c r="P93" s="268"/>
      <c r="Q93" s="269">
        <v>0</v>
      </c>
      <c r="R93" s="270"/>
      <c r="S93" s="77">
        <f t="shared" si="0"/>
        <v>0</v>
      </c>
      <c r="T93" s="17"/>
    </row>
    <row r="94" spans="1:20" ht="12" customHeight="1" x14ac:dyDescent="0.2">
      <c r="A94" s="6"/>
      <c r="B94" s="6"/>
      <c r="C94" s="13"/>
      <c r="D94" s="19">
        <f t="shared" si="1"/>
        <v>83</v>
      </c>
      <c r="E94" s="70" t="str">
        <f>IF(OR('Services - NHC'!E92="",'Services - NHC'!E92="[Enter service]"),"",'Services - NHC'!E92)</f>
        <v>Pump Stations Water Re Use and Standpipes</v>
      </c>
      <c r="F94" s="71" t="str">
        <f>IF(OR('Services - NHC'!F92="",'Services - NHC'!F92="[Select]"),"",'Services - NHC'!F92)</f>
        <v>External</v>
      </c>
      <c r="G94" s="15"/>
      <c r="H94" s="268">
        <v>0</v>
      </c>
      <c r="I94" s="268">
        <v>100</v>
      </c>
      <c r="J94" s="268">
        <v>0</v>
      </c>
      <c r="K94" s="268">
        <v>0</v>
      </c>
      <c r="L94" s="268">
        <v>0</v>
      </c>
      <c r="M94" s="268"/>
      <c r="N94" s="268"/>
      <c r="O94" s="268">
        <v>0</v>
      </c>
      <c r="P94" s="268"/>
      <c r="Q94" s="269">
        <v>0</v>
      </c>
      <c r="R94" s="270"/>
      <c r="S94" s="77">
        <f t="shared" si="0"/>
        <v>100</v>
      </c>
      <c r="T94" s="17"/>
    </row>
    <row r="95" spans="1:20" ht="12" customHeight="1" x14ac:dyDescent="0.2">
      <c r="A95" s="6"/>
      <c r="B95" s="6"/>
      <c r="C95" s="13"/>
      <c r="D95" s="19">
        <f t="shared" si="1"/>
        <v>84</v>
      </c>
      <c r="E95" s="70" t="str">
        <f>IF(OR('Services - NHC'!E93="",'Services - NHC'!E93="[Enter service]"),"",'Services - NHC'!E93)</f>
        <v>Streetscapes</v>
      </c>
      <c r="F95" s="71" t="str">
        <f>IF(OR('Services - NHC'!F93="",'Services - NHC'!F93="[Select]"),"",'Services - NHC'!F93)</f>
        <v>External</v>
      </c>
      <c r="G95" s="15"/>
      <c r="H95" s="268">
        <v>0</v>
      </c>
      <c r="I95" s="268">
        <v>0</v>
      </c>
      <c r="J95" s="268">
        <v>0</v>
      </c>
      <c r="K95" s="268">
        <v>0</v>
      </c>
      <c r="L95" s="268">
        <v>0</v>
      </c>
      <c r="M95" s="268"/>
      <c r="N95" s="268"/>
      <c r="O95" s="268">
        <v>0</v>
      </c>
      <c r="P95" s="268"/>
      <c r="Q95" s="269">
        <v>0</v>
      </c>
      <c r="R95" s="270"/>
      <c r="S95" s="77">
        <f t="shared" si="0"/>
        <v>0</v>
      </c>
      <c r="T95" s="17"/>
    </row>
    <row r="96" spans="1:20" ht="12" customHeight="1" x14ac:dyDescent="0.2">
      <c r="A96" s="6"/>
      <c r="B96" s="6"/>
      <c r="C96" s="13"/>
      <c r="D96" s="19">
        <f t="shared" si="1"/>
        <v>85</v>
      </c>
      <c r="E96" s="70" t="str">
        <f>IF(OR('Services - NHC'!E94="",'Services - NHC'!E94="[Enter service]"),"",'Services - NHC'!E94)</f>
        <v>Kerb &amp; Channel</v>
      </c>
      <c r="F96" s="71" t="str">
        <f>IF(OR('Services - NHC'!F94="",'Services - NHC'!F94="[Select]"),"",'Services - NHC'!F94)</f>
        <v>External</v>
      </c>
      <c r="G96" s="15"/>
      <c r="H96" s="268">
        <v>0</v>
      </c>
      <c r="I96" s="268">
        <v>0</v>
      </c>
      <c r="J96" s="268">
        <v>0</v>
      </c>
      <c r="K96" s="268">
        <v>0</v>
      </c>
      <c r="L96" s="268">
        <v>0</v>
      </c>
      <c r="M96" s="268"/>
      <c r="N96" s="268"/>
      <c r="O96" s="268">
        <v>0</v>
      </c>
      <c r="P96" s="268"/>
      <c r="Q96" s="269">
        <v>0</v>
      </c>
      <c r="R96" s="270"/>
      <c r="S96" s="77">
        <f t="shared" si="0"/>
        <v>0</v>
      </c>
      <c r="T96" s="17"/>
    </row>
    <row r="97" spans="1:20" ht="12" customHeight="1" x14ac:dyDescent="0.2">
      <c r="A97" s="6"/>
      <c r="B97" s="6"/>
      <c r="C97" s="13"/>
      <c r="D97" s="19">
        <f t="shared" si="1"/>
        <v>86</v>
      </c>
      <c r="E97" s="70" t="str">
        <f>IF(OR('Services - NHC'!E95="",'Services - NHC'!E95="[Enter service]"),"",'Services - NHC'!E95)</f>
        <v>Footpaths</v>
      </c>
      <c r="F97" s="71" t="str">
        <f>IF(OR('Services - NHC'!F95="",'Services - NHC'!F95="[Select]"),"",'Services - NHC'!F95)</f>
        <v>External</v>
      </c>
      <c r="G97" s="15"/>
      <c r="H97" s="268">
        <v>0</v>
      </c>
      <c r="I97" s="268">
        <v>0</v>
      </c>
      <c r="J97" s="268">
        <v>0</v>
      </c>
      <c r="K97" s="268">
        <v>0</v>
      </c>
      <c r="L97" s="268">
        <v>0</v>
      </c>
      <c r="M97" s="268"/>
      <c r="N97" s="268"/>
      <c r="O97" s="268">
        <v>0</v>
      </c>
      <c r="P97" s="268"/>
      <c r="Q97" s="269">
        <v>0</v>
      </c>
      <c r="R97" s="270"/>
      <c r="S97" s="77">
        <f t="shared" si="0"/>
        <v>0</v>
      </c>
      <c r="T97" s="17"/>
    </row>
    <row r="98" spans="1:20" ht="12" customHeight="1" x14ac:dyDescent="0.2">
      <c r="A98" s="6"/>
      <c r="B98" s="6"/>
      <c r="C98" s="13"/>
      <c r="D98" s="19">
        <f t="shared" si="1"/>
        <v>87</v>
      </c>
      <c r="E98" s="70" t="str">
        <f>IF(OR('Services - NHC'!E96="",'Services - NHC'!E96="[Enter service]"),"",'Services - NHC'!E96)</f>
        <v>Waste and Environment Administration</v>
      </c>
      <c r="F98" s="71" t="str">
        <f>IF(OR('Services - NHC'!F96="",'Services - NHC'!F96="[Select]"),"",'Services - NHC'!F96)</f>
        <v>External</v>
      </c>
      <c r="G98" s="15"/>
      <c r="H98" s="268">
        <v>0</v>
      </c>
      <c r="I98" s="268">
        <v>0</v>
      </c>
      <c r="J98" s="268">
        <v>0</v>
      </c>
      <c r="K98" s="268">
        <v>0</v>
      </c>
      <c r="L98" s="268">
        <v>0</v>
      </c>
      <c r="M98" s="268"/>
      <c r="N98" s="268"/>
      <c r="O98" s="268">
        <v>0</v>
      </c>
      <c r="P98" s="268"/>
      <c r="Q98" s="269">
        <v>0</v>
      </c>
      <c r="R98" s="270"/>
      <c r="S98" s="77">
        <f t="shared" si="0"/>
        <v>0</v>
      </c>
      <c r="T98" s="17"/>
    </row>
    <row r="99" spans="1:20" ht="12" customHeight="1" x14ac:dyDescent="0.2">
      <c r="A99" s="6"/>
      <c r="B99" s="6"/>
      <c r="C99" s="13"/>
      <c r="D99" s="19">
        <f t="shared" si="1"/>
        <v>88</v>
      </c>
      <c r="E99" s="70" t="str">
        <f>IF(OR('Services - NHC'!E97="",'Services - NHC'!E97="[Enter service]"),"",'Services - NHC'!E97)</f>
        <v>Garbage &amp; Sanitation</v>
      </c>
      <c r="F99" s="71" t="str">
        <f>IF(OR('Services - NHC'!F97="",'Services - NHC'!F97="[Select]"),"",'Services - NHC'!F97)</f>
        <v>External</v>
      </c>
      <c r="G99" s="15"/>
      <c r="H99" s="268">
        <v>0</v>
      </c>
      <c r="I99" s="268">
        <v>0</v>
      </c>
      <c r="J99" s="268">
        <v>0</v>
      </c>
      <c r="K99" s="268">
        <v>0</v>
      </c>
      <c r="L99" s="268">
        <v>0</v>
      </c>
      <c r="M99" s="268"/>
      <c r="N99" s="268"/>
      <c r="O99" s="268">
        <v>10000</v>
      </c>
      <c r="P99" s="268"/>
      <c r="Q99" s="269">
        <v>0</v>
      </c>
      <c r="R99" s="270"/>
      <c r="S99" s="77">
        <f t="shared" si="0"/>
        <v>10000</v>
      </c>
      <c r="T99" s="17"/>
    </row>
    <row r="100" spans="1:20" ht="12" customHeight="1" x14ac:dyDescent="0.2">
      <c r="A100" s="6"/>
      <c r="B100" s="6"/>
      <c r="C100" s="13"/>
      <c r="D100" s="19">
        <f t="shared" si="1"/>
        <v>89</v>
      </c>
      <c r="E100" s="70" t="str">
        <f>IF(OR('Services - NHC'!E98="",'Services - NHC'!E98="[Enter service]"),"",'Services - NHC'!E98)</f>
        <v>Recycling</v>
      </c>
      <c r="F100" s="71" t="str">
        <f>IF(OR('Services - NHC'!F98="",'Services - NHC'!F98="[Select]"),"",'Services - NHC'!F98)</f>
        <v>External</v>
      </c>
      <c r="G100" s="15"/>
      <c r="H100" s="268">
        <v>0</v>
      </c>
      <c r="I100" s="268">
        <v>0</v>
      </c>
      <c r="J100" s="268">
        <v>0</v>
      </c>
      <c r="K100" s="268">
        <v>0</v>
      </c>
      <c r="L100" s="268">
        <v>0</v>
      </c>
      <c r="M100" s="268"/>
      <c r="N100" s="268"/>
      <c r="O100" s="268">
        <v>0</v>
      </c>
      <c r="P100" s="268"/>
      <c r="Q100" s="269">
        <v>30000</v>
      </c>
      <c r="R100" s="270"/>
      <c r="S100" s="77">
        <f t="shared" si="0"/>
        <v>30000</v>
      </c>
      <c r="T100" s="17"/>
    </row>
    <row r="101" spans="1:20" ht="12" customHeight="1" x14ac:dyDescent="0.2">
      <c r="A101" s="6"/>
      <c r="B101" s="6"/>
      <c r="C101" s="13"/>
      <c r="D101" s="19">
        <f t="shared" si="1"/>
        <v>90</v>
      </c>
      <c r="E101" s="70" t="str">
        <f>IF(OR('Services - NHC'!E99="",'Services - NHC'!E99="[Enter service]"),"",'Services - NHC'!E99)</f>
        <v>Landfill and Transfer Stations</v>
      </c>
      <c r="F101" s="71" t="str">
        <f>IF(OR('Services - NHC'!F99="",'Services - NHC'!F99="[Select]"),"",'Services - NHC'!F99)</f>
        <v>External</v>
      </c>
      <c r="G101" s="15"/>
      <c r="H101" s="268">
        <v>0</v>
      </c>
      <c r="I101" s="268">
        <v>70000</v>
      </c>
      <c r="J101" s="268">
        <v>0</v>
      </c>
      <c r="K101" s="268">
        <v>0</v>
      </c>
      <c r="L101" s="268">
        <v>0</v>
      </c>
      <c r="M101" s="268"/>
      <c r="N101" s="268"/>
      <c r="O101" s="268">
        <v>0</v>
      </c>
      <c r="P101" s="268"/>
      <c r="Q101" s="269">
        <v>0</v>
      </c>
      <c r="R101" s="270"/>
      <c r="S101" s="77">
        <f t="shared" si="0"/>
        <v>70000</v>
      </c>
      <c r="T101" s="17"/>
    </row>
    <row r="102" spans="1:20" ht="12" customHeight="1" x14ac:dyDescent="0.2">
      <c r="A102" s="6"/>
      <c r="B102" s="6"/>
      <c r="C102" s="13"/>
      <c r="D102" s="19">
        <f t="shared" si="1"/>
        <v>91</v>
      </c>
      <c r="E102" s="70" t="str">
        <f>IF(OR('Services - NHC'!E100="",'Services - NHC'!E100="[Enter service]"),"",'Services - NHC'!E100)</f>
        <v>Landfill Sites Rehabilitation</v>
      </c>
      <c r="F102" s="71" t="str">
        <f>IF(OR('Services - NHC'!F100="",'Services - NHC'!F100="[Select]"),"",'Services - NHC'!F100)</f>
        <v>Internal</v>
      </c>
      <c r="G102" s="15"/>
      <c r="H102" s="268">
        <v>0</v>
      </c>
      <c r="I102" s="268">
        <v>0</v>
      </c>
      <c r="J102" s="268">
        <v>0</v>
      </c>
      <c r="K102" s="268">
        <v>0</v>
      </c>
      <c r="L102" s="268">
        <v>0</v>
      </c>
      <c r="M102" s="268"/>
      <c r="N102" s="268"/>
      <c r="O102" s="268">
        <v>0</v>
      </c>
      <c r="P102" s="268"/>
      <c r="Q102" s="269">
        <v>0</v>
      </c>
      <c r="R102" s="270"/>
      <c r="S102" s="77">
        <f t="shared" si="0"/>
        <v>0</v>
      </c>
      <c r="T102" s="17"/>
    </row>
    <row r="103" spans="1:20" ht="12" customHeight="1" x14ac:dyDescent="0.2">
      <c r="A103" s="6"/>
      <c r="B103" s="6"/>
      <c r="C103" s="13"/>
      <c r="D103" s="19">
        <f t="shared" si="1"/>
        <v>92</v>
      </c>
      <c r="E103" s="70" t="str">
        <f>IF(OR('Services - NHC'!E101="",'Services - NHC'!E101="[Enter service]"),"",'Services - NHC'!E101)</f>
        <v>Landfill - New Cells</v>
      </c>
      <c r="F103" s="71" t="str">
        <f>IF(OR('Services - NHC'!F101="",'Services - NHC'!F101="[Select]"),"",'Services - NHC'!F101)</f>
        <v>Internal</v>
      </c>
      <c r="G103" s="15"/>
      <c r="H103" s="268">
        <v>0</v>
      </c>
      <c r="I103" s="268">
        <v>0</v>
      </c>
      <c r="J103" s="268">
        <v>0</v>
      </c>
      <c r="K103" s="268">
        <v>0</v>
      </c>
      <c r="L103" s="268">
        <v>0</v>
      </c>
      <c r="M103" s="268"/>
      <c r="N103" s="268"/>
      <c r="O103" s="268">
        <v>0</v>
      </c>
      <c r="P103" s="268"/>
      <c r="Q103" s="269">
        <v>0</v>
      </c>
      <c r="R103" s="270"/>
      <c r="S103" s="77">
        <f t="shared" si="0"/>
        <v>0</v>
      </c>
      <c r="T103" s="17"/>
    </row>
    <row r="104" spans="1:20" ht="12" customHeight="1" x14ac:dyDescent="0.2">
      <c r="A104" s="6"/>
      <c r="B104" s="6"/>
      <c r="C104" s="13"/>
      <c r="D104" s="19">
        <f t="shared" si="1"/>
        <v>93</v>
      </c>
      <c r="E104" s="70" t="str">
        <f>IF(OR('Services - NHC'!E102="",'Services - NHC'!E102="[Enter service]"),"",'Services - NHC'!E102)</f>
        <v>CM Regional Waste Management Group</v>
      </c>
      <c r="F104" s="71" t="str">
        <f>IF(OR('Services - NHC'!F102="",'Services - NHC'!F102="[Select]"),"",'Services - NHC'!F102)</f>
        <v>External</v>
      </c>
      <c r="G104" s="15"/>
      <c r="H104" s="268">
        <v>0</v>
      </c>
      <c r="I104" s="268">
        <v>0</v>
      </c>
      <c r="J104" s="268">
        <v>0</v>
      </c>
      <c r="K104" s="268">
        <v>0</v>
      </c>
      <c r="L104" s="268">
        <v>0</v>
      </c>
      <c r="M104" s="268"/>
      <c r="N104" s="268"/>
      <c r="O104" s="268">
        <v>0</v>
      </c>
      <c r="P104" s="268"/>
      <c r="Q104" s="269">
        <v>0</v>
      </c>
      <c r="R104" s="270"/>
      <c r="S104" s="77">
        <f t="shared" si="0"/>
        <v>0</v>
      </c>
      <c r="T104" s="17"/>
    </row>
    <row r="105" spans="1:20" ht="12" customHeight="1" x14ac:dyDescent="0.2">
      <c r="A105" s="6"/>
      <c r="B105" s="6"/>
      <c r="C105" s="13"/>
      <c r="D105" s="19">
        <f t="shared" si="1"/>
        <v>94</v>
      </c>
      <c r="E105" s="70" t="str">
        <f>IF(OR('Services - NHC'!E103="",'Services - NHC'!E103="[Enter service]"),"",'Services - NHC'!E103)</f>
        <v>Aerodromes</v>
      </c>
      <c r="F105" s="71" t="str">
        <f>IF(OR('Services - NHC'!F103="",'Services - NHC'!F103="[Select]"),"",'Services - NHC'!F103)</f>
        <v>External</v>
      </c>
      <c r="G105" s="15"/>
      <c r="H105" s="268">
        <v>0</v>
      </c>
      <c r="I105" s="268">
        <v>0</v>
      </c>
      <c r="J105" s="268">
        <v>0</v>
      </c>
      <c r="K105" s="268">
        <v>0</v>
      </c>
      <c r="L105" s="268">
        <v>0</v>
      </c>
      <c r="M105" s="268"/>
      <c r="N105" s="268"/>
      <c r="O105" s="268">
        <v>0</v>
      </c>
      <c r="P105" s="268"/>
      <c r="Q105" s="269">
        <v>0</v>
      </c>
      <c r="R105" s="270"/>
      <c r="S105" s="77">
        <f t="shared" si="0"/>
        <v>0</v>
      </c>
      <c r="T105" s="17"/>
    </row>
    <row r="106" spans="1:20" ht="12" customHeight="1" x14ac:dyDescent="0.2">
      <c r="A106" s="6"/>
      <c r="B106" s="6"/>
      <c r="C106" s="13"/>
      <c r="D106" s="19">
        <f t="shared" si="1"/>
        <v>95</v>
      </c>
      <c r="E106" s="70" t="str">
        <f>IF(OR('Services - NHC'!E104="",'Services - NHC'!E104="[Enter service]"),"",'Services - NHC'!E104)</f>
        <v>Saleyards Truck Wash</v>
      </c>
      <c r="F106" s="71" t="str">
        <f>IF(OR('Services - NHC'!F104="",'Services - NHC'!F104="[Select]"),"",'Services - NHC'!F104)</f>
        <v>External</v>
      </c>
      <c r="G106" s="15"/>
      <c r="H106" s="268">
        <v>0</v>
      </c>
      <c r="I106" s="268">
        <v>98000</v>
      </c>
      <c r="J106" s="268">
        <v>0</v>
      </c>
      <c r="K106" s="268">
        <v>0</v>
      </c>
      <c r="L106" s="268">
        <v>0</v>
      </c>
      <c r="M106" s="268"/>
      <c r="N106" s="268"/>
      <c r="O106" s="268">
        <v>0</v>
      </c>
      <c r="P106" s="268"/>
      <c r="Q106" s="269">
        <v>0</v>
      </c>
      <c r="R106" s="270"/>
      <c r="S106" s="77">
        <f t="shared" si="0"/>
        <v>98000</v>
      </c>
      <c r="T106" s="17"/>
    </row>
    <row r="107" spans="1:20" ht="12" customHeight="1" x14ac:dyDescent="0.2">
      <c r="A107" s="6"/>
      <c r="B107" s="6"/>
      <c r="C107" s="13"/>
      <c r="D107" s="19">
        <f t="shared" si="1"/>
        <v>96</v>
      </c>
      <c r="E107" s="70" t="str">
        <f>IF(OR('Services - NHC'!E105="",'Services - NHC'!E105="[Enter service]"),"",'Services - NHC'!E105)</f>
        <v>Sundry Debtor works</v>
      </c>
      <c r="F107" s="71" t="str">
        <f>IF(OR('Services - NHC'!F105="",'Services - NHC'!F105="[Select]"),"",'Services - NHC'!F105)</f>
        <v>External</v>
      </c>
      <c r="G107" s="15"/>
      <c r="H107" s="268">
        <v>0</v>
      </c>
      <c r="I107" s="268">
        <v>0</v>
      </c>
      <c r="J107" s="268">
        <v>0</v>
      </c>
      <c r="K107" s="268">
        <v>0</v>
      </c>
      <c r="L107" s="268">
        <v>0</v>
      </c>
      <c r="M107" s="268"/>
      <c r="N107" s="268"/>
      <c r="O107" s="268">
        <v>0</v>
      </c>
      <c r="P107" s="268"/>
      <c r="Q107" s="269">
        <v>14800</v>
      </c>
      <c r="R107" s="270"/>
      <c r="S107" s="77">
        <f t="shared" si="0"/>
        <v>14800</v>
      </c>
      <c r="T107" s="17"/>
    </row>
    <row r="108" spans="1:20" ht="12" customHeight="1" x14ac:dyDescent="0.2">
      <c r="A108" s="6"/>
      <c r="B108" s="6"/>
      <c r="C108" s="13"/>
      <c r="D108" s="19">
        <f t="shared" si="1"/>
        <v>97</v>
      </c>
      <c r="E108" s="70" t="str">
        <f>IF(OR('Services - NHC'!E106="",'Services - NHC'!E106="[Enter service]"),"",'Services - NHC'!E106)</f>
        <v>Fleet expenses and recovery</v>
      </c>
      <c r="F108" s="71" t="str">
        <f>IF(OR('Services - NHC'!F106="",'Services - NHC'!F106="[Select]"),"",'Services - NHC'!F106)</f>
        <v>Internal</v>
      </c>
      <c r="G108" s="15"/>
      <c r="H108" s="268">
        <v>0</v>
      </c>
      <c r="I108" s="268">
        <v>0</v>
      </c>
      <c r="J108" s="268">
        <v>0</v>
      </c>
      <c r="K108" s="268">
        <v>0</v>
      </c>
      <c r="L108" s="268">
        <v>0</v>
      </c>
      <c r="M108" s="268"/>
      <c r="N108" s="268"/>
      <c r="O108" s="268">
        <v>0</v>
      </c>
      <c r="P108" s="268"/>
      <c r="Q108" s="269">
        <v>0</v>
      </c>
      <c r="R108" s="270"/>
      <c r="S108" s="77">
        <f t="shared" si="0"/>
        <v>0</v>
      </c>
      <c r="T108" s="17"/>
    </row>
    <row r="109" spans="1:20" ht="12" customHeight="1" x14ac:dyDescent="0.2">
      <c r="A109" s="6"/>
      <c r="B109" s="6"/>
      <c r="C109" s="13"/>
      <c r="D109" s="19">
        <f t="shared" si="1"/>
        <v>98</v>
      </c>
      <c r="E109" s="70" t="str">
        <f>IF(OR('Services - NHC'!E107="",'Services - NHC'!E107="[Enter service]"),"",'Services - NHC'!E107)</f>
        <v>Plant expenses and recovery</v>
      </c>
      <c r="F109" s="71" t="str">
        <f>IF(OR('Services - NHC'!F107="",'Services - NHC'!F107="[Select]"),"",'Services - NHC'!F107)</f>
        <v>Internal</v>
      </c>
      <c r="G109" s="15"/>
      <c r="H109" s="268">
        <v>0</v>
      </c>
      <c r="I109" s="268">
        <v>0</v>
      </c>
      <c r="J109" s="268">
        <v>0</v>
      </c>
      <c r="K109" s="268">
        <v>0</v>
      </c>
      <c r="L109" s="268">
        <v>0</v>
      </c>
      <c r="M109" s="268"/>
      <c r="N109" s="268"/>
      <c r="O109" s="268">
        <v>0</v>
      </c>
      <c r="P109" s="268"/>
      <c r="Q109" s="269">
        <v>15000</v>
      </c>
      <c r="R109" s="270"/>
      <c r="S109" s="77">
        <f t="shared" si="0"/>
        <v>15000</v>
      </c>
      <c r="T109" s="17"/>
    </row>
    <row r="110" spans="1:20" ht="12" customHeight="1" x14ac:dyDescent="0.2">
      <c r="A110" s="6"/>
      <c r="B110" s="6"/>
      <c r="C110" s="13"/>
      <c r="D110" s="19">
        <f t="shared" si="1"/>
        <v>99</v>
      </c>
      <c r="E110" s="70" t="str">
        <f>IF(OR('Services - NHC'!E108="",'Services - NHC'!E108="[Enter service]"),"",'Services - NHC'!E108)</f>
        <v>Capital grants</v>
      </c>
      <c r="F110" s="71" t="str">
        <f>IF(OR('Services - NHC'!F108="",'Services - NHC'!F108="[Select]"),"",'Services - NHC'!F108)</f>
        <v>External</v>
      </c>
      <c r="G110" s="15"/>
      <c r="H110" s="268">
        <v>0</v>
      </c>
      <c r="I110" s="268">
        <v>0</v>
      </c>
      <c r="J110" s="268">
        <v>0</v>
      </c>
      <c r="K110" s="268">
        <v>1832325</v>
      </c>
      <c r="L110" s="268">
        <v>3630000</v>
      </c>
      <c r="M110" s="268"/>
      <c r="N110" s="268"/>
      <c r="O110" s="268">
        <v>121000</v>
      </c>
      <c r="P110" s="268"/>
      <c r="Q110" s="269">
        <v>0</v>
      </c>
      <c r="R110" s="270"/>
      <c r="S110" s="77">
        <f t="shared" si="0"/>
        <v>5583325</v>
      </c>
      <c r="T110" s="17"/>
    </row>
    <row r="111" spans="1:20" ht="12" customHeight="1" x14ac:dyDescent="0.2">
      <c r="A111" s="6"/>
      <c r="B111" s="6"/>
      <c r="C111" s="13"/>
      <c r="D111" s="19">
        <f t="shared" si="1"/>
        <v>100</v>
      </c>
      <c r="E111" s="70" t="str">
        <f>IF(OR('Services - NHC'!E109="",'Services - NHC'!E109="[Enter service]"),"",'Services - NHC'!E109)</f>
        <v/>
      </c>
      <c r="F111" s="71" t="str">
        <f>IF(OR('Services - NHC'!F109="",'Services - NHC'!F109="[Select]"),"",'Services - NHC'!F109)</f>
        <v/>
      </c>
      <c r="G111" s="15"/>
      <c r="H111" s="268"/>
      <c r="I111" s="268"/>
      <c r="J111" s="268"/>
      <c r="K111" s="268"/>
      <c r="L111" s="268"/>
      <c r="M111" s="268"/>
      <c r="N111" s="268"/>
      <c r="O111" s="268"/>
      <c r="P111" s="268"/>
      <c r="Q111" s="269"/>
      <c r="R111" s="270"/>
      <c r="S111" s="77">
        <f t="shared" si="0"/>
        <v>0</v>
      </c>
      <c r="T111" s="17"/>
    </row>
    <row r="112" spans="1:20" ht="12" hidden="1" customHeight="1" x14ac:dyDescent="0.2">
      <c r="A112" s="6"/>
      <c r="B112" s="6"/>
      <c r="C112" s="13"/>
      <c r="D112" s="19">
        <f t="shared" si="1"/>
        <v>101</v>
      </c>
      <c r="E112" s="70" t="str">
        <f>IF(OR('Services - NHC'!E110="",'Services - NHC'!E110="[Enter service]"),"",'Services - NHC'!E110)</f>
        <v/>
      </c>
      <c r="F112" s="71" t="str">
        <f>IF(OR('Services - NHC'!F110="",'Services - NHC'!F110="[Select]"),"",'Services - NHC'!F110)</f>
        <v/>
      </c>
      <c r="G112" s="15"/>
      <c r="H112" s="268"/>
      <c r="I112" s="268"/>
      <c r="J112" s="268"/>
      <c r="K112" s="268"/>
      <c r="L112" s="268"/>
      <c r="M112" s="268"/>
      <c r="N112" s="268"/>
      <c r="O112" s="268"/>
      <c r="P112" s="268"/>
      <c r="Q112" s="269"/>
      <c r="R112" s="270"/>
      <c r="S112" s="77">
        <f t="shared" si="0"/>
        <v>0</v>
      </c>
      <c r="T112" s="17"/>
    </row>
    <row r="113" spans="1:20" ht="12" hidden="1" customHeight="1" x14ac:dyDescent="0.2">
      <c r="A113" s="6"/>
      <c r="B113" s="6"/>
      <c r="C113" s="13"/>
      <c r="D113" s="19">
        <f t="shared" si="1"/>
        <v>102</v>
      </c>
      <c r="E113" s="70" t="str">
        <f>IF(OR('Services - NHC'!E111="",'Services - NHC'!E111="[Enter service]"),"",'Services - NHC'!E111)</f>
        <v/>
      </c>
      <c r="F113" s="71" t="str">
        <f>IF(OR('Services - NHC'!F111="",'Services - NHC'!F111="[Select]"),"",'Services - NHC'!F111)</f>
        <v/>
      </c>
      <c r="G113" s="15"/>
      <c r="H113" s="268"/>
      <c r="I113" s="268"/>
      <c r="J113" s="268"/>
      <c r="K113" s="268"/>
      <c r="L113" s="268"/>
      <c r="M113" s="268"/>
      <c r="N113" s="268"/>
      <c r="O113" s="268"/>
      <c r="P113" s="268"/>
      <c r="Q113" s="269"/>
      <c r="R113" s="270"/>
      <c r="S113" s="77">
        <f t="shared" si="0"/>
        <v>0</v>
      </c>
      <c r="T113" s="17"/>
    </row>
    <row r="114" spans="1:20" ht="12" hidden="1" customHeight="1" x14ac:dyDescent="0.2">
      <c r="A114" s="6"/>
      <c r="B114" s="6"/>
      <c r="C114" s="13"/>
      <c r="D114" s="19">
        <f t="shared" si="1"/>
        <v>103</v>
      </c>
      <c r="E114" s="70" t="str">
        <f>IF(OR('Services - NHC'!E112="",'Services - NHC'!E112="[Enter service]"),"",'Services - NHC'!E112)</f>
        <v/>
      </c>
      <c r="F114" s="71" t="str">
        <f>IF(OR('Services - NHC'!F112="",'Services - NHC'!F112="[Select]"),"",'Services - NHC'!F112)</f>
        <v/>
      </c>
      <c r="G114" s="15"/>
      <c r="H114" s="268"/>
      <c r="I114" s="268"/>
      <c r="J114" s="268"/>
      <c r="K114" s="268"/>
      <c r="L114" s="268"/>
      <c r="M114" s="268"/>
      <c r="N114" s="268"/>
      <c r="O114" s="268"/>
      <c r="P114" s="268"/>
      <c r="Q114" s="269"/>
      <c r="R114" s="270"/>
      <c r="S114" s="77">
        <f t="shared" si="0"/>
        <v>0</v>
      </c>
      <c r="T114" s="17"/>
    </row>
    <row r="115" spans="1:20" ht="12" hidden="1" customHeight="1" x14ac:dyDescent="0.2">
      <c r="A115" s="6"/>
      <c r="B115" s="6"/>
      <c r="C115" s="13"/>
      <c r="D115" s="19">
        <f t="shared" si="1"/>
        <v>104</v>
      </c>
      <c r="E115" s="70" t="str">
        <f>IF(OR('Services - NHC'!E113="",'Services - NHC'!E113="[Enter service]"),"",'Services - NHC'!E113)</f>
        <v/>
      </c>
      <c r="F115" s="71" t="str">
        <f>IF(OR('Services - NHC'!F113="",'Services - NHC'!F113="[Select]"),"",'Services - NHC'!F113)</f>
        <v/>
      </c>
      <c r="G115" s="15"/>
      <c r="H115" s="268"/>
      <c r="I115" s="268"/>
      <c r="J115" s="268"/>
      <c r="K115" s="268"/>
      <c r="L115" s="268"/>
      <c r="M115" s="268"/>
      <c r="N115" s="268"/>
      <c r="O115" s="268"/>
      <c r="P115" s="268"/>
      <c r="Q115" s="269"/>
      <c r="R115" s="270"/>
      <c r="S115" s="77">
        <f t="shared" si="0"/>
        <v>0</v>
      </c>
      <c r="T115" s="17"/>
    </row>
    <row r="116" spans="1:20" ht="12" hidden="1" customHeight="1" x14ac:dyDescent="0.2">
      <c r="A116" s="6"/>
      <c r="B116" s="6"/>
      <c r="C116" s="13"/>
      <c r="D116" s="19">
        <f t="shared" si="1"/>
        <v>105</v>
      </c>
      <c r="E116" s="70" t="str">
        <f>IF(OR('Services - NHC'!E114="",'Services - NHC'!E114="[Enter service]"),"",'Services - NHC'!E114)</f>
        <v/>
      </c>
      <c r="F116" s="71" t="str">
        <f>IF(OR('Services - NHC'!F114="",'Services - NHC'!F114="[Select]"),"",'Services - NHC'!F114)</f>
        <v/>
      </c>
      <c r="G116" s="15"/>
      <c r="H116" s="268"/>
      <c r="I116" s="268"/>
      <c r="J116" s="268"/>
      <c r="K116" s="268"/>
      <c r="L116" s="268"/>
      <c r="M116" s="268"/>
      <c r="N116" s="268"/>
      <c r="O116" s="268"/>
      <c r="P116" s="268"/>
      <c r="Q116" s="269"/>
      <c r="R116" s="270"/>
      <c r="S116" s="77">
        <f t="shared" si="0"/>
        <v>0</v>
      </c>
      <c r="T116" s="17"/>
    </row>
    <row r="117" spans="1:20" ht="12" hidden="1" customHeight="1" x14ac:dyDescent="0.2">
      <c r="A117" s="6"/>
      <c r="B117" s="6"/>
      <c r="C117" s="13"/>
      <c r="D117" s="19">
        <f t="shared" si="1"/>
        <v>106</v>
      </c>
      <c r="E117" s="70" t="str">
        <f>IF(OR('Services - NHC'!E115="",'Services - NHC'!E115="[Enter service]"),"",'Services - NHC'!E115)</f>
        <v/>
      </c>
      <c r="F117" s="71" t="str">
        <f>IF(OR('Services - NHC'!F115="",'Services - NHC'!F115="[Select]"),"",'Services - NHC'!F115)</f>
        <v/>
      </c>
      <c r="G117" s="15"/>
      <c r="H117" s="268"/>
      <c r="I117" s="268"/>
      <c r="J117" s="268"/>
      <c r="K117" s="268"/>
      <c r="L117" s="268"/>
      <c r="M117" s="268"/>
      <c r="N117" s="268"/>
      <c r="O117" s="268"/>
      <c r="P117" s="268"/>
      <c r="Q117" s="269"/>
      <c r="R117" s="270"/>
      <c r="S117" s="77">
        <f t="shared" si="0"/>
        <v>0</v>
      </c>
      <c r="T117" s="17"/>
    </row>
    <row r="118" spans="1:20" ht="12" hidden="1" customHeight="1" x14ac:dyDescent="0.2">
      <c r="A118" s="6"/>
      <c r="B118" s="6"/>
      <c r="C118" s="13"/>
      <c r="D118" s="19">
        <f t="shared" si="1"/>
        <v>107</v>
      </c>
      <c r="E118" s="70" t="str">
        <f>IF(OR('Services - NHC'!E116="",'Services - NHC'!E116="[Enter service]"),"",'Services - NHC'!E116)</f>
        <v/>
      </c>
      <c r="F118" s="71" t="str">
        <f>IF(OR('Services - NHC'!F116="",'Services - NHC'!F116="[Select]"),"",'Services - NHC'!F116)</f>
        <v/>
      </c>
      <c r="G118" s="15"/>
      <c r="H118" s="268"/>
      <c r="I118" s="268"/>
      <c r="J118" s="268"/>
      <c r="K118" s="268"/>
      <c r="L118" s="268"/>
      <c r="M118" s="268"/>
      <c r="N118" s="268"/>
      <c r="O118" s="268"/>
      <c r="P118" s="268"/>
      <c r="Q118" s="269"/>
      <c r="R118" s="270"/>
      <c r="S118" s="77">
        <f t="shared" si="0"/>
        <v>0</v>
      </c>
      <c r="T118" s="17"/>
    </row>
    <row r="119" spans="1:20" ht="12" hidden="1" customHeight="1" x14ac:dyDescent="0.2">
      <c r="A119" s="6"/>
      <c r="B119" s="6"/>
      <c r="C119" s="13"/>
      <c r="D119" s="19">
        <f t="shared" si="1"/>
        <v>108</v>
      </c>
      <c r="E119" s="70" t="str">
        <f>IF(OR('Services - NHC'!E117="",'Services - NHC'!E117="[Enter service]"),"",'Services - NHC'!E117)</f>
        <v/>
      </c>
      <c r="F119" s="71" t="str">
        <f>IF(OR('Services - NHC'!F117="",'Services - NHC'!F117="[Select]"),"",'Services - NHC'!F117)</f>
        <v/>
      </c>
      <c r="G119" s="15"/>
      <c r="H119" s="268"/>
      <c r="I119" s="268"/>
      <c r="J119" s="268"/>
      <c r="K119" s="268"/>
      <c r="L119" s="268"/>
      <c r="M119" s="268"/>
      <c r="N119" s="268"/>
      <c r="O119" s="268"/>
      <c r="P119" s="268"/>
      <c r="Q119" s="269"/>
      <c r="R119" s="270"/>
      <c r="S119" s="77">
        <f t="shared" si="0"/>
        <v>0</v>
      </c>
      <c r="T119" s="17"/>
    </row>
    <row r="120" spans="1:20" ht="12" hidden="1" customHeight="1" x14ac:dyDescent="0.2">
      <c r="A120" s="6"/>
      <c r="B120" s="6"/>
      <c r="C120" s="13"/>
      <c r="D120" s="19">
        <f t="shared" si="1"/>
        <v>109</v>
      </c>
      <c r="E120" s="70" t="str">
        <f>IF(OR('Services - NHC'!E118="",'Services - NHC'!E118="[Enter service]"),"",'Services - NHC'!E118)</f>
        <v/>
      </c>
      <c r="F120" s="71" t="str">
        <f>IF(OR('Services - NHC'!F118="",'Services - NHC'!F118="[Select]"),"",'Services - NHC'!F118)</f>
        <v/>
      </c>
      <c r="G120" s="15"/>
      <c r="H120" s="268"/>
      <c r="I120" s="268"/>
      <c r="J120" s="268"/>
      <c r="K120" s="268"/>
      <c r="L120" s="268"/>
      <c r="M120" s="268"/>
      <c r="N120" s="268"/>
      <c r="O120" s="268"/>
      <c r="P120" s="268"/>
      <c r="Q120" s="269"/>
      <c r="R120" s="270"/>
      <c r="S120" s="77">
        <f t="shared" si="0"/>
        <v>0</v>
      </c>
      <c r="T120" s="17"/>
    </row>
    <row r="121" spans="1:20" ht="12" hidden="1" customHeight="1" x14ac:dyDescent="0.2">
      <c r="A121" s="6"/>
      <c r="B121" s="6"/>
      <c r="C121" s="13"/>
      <c r="D121" s="19">
        <f t="shared" si="1"/>
        <v>110</v>
      </c>
      <c r="E121" s="70" t="str">
        <f>IF(OR('Services - NHC'!E119="",'Services - NHC'!E119="[Enter service]"),"",'Services - NHC'!E119)</f>
        <v/>
      </c>
      <c r="F121" s="71" t="str">
        <f>IF(OR('Services - NHC'!F119="",'Services - NHC'!F119="[Select]"),"",'Services - NHC'!F119)</f>
        <v/>
      </c>
      <c r="G121" s="15"/>
      <c r="H121" s="268"/>
      <c r="I121" s="268"/>
      <c r="J121" s="268"/>
      <c r="K121" s="268"/>
      <c r="L121" s="268"/>
      <c r="M121" s="268"/>
      <c r="N121" s="268"/>
      <c r="O121" s="268"/>
      <c r="P121" s="268"/>
      <c r="Q121" s="269"/>
      <c r="R121" s="270"/>
      <c r="S121" s="77">
        <f t="shared" si="0"/>
        <v>0</v>
      </c>
      <c r="T121" s="17"/>
    </row>
    <row r="122" spans="1:20" ht="12" hidden="1" customHeight="1" x14ac:dyDescent="0.2">
      <c r="A122" s="6"/>
      <c r="B122" s="6"/>
      <c r="C122" s="13"/>
      <c r="D122" s="19">
        <f t="shared" si="1"/>
        <v>111</v>
      </c>
      <c r="E122" s="70" t="str">
        <f>IF(OR('Services - NHC'!E120="",'Services - NHC'!E120="[Enter service]"),"",'Services - NHC'!E120)</f>
        <v/>
      </c>
      <c r="F122" s="71" t="str">
        <f>IF(OR('Services - NHC'!F120="",'Services - NHC'!F120="[Select]"),"",'Services - NHC'!F120)</f>
        <v/>
      </c>
      <c r="G122" s="15"/>
      <c r="H122" s="268"/>
      <c r="I122" s="268"/>
      <c r="J122" s="268"/>
      <c r="K122" s="268"/>
      <c r="L122" s="268"/>
      <c r="M122" s="268"/>
      <c r="N122" s="268"/>
      <c r="O122" s="268"/>
      <c r="P122" s="268"/>
      <c r="Q122" s="269"/>
      <c r="R122" s="270"/>
      <c r="S122" s="77">
        <f t="shared" si="0"/>
        <v>0</v>
      </c>
      <c r="T122" s="17"/>
    </row>
    <row r="123" spans="1:20" ht="12" hidden="1" customHeight="1" x14ac:dyDescent="0.2">
      <c r="A123" s="6"/>
      <c r="B123" s="6"/>
      <c r="C123" s="13"/>
      <c r="D123" s="19">
        <f t="shared" si="1"/>
        <v>112</v>
      </c>
      <c r="E123" s="70" t="str">
        <f>IF(OR('Services - NHC'!E121="",'Services - NHC'!E121="[Enter service]"),"",'Services - NHC'!E121)</f>
        <v/>
      </c>
      <c r="F123" s="71" t="str">
        <f>IF(OR('Services - NHC'!F121="",'Services - NHC'!F121="[Select]"),"",'Services - NHC'!F121)</f>
        <v/>
      </c>
      <c r="G123" s="15"/>
      <c r="H123" s="268"/>
      <c r="I123" s="268"/>
      <c r="J123" s="268"/>
      <c r="K123" s="268"/>
      <c r="L123" s="268"/>
      <c r="M123" s="268"/>
      <c r="N123" s="268"/>
      <c r="O123" s="268"/>
      <c r="P123" s="268"/>
      <c r="Q123" s="269"/>
      <c r="R123" s="270"/>
      <c r="S123" s="77">
        <f t="shared" si="0"/>
        <v>0</v>
      </c>
      <c r="T123" s="17"/>
    </row>
    <row r="124" spans="1:20" ht="12" hidden="1" customHeight="1" x14ac:dyDescent="0.2">
      <c r="A124" s="6"/>
      <c r="B124" s="6"/>
      <c r="C124" s="13"/>
      <c r="D124" s="19">
        <f t="shared" si="1"/>
        <v>113</v>
      </c>
      <c r="E124" s="70" t="str">
        <f>IF(OR('Services - NHC'!E122="",'Services - NHC'!E122="[Enter service]"),"",'Services - NHC'!E122)</f>
        <v/>
      </c>
      <c r="F124" s="71" t="str">
        <f>IF(OR('Services - NHC'!F122="",'Services - NHC'!F122="[Select]"),"",'Services - NHC'!F122)</f>
        <v/>
      </c>
      <c r="G124" s="15"/>
      <c r="H124" s="268"/>
      <c r="I124" s="268"/>
      <c r="J124" s="268"/>
      <c r="K124" s="268"/>
      <c r="L124" s="268"/>
      <c r="M124" s="268"/>
      <c r="N124" s="268"/>
      <c r="O124" s="268"/>
      <c r="P124" s="268"/>
      <c r="Q124" s="269"/>
      <c r="R124" s="270"/>
      <c r="S124" s="77">
        <f t="shared" ref="S124:S147" si="2">SUM(H124:R124)</f>
        <v>0</v>
      </c>
      <c r="T124" s="17"/>
    </row>
    <row r="125" spans="1:20" ht="12" hidden="1" customHeight="1" x14ac:dyDescent="0.2">
      <c r="A125" s="6"/>
      <c r="B125" s="6"/>
      <c r="C125" s="13"/>
      <c r="D125" s="19">
        <f t="shared" ref="D125:D145" si="3">D124+1</f>
        <v>114</v>
      </c>
      <c r="E125" s="70" t="str">
        <f>IF(OR('Services - NHC'!E123="",'Services - NHC'!E123="[Enter service]"),"",'Services - NHC'!E123)</f>
        <v/>
      </c>
      <c r="F125" s="71" t="str">
        <f>IF(OR('Services - NHC'!F123="",'Services - NHC'!F123="[Select]"),"",'Services - NHC'!F123)</f>
        <v/>
      </c>
      <c r="G125" s="15"/>
      <c r="H125" s="268"/>
      <c r="I125" s="268"/>
      <c r="J125" s="268"/>
      <c r="K125" s="268"/>
      <c r="L125" s="268"/>
      <c r="M125" s="268"/>
      <c r="N125" s="268"/>
      <c r="O125" s="268"/>
      <c r="P125" s="268"/>
      <c r="Q125" s="269"/>
      <c r="R125" s="270"/>
      <c r="S125" s="77">
        <f t="shared" si="2"/>
        <v>0</v>
      </c>
      <c r="T125" s="17"/>
    </row>
    <row r="126" spans="1:20" ht="12" hidden="1" customHeight="1" x14ac:dyDescent="0.2">
      <c r="A126" s="6"/>
      <c r="B126" s="6"/>
      <c r="C126" s="13"/>
      <c r="D126" s="19">
        <f t="shared" si="3"/>
        <v>115</v>
      </c>
      <c r="E126" s="70" t="str">
        <f>IF(OR('Services - NHC'!E124="",'Services - NHC'!E124="[Enter service]"),"",'Services - NHC'!E124)</f>
        <v/>
      </c>
      <c r="F126" s="71" t="str">
        <f>IF(OR('Services - NHC'!F124="",'Services - NHC'!F124="[Select]"),"",'Services - NHC'!F124)</f>
        <v/>
      </c>
      <c r="G126" s="15"/>
      <c r="H126" s="268"/>
      <c r="I126" s="268"/>
      <c r="J126" s="268"/>
      <c r="K126" s="268"/>
      <c r="L126" s="268"/>
      <c r="M126" s="268"/>
      <c r="N126" s="268"/>
      <c r="O126" s="268"/>
      <c r="P126" s="268"/>
      <c r="Q126" s="269"/>
      <c r="R126" s="270"/>
      <c r="S126" s="77">
        <f t="shared" si="2"/>
        <v>0</v>
      </c>
      <c r="T126" s="17"/>
    </row>
    <row r="127" spans="1:20" ht="12" hidden="1" customHeight="1" x14ac:dyDescent="0.2">
      <c r="A127" s="6"/>
      <c r="B127" s="6"/>
      <c r="C127" s="13"/>
      <c r="D127" s="19">
        <f t="shared" si="3"/>
        <v>116</v>
      </c>
      <c r="E127" s="70" t="str">
        <f>IF(OR('Services - NHC'!E125="",'Services - NHC'!E125="[Enter service]"),"",'Services - NHC'!E125)</f>
        <v/>
      </c>
      <c r="F127" s="71" t="str">
        <f>IF(OR('Services - NHC'!F125="",'Services - NHC'!F125="[Select]"),"",'Services - NHC'!F125)</f>
        <v/>
      </c>
      <c r="G127" s="15"/>
      <c r="H127" s="268"/>
      <c r="I127" s="268"/>
      <c r="J127" s="268"/>
      <c r="K127" s="268"/>
      <c r="L127" s="268"/>
      <c r="M127" s="268"/>
      <c r="N127" s="268"/>
      <c r="O127" s="268"/>
      <c r="P127" s="268"/>
      <c r="Q127" s="269"/>
      <c r="R127" s="270"/>
      <c r="S127" s="77">
        <f t="shared" si="2"/>
        <v>0</v>
      </c>
      <c r="T127" s="17"/>
    </row>
    <row r="128" spans="1:20" ht="12" hidden="1" customHeight="1" x14ac:dyDescent="0.2">
      <c r="A128" s="6"/>
      <c r="B128" s="6"/>
      <c r="C128" s="13"/>
      <c r="D128" s="19">
        <f t="shared" si="3"/>
        <v>117</v>
      </c>
      <c r="E128" s="70" t="str">
        <f>IF(OR('Services - NHC'!E126="",'Services - NHC'!E126="[Enter service]"),"",'Services - NHC'!E126)</f>
        <v/>
      </c>
      <c r="F128" s="71" t="str">
        <f>IF(OR('Services - NHC'!F126="",'Services - NHC'!F126="[Select]"),"",'Services - NHC'!F126)</f>
        <v/>
      </c>
      <c r="G128" s="15"/>
      <c r="H128" s="268"/>
      <c r="I128" s="268"/>
      <c r="J128" s="268"/>
      <c r="K128" s="268"/>
      <c r="L128" s="268"/>
      <c r="M128" s="268"/>
      <c r="N128" s="268"/>
      <c r="O128" s="268"/>
      <c r="P128" s="268"/>
      <c r="Q128" s="269"/>
      <c r="R128" s="270"/>
      <c r="S128" s="77">
        <f t="shared" si="2"/>
        <v>0</v>
      </c>
      <c r="T128" s="17"/>
    </row>
    <row r="129" spans="1:20" ht="12" hidden="1" customHeight="1" x14ac:dyDescent="0.2">
      <c r="A129" s="6"/>
      <c r="B129" s="6"/>
      <c r="C129" s="13"/>
      <c r="D129" s="19">
        <f t="shared" si="3"/>
        <v>118</v>
      </c>
      <c r="E129" s="70" t="str">
        <f>IF(OR('Services - NHC'!E127="",'Services - NHC'!E127="[Enter service]"),"",'Services - NHC'!E127)</f>
        <v/>
      </c>
      <c r="F129" s="71" t="str">
        <f>IF(OR('Services - NHC'!F127="",'Services - NHC'!F127="[Select]"),"",'Services - NHC'!F127)</f>
        <v/>
      </c>
      <c r="G129" s="15"/>
      <c r="H129" s="268"/>
      <c r="I129" s="268"/>
      <c r="J129" s="268"/>
      <c r="K129" s="268"/>
      <c r="L129" s="268"/>
      <c r="M129" s="268"/>
      <c r="N129" s="268"/>
      <c r="O129" s="268"/>
      <c r="P129" s="268"/>
      <c r="Q129" s="269"/>
      <c r="R129" s="270"/>
      <c r="S129" s="77">
        <f t="shared" si="2"/>
        <v>0</v>
      </c>
      <c r="T129" s="17"/>
    </row>
    <row r="130" spans="1:20" ht="12" hidden="1" customHeight="1" x14ac:dyDescent="0.2">
      <c r="A130" s="6"/>
      <c r="B130" s="6"/>
      <c r="C130" s="13"/>
      <c r="D130" s="19">
        <f t="shared" si="3"/>
        <v>119</v>
      </c>
      <c r="E130" s="70" t="str">
        <f>IF(OR('Services - NHC'!E128="",'Services - NHC'!E128="[Enter service]"),"",'Services - NHC'!E128)</f>
        <v/>
      </c>
      <c r="F130" s="71" t="str">
        <f>IF(OR('Services - NHC'!F128="",'Services - NHC'!F128="[Select]"),"",'Services - NHC'!F128)</f>
        <v/>
      </c>
      <c r="G130" s="15"/>
      <c r="H130" s="268"/>
      <c r="I130" s="268"/>
      <c r="J130" s="268"/>
      <c r="K130" s="268"/>
      <c r="L130" s="268"/>
      <c r="M130" s="268"/>
      <c r="N130" s="268"/>
      <c r="O130" s="268"/>
      <c r="P130" s="268"/>
      <c r="Q130" s="269"/>
      <c r="R130" s="270"/>
      <c r="S130" s="77">
        <f t="shared" si="2"/>
        <v>0</v>
      </c>
      <c r="T130" s="17"/>
    </row>
    <row r="131" spans="1:20" ht="12" hidden="1" customHeight="1" x14ac:dyDescent="0.2">
      <c r="A131" s="6"/>
      <c r="B131" s="6"/>
      <c r="C131" s="13"/>
      <c r="D131" s="19">
        <f t="shared" si="3"/>
        <v>120</v>
      </c>
      <c r="E131" s="70" t="str">
        <f>IF(OR('Services - NHC'!E129="",'Services - NHC'!E129="[Enter service]"),"",'Services - NHC'!E129)</f>
        <v/>
      </c>
      <c r="F131" s="71" t="str">
        <f>IF(OR('Services - NHC'!F129="",'Services - NHC'!F129="[Select]"),"",'Services - NHC'!F129)</f>
        <v/>
      </c>
      <c r="G131" s="15"/>
      <c r="H131" s="268"/>
      <c r="I131" s="268"/>
      <c r="J131" s="268"/>
      <c r="K131" s="268"/>
      <c r="L131" s="268"/>
      <c r="M131" s="268"/>
      <c r="N131" s="268"/>
      <c r="O131" s="268"/>
      <c r="P131" s="268"/>
      <c r="Q131" s="269"/>
      <c r="R131" s="270"/>
      <c r="S131" s="77">
        <f t="shared" si="2"/>
        <v>0</v>
      </c>
      <c r="T131" s="17"/>
    </row>
    <row r="132" spans="1:20" ht="12" hidden="1" customHeight="1" x14ac:dyDescent="0.2">
      <c r="A132" s="6"/>
      <c r="B132" s="6"/>
      <c r="C132" s="13"/>
      <c r="D132" s="19">
        <f t="shared" si="3"/>
        <v>121</v>
      </c>
      <c r="E132" s="70" t="str">
        <f>IF(OR('Services - NHC'!E130="",'Services - NHC'!E130="[Enter service]"),"",'Services - NHC'!E130)</f>
        <v/>
      </c>
      <c r="F132" s="71" t="str">
        <f>IF(OR('Services - NHC'!F130="",'Services - NHC'!F130="[Select]"),"",'Services - NHC'!F130)</f>
        <v/>
      </c>
      <c r="G132" s="15"/>
      <c r="H132" s="268"/>
      <c r="I132" s="268"/>
      <c r="J132" s="268"/>
      <c r="K132" s="268"/>
      <c r="L132" s="268"/>
      <c r="M132" s="268"/>
      <c r="N132" s="268"/>
      <c r="O132" s="268"/>
      <c r="P132" s="268"/>
      <c r="Q132" s="269"/>
      <c r="R132" s="270"/>
      <c r="S132" s="77">
        <f t="shared" si="2"/>
        <v>0</v>
      </c>
      <c r="T132" s="17"/>
    </row>
    <row r="133" spans="1:20" ht="12" hidden="1" customHeight="1" x14ac:dyDescent="0.2">
      <c r="A133" s="6"/>
      <c r="B133" s="6"/>
      <c r="C133" s="13"/>
      <c r="D133" s="19">
        <f t="shared" si="3"/>
        <v>122</v>
      </c>
      <c r="E133" s="70" t="str">
        <f>IF(OR('Services - NHC'!E131="",'Services - NHC'!E131="[Enter service]"),"",'Services - NHC'!E131)</f>
        <v/>
      </c>
      <c r="F133" s="71" t="str">
        <f>IF(OR('Services - NHC'!F131="",'Services - NHC'!F131="[Select]"),"",'Services - NHC'!F131)</f>
        <v/>
      </c>
      <c r="G133" s="15"/>
      <c r="H133" s="268"/>
      <c r="I133" s="268"/>
      <c r="J133" s="268"/>
      <c r="K133" s="268"/>
      <c r="L133" s="268"/>
      <c r="M133" s="268"/>
      <c r="N133" s="268"/>
      <c r="O133" s="268"/>
      <c r="P133" s="268"/>
      <c r="Q133" s="269"/>
      <c r="R133" s="270"/>
      <c r="S133" s="77">
        <f t="shared" si="2"/>
        <v>0</v>
      </c>
      <c r="T133" s="17"/>
    </row>
    <row r="134" spans="1:20" ht="12" hidden="1" customHeight="1" x14ac:dyDescent="0.2">
      <c r="A134" s="6"/>
      <c r="B134" s="6"/>
      <c r="C134" s="13"/>
      <c r="D134" s="19">
        <f t="shared" si="3"/>
        <v>123</v>
      </c>
      <c r="E134" s="70" t="str">
        <f>IF(OR('Services - NHC'!E132="",'Services - NHC'!E132="[Enter service]"),"",'Services - NHC'!E132)</f>
        <v/>
      </c>
      <c r="F134" s="71" t="str">
        <f>IF(OR('Services - NHC'!F132="",'Services - NHC'!F132="[Select]"),"",'Services - NHC'!F132)</f>
        <v/>
      </c>
      <c r="G134" s="15"/>
      <c r="H134" s="268"/>
      <c r="I134" s="268"/>
      <c r="J134" s="268"/>
      <c r="K134" s="268"/>
      <c r="L134" s="268"/>
      <c r="M134" s="268"/>
      <c r="N134" s="268"/>
      <c r="O134" s="268"/>
      <c r="P134" s="268"/>
      <c r="Q134" s="269"/>
      <c r="R134" s="270"/>
      <c r="S134" s="77">
        <f t="shared" si="2"/>
        <v>0</v>
      </c>
      <c r="T134" s="17"/>
    </row>
    <row r="135" spans="1:20" ht="12" hidden="1" customHeight="1" x14ac:dyDescent="0.2">
      <c r="A135" s="6"/>
      <c r="B135" s="6"/>
      <c r="C135" s="13"/>
      <c r="D135" s="19">
        <f t="shared" si="3"/>
        <v>124</v>
      </c>
      <c r="E135" s="70" t="str">
        <f>IF(OR('Services - NHC'!E133="",'Services - NHC'!E133="[Enter service]"),"",'Services - NHC'!E133)</f>
        <v/>
      </c>
      <c r="F135" s="71" t="str">
        <f>IF(OR('Services - NHC'!F133="",'Services - NHC'!F133="[Select]"),"",'Services - NHC'!F133)</f>
        <v/>
      </c>
      <c r="G135" s="15"/>
      <c r="H135" s="268"/>
      <c r="I135" s="268"/>
      <c r="J135" s="268"/>
      <c r="K135" s="268"/>
      <c r="L135" s="268"/>
      <c r="M135" s="268"/>
      <c r="N135" s="268"/>
      <c r="O135" s="268"/>
      <c r="P135" s="268"/>
      <c r="Q135" s="269"/>
      <c r="R135" s="270"/>
      <c r="S135" s="77">
        <f t="shared" si="2"/>
        <v>0</v>
      </c>
      <c r="T135" s="17"/>
    </row>
    <row r="136" spans="1:20" ht="12" hidden="1" customHeight="1" x14ac:dyDescent="0.2">
      <c r="A136" s="6"/>
      <c r="B136" s="6"/>
      <c r="C136" s="13"/>
      <c r="D136" s="19">
        <f t="shared" si="3"/>
        <v>125</v>
      </c>
      <c r="E136" s="70" t="str">
        <f>IF(OR('Services - NHC'!E134="",'Services - NHC'!E134="[Enter service]"),"",'Services - NHC'!E134)</f>
        <v/>
      </c>
      <c r="F136" s="71" t="str">
        <f>IF(OR('Services - NHC'!F134="",'Services - NHC'!F134="[Select]"),"",'Services - NHC'!F134)</f>
        <v/>
      </c>
      <c r="G136" s="15"/>
      <c r="H136" s="268"/>
      <c r="I136" s="268"/>
      <c r="J136" s="268"/>
      <c r="K136" s="268"/>
      <c r="L136" s="268"/>
      <c r="M136" s="268"/>
      <c r="N136" s="268"/>
      <c r="O136" s="268"/>
      <c r="P136" s="268"/>
      <c r="Q136" s="269"/>
      <c r="R136" s="270"/>
      <c r="S136" s="77">
        <f t="shared" si="2"/>
        <v>0</v>
      </c>
      <c r="T136" s="17"/>
    </row>
    <row r="137" spans="1:20" ht="12" hidden="1" customHeight="1" x14ac:dyDescent="0.2">
      <c r="A137" s="6"/>
      <c r="B137" s="6"/>
      <c r="C137" s="13"/>
      <c r="D137" s="19">
        <f t="shared" si="3"/>
        <v>126</v>
      </c>
      <c r="E137" s="70" t="str">
        <f>IF(OR('Services - NHC'!E135="",'Services - NHC'!E135="[Enter service]"),"",'Services - NHC'!E135)</f>
        <v/>
      </c>
      <c r="F137" s="71" t="str">
        <f>IF(OR('Services - NHC'!F135="",'Services - NHC'!F135="[Select]"),"",'Services - NHC'!F135)</f>
        <v/>
      </c>
      <c r="G137" s="15"/>
      <c r="H137" s="268"/>
      <c r="I137" s="268"/>
      <c r="J137" s="268"/>
      <c r="K137" s="268"/>
      <c r="L137" s="268"/>
      <c r="M137" s="268"/>
      <c r="N137" s="268"/>
      <c r="O137" s="268"/>
      <c r="P137" s="268"/>
      <c r="Q137" s="269"/>
      <c r="R137" s="270"/>
      <c r="S137" s="77">
        <f t="shared" si="2"/>
        <v>0</v>
      </c>
      <c r="T137" s="17"/>
    </row>
    <row r="138" spans="1:20" ht="12" hidden="1" customHeight="1" x14ac:dyDescent="0.2">
      <c r="A138" s="6"/>
      <c r="B138" s="6"/>
      <c r="C138" s="13"/>
      <c r="D138" s="19">
        <f t="shared" si="3"/>
        <v>127</v>
      </c>
      <c r="E138" s="70" t="str">
        <f>IF(OR('Services - NHC'!E136="",'Services - NHC'!E136="[Enter service]"),"",'Services - NHC'!E136)</f>
        <v/>
      </c>
      <c r="F138" s="71" t="str">
        <f>IF(OR('Services - NHC'!F136="",'Services - NHC'!F136="[Select]"),"",'Services - NHC'!F136)</f>
        <v/>
      </c>
      <c r="G138" s="15"/>
      <c r="H138" s="268"/>
      <c r="I138" s="268"/>
      <c r="J138" s="268"/>
      <c r="K138" s="268"/>
      <c r="L138" s="268"/>
      <c r="M138" s="268"/>
      <c r="N138" s="268"/>
      <c r="O138" s="268"/>
      <c r="P138" s="268"/>
      <c r="Q138" s="269"/>
      <c r="R138" s="270"/>
      <c r="S138" s="77">
        <f t="shared" si="2"/>
        <v>0</v>
      </c>
      <c r="T138" s="17"/>
    </row>
    <row r="139" spans="1:20" ht="12" hidden="1" customHeight="1" x14ac:dyDescent="0.2">
      <c r="A139" s="6"/>
      <c r="B139" s="6"/>
      <c r="C139" s="13"/>
      <c r="D139" s="19">
        <f t="shared" si="3"/>
        <v>128</v>
      </c>
      <c r="E139" s="70" t="str">
        <f>IF(OR('Services - NHC'!E137="",'Services - NHC'!E137="[Enter service]"),"",'Services - NHC'!E137)</f>
        <v/>
      </c>
      <c r="F139" s="71" t="str">
        <f>IF(OR('Services - NHC'!F137="",'Services - NHC'!F137="[Select]"),"",'Services - NHC'!F137)</f>
        <v/>
      </c>
      <c r="G139" s="15"/>
      <c r="H139" s="268"/>
      <c r="I139" s="268"/>
      <c r="J139" s="268"/>
      <c r="K139" s="268"/>
      <c r="L139" s="268"/>
      <c r="M139" s="268"/>
      <c r="N139" s="268"/>
      <c r="O139" s="268"/>
      <c r="P139" s="268"/>
      <c r="Q139" s="269"/>
      <c r="R139" s="270"/>
      <c r="S139" s="77">
        <f t="shared" si="2"/>
        <v>0</v>
      </c>
      <c r="T139" s="17"/>
    </row>
    <row r="140" spans="1:20" ht="12" hidden="1" customHeight="1" x14ac:dyDescent="0.2">
      <c r="A140" s="6"/>
      <c r="B140" s="6"/>
      <c r="C140" s="13"/>
      <c r="D140" s="19">
        <f t="shared" si="3"/>
        <v>129</v>
      </c>
      <c r="E140" s="70" t="str">
        <f>IF(OR('Services - NHC'!E138="",'Services - NHC'!E138="[Enter service]"),"",'Services - NHC'!E138)</f>
        <v/>
      </c>
      <c r="F140" s="71" t="str">
        <f>IF(OR('Services - NHC'!F138="",'Services - NHC'!F138="[Select]"),"",'Services - NHC'!F138)</f>
        <v/>
      </c>
      <c r="G140" s="15"/>
      <c r="H140" s="268"/>
      <c r="I140" s="268"/>
      <c r="J140" s="268"/>
      <c r="K140" s="268"/>
      <c r="L140" s="268"/>
      <c r="M140" s="268"/>
      <c r="N140" s="268"/>
      <c r="O140" s="268"/>
      <c r="P140" s="268"/>
      <c r="Q140" s="269"/>
      <c r="R140" s="270"/>
      <c r="S140" s="77">
        <f t="shared" si="2"/>
        <v>0</v>
      </c>
      <c r="T140" s="17"/>
    </row>
    <row r="141" spans="1:20" ht="12" hidden="1" customHeight="1" x14ac:dyDescent="0.2">
      <c r="A141" s="6"/>
      <c r="B141" s="6"/>
      <c r="C141" s="13"/>
      <c r="D141" s="19">
        <f t="shared" si="3"/>
        <v>130</v>
      </c>
      <c r="E141" s="70" t="str">
        <f>IF(OR('Services - NHC'!E139="",'Services - NHC'!E139="[Enter service]"),"",'Services - NHC'!E139)</f>
        <v/>
      </c>
      <c r="F141" s="71" t="str">
        <f>IF(OR('Services - NHC'!F139="",'Services - NHC'!F139="[Select]"),"",'Services - NHC'!F139)</f>
        <v/>
      </c>
      <c r="G141" s="15"/>
      <c r="H141" s="268"/>
      <c r="I141" s="268"/>
      <c r="J141" s="268"/>
      <c r="K141" s="268"/>
      <c r="L141" s="268"/>
      <c r="M141" s="268"/>
      <c r="N141" s="268"/>
      <c r="O141" s="268"/>
      <c r="P141" s="268"/>
      <c r="Q141" s="269"/>
      <c r="R141" s="270"/>
      <c r="S141" s="77">
        <f t="shared" si="2"/>
        <v>0</v>
      </c>
      <c r="T141" s="17"/>
    </row>
    <row r="142" spans="1:20" ht="12" hidden="1" customHeight="1" x14ac:dyDescent="0.2">
      <c r="A142" s="6"/>
      <c r="B142" s="6"/>
      <c r="C142" s="13"/>
      <c r="D142" s="19">
        <f t="shared" si="3"/>
        <v>131</v>
      </c>
      <c r="E142" s="70" t="str">
        <f>IF(OR('Services - NHC'!E140="",'Services - NHC'!E140="[Enter service]"),"",'Services - NHC'!E140)</f>
        <v/>
      </c>
      <c r="F142" s="71" t="str">
        <f>IF(OR('Services - NHC'!F140="",'Services - NHC'!F140="[Select]"),"",'Services - NHC'!F140)</f>
        <v/>
      </c>
      <c r="G142" s="15"/>
      <c r="H142" s="268"/>
      <c r="I142" s="268"/>
      <c r="J142" s="268"/>
      <c r="K142" s="268"/>
      <c r="L142" s="268"/>
      <c r="M142" s="268"/>
      <c r="N142" s="268"/>
      <c r="O142" s="268"/>
      <c r="P142" s="268"/>
      <c r="Q142" s="269"/>
      <c r="R142" s="270"/>
      <c r="S142" s="77">
        <f t="shared" si="2"/>
        <v>0</v>
      </c>
      <c r="T142" s="17"/>
    </row>
    <row r="143" spans="1:20" ht="12" hidden="1" customHeight="1" x14ac:dyDescent="0.2">
      <c r="A143" s="6"/>
      <c r="B143" s="6"/>
      <c r="C143" s="13"/>
      <c r="D143" s="19">
        <f t="shared" si="3"/>
        <v>132</v>
      </c>
      <c r="E143" s="70" t="str">
        <f>IF(OR('Services - NHC'!E141="",'Services - NHC'!E141="[Enter service]"),"",'Services - NHC'!E141)</f>
        <v/>
      </c>
      <c r="F143" s="71" t="str">
        <f>IF(OR('Services - NHC'!F141="",'Services - NHC'!F141="[Select]"),"",'Services - NHC'!F141)</f>
        <v/>
      </c>
      <c r="G143" s="15"/>
      <c r="H143" s="268"/>
      <c r="I143" s="268"/>
      <c r="J143" s="268"/>
      <c r="K143" s="268"/>
      <c r="L143" s="268"/>
      <c r="M143" s="268"/>
      <c r="N143" s="268"/>
      <c r="O143" s="268"/>
      <c r="P143" s="268"/>
      <c r="Q143" s="269"/>
      <c r="R143" s="270"/>
      <c r="S143" s="77">
        <f t="shared" si="2"/>
        <v>0</v>
      </c>
      <c r="T143" s="17"/>
    </row>
    <row r="144" spans="1:20" ht="12" hidden="1" customHeight="1" x14ac:dyDescent="0.2">
      <c r="A144" s="6"/>
      <c r="B144" s="6"/>
      <c r="C144" s="13"/>
      <c r="D144" s="19">
        <f t="shared" si="3"/>
        <v>133</v>
      </c>
      <c r="E144" s="70" t="str">
        <f>IF(OR('Services - NHC'!E142="",'Services - NHC'!E142="[Enter service]"),"",'Services - NHC'!E142)</f>
        <v/>
      </c>
      <c r="F144" s="71" t="str">
        <f>IF(OR('Services - NHC'!F142="",'Services - NHC'!F142="[Select]"),"",'Services - NHC'!F142)</f>
        <v/>
      </c>
      <c r="G144" s="15"/>
      <c r="H144" s="268"/>
      <c r="I144" s="268"/>
      <c r="J144" s="268"/>
      <c r="K144" s="268"/>
      <c r="L144" s="268"/>
      <c r="M144" s="268"/>
      <c r="N144" s="268"/>
      <c r="O144" s="268"/>
      <c r="P144" s="268"/>
      <c r="Q144" s="269"/>
      <c r="R144" s="270"/>
      <c r="S144" s="77">
        <f t="shared" si="2"/>
        <v>0</v>
      </c>
      <c r="T144" s="17"/>
    </row>
    <row r="145" spans="1:20" ht="12" hidden="1" customHeight="1" x14ac:dyDescent="0.2">
      <c r="A145" s="6"/>
      <c r="B145" s="6"/>
      <c r="C145" s="13"/>
      <c r="D145" s="19">
        <f t="shared" si="3"/>
        <v>134</v>
      </c>
      <c r="E145" s="70" t="str">
        <f>IF(OR('Services - NHC'!E143="",'Services - NHC'!E143="[Enter service]"),"",'Services - NHC'!E143)</f>
        <v/>
      </c>
      <c r="F145" s="71" t="str">
        <f>IF(OR('Services - NHC'!F143="",'Services - NHC'!F143="[Select]"),"",'Services - NHC'!F143)</f>
        <v/>
      </c>
      <c r="G145" s="15"/>
      <c r="H145" s="268"/>
      <c r="I145" s="268"/>
      <c r="J145" s="268"/>
      <c r="K145" s="268"/>
      <c r="L145" s="268"/>
      <c r="M145" s="268"/>
      <c r="N145" s="268"/>
      <c r="O145" s="268"/>
      <c r="P145" s="268"/>
      <c r="Q145" s="269"/>
      <c r="R145" s="270"/>
      <c r="S145" s="77">
        <f t="shared" si="2"/>
        <v>0</v>
      </c>
      <c r="T145" s="17"/>
    </row>
    <row r="146" spans="1:20" ht="12" customHeight="1" x14ac:dyDescent="0.2">
      <c r="A146" s="6"/>
      <c r="B146" s="6"/>
      <c r="C146" s="13"/>
      <c r="D146" s="19">
        <f t="shared" ref="D146" si="4">D145+1</f>
        <v>135</v>
      </c>
      <c r="E146" s="70" t="str">
        <f>IF(OR('Services - NHC'!E144="",'Services - NHC'!E144="[Enter service]"),"",'Services - NHC'!E144)</f>
        <v/>
      </c>
      <c r="F146" s="71" t="str">
        <f>IF(OR('Services - NHC'!F144="",'Services - NHC'!F144="[Select]"),"",'Services - NHC'!F144)</f>
        <v/>
      </c>
      <c r="G146" s="15"/>
      <c r="H146" s="268"/>
      <c r="I146" s="268"/>
      <c r="J146" s="268"/>
      <c r="K146" s="268"/>
      <c r="L146" s="268"/>
      <c r="M146" s="268"/>
      <c r="N146" s="268"/>
      <c r="O146" s="268"/>
      <c r="P146" s="268"/>
      <c r="Q146" s="269"/>
      <c r="R146" s="270"/>
      <c r="S146" s="77">
        <f t="shared" si="2"/>
        <v>0</v>
      </c>
      <c r="T146" s="17"/>
    </row>
    <row r="147" spans="1:20" ht="12" customHeight="1" thickBot="1" x14ac:dyDescent="0.25">
      <c r="A147" s="6"/>
      <c r="B147" s="6"/>
      <c r="C147" s="13"/>
      <c r="D147" s="14"/>
      <c r="E147" s="78" t="s">
        <v>92</v>
      </c>
      <c r="F147" s="79"/>
      <c r="G147" s="15"/>
      <c r="H147" s="271"/>
      <c r="I147" s="271"/>
      <c r="J147" s="271"/>
      <c r="K147" s="271"/>
      <c r="L147" s="271"/>
      <c r="M147" s="271"/>
      <c r="N147" s="271"/>
      <c r="O147" s="271"/>
      <c r="P147" s="271"/>
      <c r="Q147" s="272"/>
      <c r="R147" s="273"/>
      <c r="S147" s="77">
        <f t="shared" si="2"/>
        <v>0</v>
      </c>
      <c r="T147" s="17"/>
    </row>
    <row r="148" spans="1:20" s="28" customFormat="1" ht="12" customHeight="1" thickTop="1" x14ac:dyDescent="0.2">
      <c r="A148" s="23"/>
      <c r="B148" s="23"/>
      <c r="C148" s="24"/>
      <c r="D148" s="14"/>
      <c r="E148" s="50" t="s">
        <v>91</v>
      </c>
      <c r="F148" s="51"/>
      <c r="G148" s="15"/>
      <c r="H148" s="274">
        <f t="shared" ref="H148:Q148" si="5">+SUM(H12:H147)</f>
        <v>135000</v>
      </c>
      <c r="I148" s="274">
        <f t="shared" si="5"/>
        <v>731624</v>
      </c>
      <c r="J148" s="274">
        <f t="shared" si="5"/>
        <v>1188236</v>
      </c>
      <c r="K148" s="274">
        <f t="shared" si="5"/>
        <v>2039525</v>
      </c>
      <c r="L148" s="274">
        <f t="shared" si="5"/>
        <v>9225381</v>
      </c>
      <c r="M148" s="274">
        <f t="shared" si="5"/>
        <v>0</v>
      </c>
      <c r="N148" s="274">
        <f t="shared" si="5"/>
        <v>0</v>
      </c>
      <c r="O148" s="274">
        <f t="shared" si="5"/>
        <v>285250</v>
      </c>
      <c r="P148" s="274">
        <f t="shared" si="5"/>
        <v>0</v>
      </c>
      <c r="Q148" s="274">
        <f t="shared" si="5"/>
        <v>249960</v>
      </c>
      <c r="R148" s="559">
        <v>12439360</v>
      </c>
      <c r="S148" s="276">
        <f>SUM(H148:R148)</f>
        <v>26294336</v>
      </c>
      <c r="T148" s="27"/>
    </row>
    <row r="149" spans="1:20" ht="12.6" customHeight="1" thickBot="1" x14ac:dyDescent="0.25">
      <c r="A149" s="6"/>
      <c r="B149" s="6"/>
      <c r="C149" s="32"/>
      <c r="D149" s="33"/>
      <c r="E149" s="34"/>
      <c r="F149" s="35"/>
      <c r="G149" s="35"/>
      <c r="H149" s="35"/>
      <c r="I149" s="129"/>
      <c r="J149" s="129"/>
      <c r="K149" s="129"/>
      <c r="L149" s="129"/>
      <c r="M149" s="33"/>
      <c r="N149" s="36"/>
      <c r="O149" s="36"/>
      <c r="P149" s="36"/>
      <c r="Q149" s="36"/>
      <c r="R149" s="36"/>
      <c r="S149" s="36"/>
      <c r="T149" s="37"/>
    </row>
    <row r="150" spans="1:20" x14ac:dyDescent="0.2">
      <c r="A150" s="6"/>
      <c r="B150" s="6"/>
      <c r="C150" s="6"/>
      <c r="D150" s="6"/>
      <c r="E150" s="6"/>
      <c r="F150" s="7"/>
      <c r="G150" s="7"/>
      <c r="H150" s="7"/>
      <c r="I150" s="7"/>
      <c r="J150" s="7"/>
      <c r="K150" s="7"/>
      <c r="L150" s="7"/>
      <c r="M150" s="6"/>
      <c r="N150" s="38"/>
      <c r="O150" s="38"/>
      <c r="P150" s="38"/>
      <c r="Q150" s="38"/>
      <c r="R150" s="38"/>
      <c r="S150" s="38"/>
    </row>
    <row r="151" spans="1:20" x14ac:dyDescent="0.2">
      <c r="F151" s="3"/>
      <c r="G151" s="3"/>
      <c r="H151" s="3"/>
      <c r="I151" s="3"/>
      <c r="J151" s="3"/>
      <c r="K151" s="3"/>
      <c r="L151" s="3"/>
      <c r="S151" s="6"/>
    </row>
    <row r="152" spans="1:20" ht="13.2" thickBot="1" x14ac:dyDescent="0.25">
      <c r="F152" s="3"/>
      <c r="G152" s="3"/>
      <c r="H152" s="3"/>
      <c r="I152" s="3"/>
      <c r="J152" s="3"/>
      <c r="K152" s="3"/>
      <c r="L152" s="3"/>
    </row>
    <row r="153" spans="1:20" x14ac:dyDescent="0.2">
      <c r="C153" s="400"/>
      <c r="D153" s="401"/>
      <c r="E153" s="401"/>
      <c r="F153" s="402"/>
      <c r="G153" s="402"/>
      <c r="H153" s="403"/>
      <c r="I153" s="3"/>
      <c r="J153" s="3"/>
      <c r="K153" s="3"/>
      <c r="L153" s="3"/>
    </row>
    <row r="154" spans="1:20" x14ac:dyDescent="0.2">
      <c r="C154" s="404"/>
      <c r="D154" s="16"/>
      <c r="E154" s="405" t="s">
        <v>274</v>
      </c>
      <c r="F154" s="15"/>
      <c r="G154" s="15"/>
      <c r="H154" s="31"/>
    </row>
    <row r="155" spans="1:20" x14ac:dyDescent="0.2">
      <c r="C155" s="404"/>
      <c r="D155" s="16"/>
      <c r="E155" s="3" t="s">
        <v>278</v>
      </c>
      <c r="F155" s="15" t="s">
        <v>271</v>
      </c>
      <c r="G155" s="406"/>
      <c r="H155" s="17"/>
    </row>
    <row r="156" spans="1:20" x14ac:dyDescent="0.2">
      <c r="C156" s="404"/>
      <c r="D156" s="16"/>
      <c r="E156" s="407" t="s">
        <v>273</v>
      </c>
      <c r="F156" s="408"/>
      <c r="G156" s="409"/>
      <c r="H156" s="17"/>
      <c r="R156" s="550"/>
    </row>
    <row r="157" spans="1:20" x14ac:dyDescent="0.2">
      <c r="C157" s="404"/>
      <c r="D157" s="16"/>
      <c r="E157" s="407" t="s">
        <v>273</v>
      </c>
      <c r="F157" s="408"/>
      <c r="G157" s="409"/>
      <c r="H157" s="17"/>
    </row>
    <row r="158" spans="1:20" x14ac:dyDescent="0.2">
      <c r="C158" s="404"/>
      <c r="D158" s="16"/>
      <c r="E158" s="407" t="s">
        <v>273</v>
      </c>
      <c r="F158" s="408"/>
      <c r="G158" s="409"/>
      <c r="H158" s="17"/>
    </row>
    <row r="159" spans="1:20" x14ac:dyDescent="0.2">
      <c r="C159" s="404"/>
      <c r="D159" s="16"/>
      <c r="E159" s="407" t="s">
        <v>273</v>
      </c>
      <c r="F159" s="408"/>
      <c r="G159" s="409"/>
      <c r="H159" s="17"/>
    </row>
    <row r="160" spans="1:20" x14ac:dyDescent="0.2">
      <c r="C160" s="404"/>
      <c r="D160" s="16"/>
      <c r="E160" s="407" t="s">
        <v>273</v>
      </c>
      <c r="F160" s="408"/>
      <c r="G160" s="409"/>
      <c r="H160" s="17"/>
    </row>
    <row r="161" spans="3:8" x14ac:dyDescent="0.2">
      <c r="C161" s="404"/>
      <c r="D161" s="16"/>
      <c r="E161" s="407" t="s">
        <v>273</v>
      </c>
      <c r="F161" s="408"/>
      <c r="G161" s="409"/>
      <c r="H161" s="17"/>
    </row>
    <row r="162" spans="3:8" x14ac:dyDescent="0.2">
      <c r="C162" s="404"/>
      <c r="D162" s="16"/>
      <c r="E162" s="407" t="s">
        <v>273</v>
      </c>
      <c r="F162" s="408"/>
      <c r="G162" s="409"/>
      <c r="H162" s="17"/>
    </row>
    <row r="163" spans="3:8" x14ac:dyDescent="0.2">
      <c r="C163" s="404"/>
      <c r="D163" s="16"/>
      <c r="E163" s="407" t="s">
        <v>273</v>
      </c>
      <c r="F163" s="408"/>
      <c r="G163" s="409"/>
      <c r="H163" s="17"/>
    </row>
    <row r="164" spans="3:8" x14ac:dyDescent="0.2">
      <c r="C164" s="404"/>
      <c r="D164" s="16"/>
      <c r="E164" s="407" t="s">
        <v>273</v>
      </c>
      <c r="F164" s="408"/>
      <c r="G164" s="409"/>
      <c r="H164" s="17"/>
    </row>
    <row r="165" spans="3:8" x14ac:dyDescent="0.2">
      <c r="C165" s="404"/>
      <c r="D165" s="16"/>
      <c r="E165" s="407" t="s">
        <v>273</v>
      </c>
      <c r="F165" s="408"/>
      <c r="G165" s="409"/>
      <c r="H165" s="17"/>
    </row>
    <row r="166" spans="3:8" x14ac:dyDescent="0.2">
      <c r="C166" s="404"/>
      <c r="D166" s="16"/>
      <c r="E166" s="407" t="s">
        <v>273</v>
      </c>
      <c r="F166" s="408"/>
      <c r="G166" s="409"/>
      <c r="H166" s="17"/>
    </row>
    <row r="167" spans="3:8" x14ac:dyDescent="0.2">
      <c r="C167" s="404"/>
      <c r="D167" s="16"/>
      <c r="E167" s="407" t="s">
        <v>273</v>
      </c>
      <c r="F167" s="408"/>
      <c r="G167" s="409"/>
      <c r="H167" s="17"/>
    </row>
    <row r="168" spans="3:8" x14ac:dyDescent="0.2">
      <c r="C168" s="404"/>
      <c r="D168" s="16"/>
      <c r="E168" s="407" t="s">
        <v>273</v>
      </c>
      <c r="F168" s="408"/>
      <c r="G168" s="409"/>
      <c r="H168" s="17"/>
    </row>
    <row r="169" spans="3:8" x14ac:dyDescent="0.2">
      <c r="C169" s="404"/>
      <c r="D169" s="16"/>
      <c r="E169" s="410" t="s">
        <v>91</v>
      </c>
      <c r="F169" s="411">
        <f>SUM(F156:F168)</f>
        <v>0</v>
      </c>
      <c r="G169" s="411"/>
      <c r="H169" s="17"/>
    </row>
    <row r="170" spans="3:8" x14ac:dyDescent="0.2">
      <c r="C170" s="404"/>
      <c r="D170" s="16"/>
      <c r="E170" s="410"/>
      <c r="F170" s="412"/>
      <c r="G170" s="412"/>
      <c r="H170" s="17"/>
    </row>
    <row r="171" spans="3:8" x14ac:dyDescent="0.2">
      <c r="C171" s="404"/>
      <c r="D171" s="16"/>
      <c r="E171" s="410" t="s">
        <v>275</v>
      </c>
      <c r="F171" s="413">
        <f>S147</f>
        <v>0</v>
      </c>
      <c r="G171" s="413"/>
      <c r="H171" s="17"/>
    </row>
    <row r="172" spans="3:8" x14ac:dyDescent="0.2">
      <c r="C172" s="404"/>
      <c r="D172" s="16"/>
      <c r="E172" s="30" t="s">
        <v>223</v>
      </c>
      <c r="F172" s="421">
        <f>F169-F171</f>
        <v>0</v>
      </c>
      <c r="G172" s="413"/>
      <c r="H172" s="17"/>
    </row>
    <row r="173" spans="3:8" ht="13.8" x14ac:dyDescent="0.2">
      <c r="C173" s="404"/>
      <c r="D173" s="16"/>
      <c r="E173" s="415" t="s">
        <v>272</v>
      </c>
      <c r="F173" s="426" t="str">
        <f>IF(F172="","",IF(F172=0,"OK","ISSUE"))</f>
        <v>OK</v>
      </c>
      <c r="G173" s="414"/>
      <c r="H173" s="17"/>
    </row>
    <row r="174" spans="3:8" x14ac:dyDescent="0.2">
      <c r="C174" s="404"/>
      <c r="D174" s="16"/>
      <c r="G174" s="416"/>
      <c r="H174" s="17"/>
    </row>
    <row r="175" spans="3:8" ht="13.2" thickBot="1" x14ac:dyDescent="0.25">
      <c r="C175" s="417"/>
      <c r="D175" s="418"/>
      <c r="E175" s="418"/>
      <c r="F175" s="419"/>
      <c r="G175" s="419"/>
      <c r="H175" s="420"/>
    </row>
    <row r="217" ht="13.5" customHeight="1" x14ac:dyDescent="0.2"/>
  </sheetData>
  <mergeCells count="10">
    <mergeCell ref="H6:S6"/>
    <mergeCell ref="B4:E4"/>
    <mergeCell ref="F8:F9"/>
    <mergeCell ref="H8:H9"/>
    <mergeCell ref="I8:I9"/>
    <mergeCell ref="J8:N8"/>
    <mergeCell ref="O8:P8"/>
    <mergeCell ref="Q8:Q9"/>
    <mergeCell ref="R8:R9"/>
    <mergeCell ref="S8:S9"/>
  </mergeCells>
  <conditionalFormatting sqref="G173:G174 F172:F173">
    <cfRule type="cellIs" dxfId="43" priority="1" operator="equal">
      <formula>"OK"</formula>
    </cfRule>
    <cfRule type="cellIs" dxfId="42" priority="2" operator="equal">
      <formula>"ISSUE"</formula>
    </cfRule>
  </conditionalFormatting>
  <pageMargins left="0.23622047244094491" right="0.23622047244094491" top="0" bottom="0" header="0.31496062992125984" footer="0.31496062992125984"/>
  <pageSetup paperSize="8" scale="56" orientation="landscape" r:id="rId1"/>
  <headerFooter alignWithMargins="0">
    <oddFooter>&amp;L&amp;"Arial,Bold"&amp;7&amp;F&amp;APrinted: &amp;T on &amp;D&amp;C&amp;"Arial,Bold"&amp;8Sheet c.Page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23</vt:i4>
      </vt:variant>
    </vt:vector>
  </HeadingPairs>
  <TitlesOfParts>
    <vt:vector size="44" baseType="lpstr">
      <vt:lpstr> Instructions</vt:lpstr>
      <vt:lpstr>Base Summary 2015-16</vt:lpstr>
      <vt:lpstr>Services - Base - OPTIONAL</vt:lpstr>
      <vt:lpstr>Revenue - Base - OPTIONAL</vt:lpstr>
      <vt:lpstr>Expenditure - Base - OPTIONAL</vt:lpstr>
      <vt:lpstr>Assets - Base - OPTIONAL</vt:lpstr>
      <vt:lpstr>Services - NHC</vt:lpstr>
      <vt:lpstr>Outputs - NHC</vt:lpstr>
      <vt:lpstr>Revenue - NHC</vt:lpstr>
      <vt:lpstr>Expenditure- NHC</vt:lpstr>
      <vt:lpstr>Assets - NHC</vt:lpstr>
      <vt:lpstr>Services - WHC</vt:lpstr>
      <vt:lpstr>Outputs - WHC</vt:lpstr>
      <vt:lpstr>Revenue - WHC</vt:lpstr>
      <vt:lpstr>Expenditure - WHC</vt:lpstr>
      <vt:lpstr>Assets - WHC</vt:lpstr>
      <vt:lpstr>Analysis</vt:lpstr>
      <vt:lpstr>Calculating the higher cap</vt:lpstr>
      <vt:lpstr>Certification Statement</vt:lpstr>
      <vt:lpstr> Instructions (Print friendly)</vt:lpstr>
      <vt:lpstr>Contact Information</vt:lpstr>
      <vt:lpstr>' Instructions'!Print_Area</vt:lpstr>
      <vt:lpstr>' Instructions (Print friendly)'!Print_Area</vt:lpstr>
      <vt:lpstr>Analysis!Print_Area</vt:lpstr>
      <vt:lpstr>'Assets - Base - OPTIONAL'!Print_Area</vt:lpstr>
      <vt:lpstr>'Assets - NHC'!Print_Area</vt:lpstr>
      <vt:lpstr>'Assets - WHC'!Print_Area</vt:lpstr>
      <vt:lpstr>'Base Summary 2015-16'!Print_Area</vt:lpstr>
      <vt:lpstr>'Calculating the higher cap'!Print_Area</vt:lpstr>
      <vt:lpstr>'Expenditure - Base - OPTIONAL'!Print_Area</vt:lpstr>
      <vt:lpstr>'Expenditure - WHC'!Print_Area</vt:lpstr>
      <vt:lpstr>'Expenditure- NHC'!Print_Area</vt:lpstr>
      <vt:lpstr>'Outputs - NHC'!Print_Area</vt:lpstr>
      <vt:lpstr>'Outputs - WHC'!Print_Area</vt:lpstr>
      <vt:lpstr>'Revenue - Base - OPTIONAL'!Print_Area</vt:lpstr>
      <vt:lpstr>'Revenue - NHC'!Print_Area</vt:lpstr>
      <vt:lpstr>'Revenue - WHC'!Print_Area</vt:lpstr>
      <vt:lpstr>'Services - Base - OPTIONAL'!Print_Area</vt:lpstr>
      <vt:lpstr>'Services - NHC'!Print_Area</vt:lpstr>
      <vt:lpstr>'Services - WHC'!Print_Area</vt:lpstr>
      <vt:lpstr>' Instructions (Print friendly)'!Print_Titles</vt:lpstr>
      <vt:lpstr>'Base Summary 2015-16'!Print_Titles</vt:lpstr>
      <vt:lpstr>'Calculating the higher cap'!Print_Titles</vt:lpstr>
      <vt:lpstr>'Services - NHC'!Print_Titles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Robyn Keely</cp:lastModifiedBy>
  <cp:lastPrinted>2016-04-18T04:14:22Z</cp:lastPrinted>
  <dcterms:created xsi:type="dcterms:W3CDTF">2015-06-02T11:43:08Z</dcterms:created>
  <dcterms:modified xsi:type="dcterms:W3CDTF">2016-05-24T03:39:42Z</dcterms:modified>
</cp:coreProperties>
</file>