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kevin_nguyen_esc_vic_gov_au/Documents/Desktop/TCS 2020-21/"/>
    </mc:Choice>
  </mc:AlternateContent>
  <xr:revisionPtr revIDLastSave="0" documentId="8_{53B0E019-20DE-4923-A137-731116F6B90C}" xr6:coauthVersionLast="45" xr6:coauthVersionMax="45" xr10:uidLastSave="{00000000-0000-0000-0000-000000000000}"/>
  <workbookProtection workbookAlgorithmName="SHA-512" workbookHashValue="+9mZJmFMGZ7eAAum634s9ErXOcq5Od5wCyklGxea0gXVapfj5bsce1vp26oIz4RARW7qsnAUx8JtXemU4HvZcw==" workbookSaltValue="dU+GClf+5XTHYIdiwiHEMA==" workbookSpinCount="100000" lockStructure="1"/>
  <bookViews>
    <workbookView xWindow="2160" yWindow="930" windowWidth="23100" windowHeight="14670" tabRatio="874" xr2:uid="{00000000-000D-0000-FFFF-FFFF00000000}"/>
  </bookViews>
  <sheets>
    <sheet name="Cover" sheetId="16" r:id="rId1"/>
    <sheet name="Contents" sheetId="3" r:id="rId2"/>
    <sheet name="Schematic" sheetId="22" r:id="rId3"/>
    <sheet name="Assumptions" sheetId="17" r:id="rId4"/>
    <sheet name="Allocators" sheetId="32" r:id="rId5"/>
    <sheet name="Cost Allocation Model" sheetId="4" r:id="rId6"/>
    <sheet name="Regulatory Model" sheetId="29" r:id="rId7"/>
    <sheet name="Mapping" sheetId="33" r:id="rId8"/>
    <sheet name="Capital Base" sheetId="28" r:id="rId9"/>
    <sheet name="Standalone Costs" sheetId="30" r:id="rId10"/>
    <sheet name="Avoidable Costs" sheetId="34" r:id="rId11"/>
    <sheet name="Revenue" sheetId="38" r:id="rId12"/>
    <sheet name="Compliance" sheetId="20" r:id="rId13"/>
    <sheet name="Checks" sheetId="21" r:id="rId14"/>
  </sheets>
  <externalReferences>
    <externalReference r:id="rId15"/>
    <externalReference r:id="rId16"/>
  </externalReferences>
  <definedNames>
    <definedName name="__FDS_HYPERLINK_TOGGLE_STATE__" hidden="1">"ON"</definedName>
    <definedName name="__FDS_UNIQUE_RANGE_ID_GENERATOR_COUNTER" hidden="1">1</definedName>
    <definedName name="__FDS_USED_FOR_REUSING_RANGE_IDS_RECYCLE" localSheetId="4" hidden="1">{28}</definedName>
    <definedName name="__FDS_USED_FOR_REUSING_RANGE_IDS_RECYCLE" localSheetId="3" hidden="1">{28}</definedName>
    <definedName name="__FDS_USED_FOR_REUSING_RANGE_IDS_RECYCLE" localSheetId="10" hidden="1">{28}</definedName>
    <definedName name="__FDS_USED_FOR_REUSING_RANGE_IDS_RECYCLE" localSheetId="8" hidden="1">{28}</definedName>
    <definedName name="__FDS_USED_FOR_REUSING_RANGE_IDS_RECYCLE" localSheetId="13" hidden="1">{28}</definedName>
    <definedName name="__FDS_USED_FOR_REUSING_RANGE_IDS_RECYCLE" localSheetId="12" hidden="1">{28}</definedName>
    <definedName name="__FDS_USED_FOR_REUSING_RANGE_IDS_RECYCLE" localSheetId="1" hidden="1">{28}</definedName>
    <definedName name="__FDS_USED_FOR_REUSING_RANGE_IDS_RECYCLE" localSheetId="5" hidden="1">{28}</definedName>
    <definedName name="__FDS_USED_FOR_REUSING_RANGE_IDS_RECYCLE" localSheetId="7" hidden="1">{28}</definedName>
    <definedName name="__FDS_USED_FOR_REUSING_RANGE_IDS_RECYCLE" localSheetId="6" hidden="1">{28}</definedName>
    <definedName name="__FDS_USED_FOR_REUSING_RANGE_IDS_RECYCLE" localSheetId="11" hidden="1">{28}</definedName>
    <definedName name="__FDS_USED_FOR_REUSING_RANGE_IDS_RECYCLE" localSheetId="2" hidden="1">{28}</definedName>
    <definedName name="__FDS_USED_FOR_REUSING_RANGE_IDS_RECYCLE" localSheetId="9" hidden="1">{28}</definedName>
    <definedName name="__FDS_USED_FOR_REUSING_RANGE_IDS_RECYCLE" hidden="1">{28}</definedName>
    <definedName name="__IntlFixup" hidden="1">TRUE</definedName>
    <definedName name="_1__123Graph_ADIAGRAMM_3" hidden="1">[1]Graphdata!$B$3:$E$3</definedName>
    <definedName name="_1__FDSAUDITLINK__" localSheetId="4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3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0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8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3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2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5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7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6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1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2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9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0__123Graph_DDIAGRAMM_3" hidden="1">[1]Graphdata!$B$8:$E$8</definedName>
    <definedName name="_11__123Graph_DDIAGRAMM_4" hidden="1">[1]Graphdata!$B$26:$B$26</definedName>
    <definedName name="_12__123Graph_DDIAGRAMM_6" hidden="1">[1]Graphdata!$B$63:$B$63</definedName>
    <definedName name="_13__123Graph_EDIAGRAMM_3" hidden="1">[1]Graphdata!$B$9:$F$9</definedName>
    <definedName name="_14__123Graph_EDIAGRAMM_4" hidden="1">[1]Graphdata!$B$27:$B$27</definedName>
    <definedName name="_15__123Graph_FDIAGRAMM_3" hidden="1">[1]Graphdata!$B$11:$F$11</definedName>
    <definedName name="_16__123Graph_FDIAGRAMM_4" hidden="1">[1]Graphdata!$B$28:$B$28</definedName>
    <definedName name="_17__123Graph_XDIAGRAMM_3" hidden="1">[1]Graphdata!$B$2:$E$2</definedName>
    <definedName name="_18__FDSAUDITLINK__" localSheetId="4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0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8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3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2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5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7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6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2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9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2__123Graph_ADIAGRAMM_4" hidden="1">[1]Graphdata!$B$21:$B$21</definedName>
    <definedName name="_22__FDSAUDITLINK__" localSheetId="4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0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8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3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2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5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7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6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2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9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4__FDSAUDITLINK__" localSheetId="4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0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8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3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2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5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7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6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2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9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6__FDSAUDITLINK__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4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3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0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8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3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2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5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7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6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2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9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3__123Graph_ADIAGRAMM_6" hidden="1">[1]Graphdata!$B$60:$B$60</definedName>
    <definedName name="_4__123Graph_BDIAGRAMM_3" hidden="1">[1]Graphdata!$B$6:$E$6</definedName>
    <definedName name="_5__123Graph_BDIAGRAMM_4" hidden="1">[1]Graphdata!$B$22:$B$22</definedName>
    <definedName name="_6__123Graph_BDIAGRAMM_6" hidden="1">[1]Graphdata!$B$61:$B$61</definedName>
    <definedName name="_7__123Graph_CDIAGRAMM_3" hidden="1">[1]Graphdata!$B$7:$E$7</definedName>
    <definedName name="_8__123Graph_CDIAGRAMM_4" hidden="1">[1]Graphdata!$B$24:$B$24</definedName>
    <definedName name="_8__FDSAUDITLINK__" localSheetId="4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3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0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8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3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2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5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7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6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2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9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9__123Graph_CDIAGRAMM_6" hidden="1">[1]Graphdata!$B$62:$B$62</definedName>
    <definedName name="_AtRisk_SimSetting_AutomaticallyGenerateReports" hidden="1">FALSE</definedName>
    <definedName name="_AtRisk_SimSetting_AutomaticResultsDisplayMode" hidden="1">2</definedName>
    <definedName name="_AtRisk_SimSetting_AutomaticResultsDisplayMode_1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_1" hidden="1">TRUE</definedName>
    <definedName name="_AtRisk_SimSetting_LiveUpdatePeriod" hidden="1">-1</definedName>
    <definedName name="_AtRisk_SimSetting_RandomNumberGenerator" hidden="1">0</definedName>
    <definedName name="_AtRisk_SimSetting_RandomNumberGenerator_1" hidden="1">7</definedName>
    <definedName name="_AtRisk_SimSetting_ReportsList" hidden="1">0</definedName>
    <definedName name="_AtRisk_SimSetting_SimName001" hidden="1">"Central"</definedName>
    <definedName name="_AtRisk_SimSetting_SimName002" hidden="1">"Discount rate 10%"</definedName>
    <definedName name="_AtRisk_SimSetting_SimName003" hidden="1">"Discount rate 18%"</definedName>
    <definedName name="_AtRisk_SimSetting_SimName004" hidden="1">"Electricity price - rising"</definedName>
    <definedName name="_AtRisk_SimSetting_SimName005" hidden="1">"Diesel price - low"</definedName>
    <definedName name="_AtRisk_SimSetting_SimName006" hidden="1">"Diesel price - high"</definedName>
    <definedName name="_AtRisk_SimSetting_SimName007" hidden="1">"ECP Braking"</definedName>
    <definedName name="_AtRisk_SimSetting_SimNameCount" hidden="1">7</definedName>
    <definedName name="_AtRisk_SimSetting_SimNameCount_1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Behavior_1" hidden="1">1</definedName>
    <definedName name="_AtRisk_SimSetting_StdRecalcWithoutRiskStatic" hidden="1">0</definedName>
    <definedName name="_AtRisk_SimSetting_StdRecalcWithoutRiskStaticPercentile" hidden="1">0.5</definedName>
    <definedName name="_order_1" hidden="1">0</definedName>
    <definedName name="_Order1" hidden="1">255</definedName>
    <definedName name="_order12" hidden="1">0</definedName>
    <definedName name="_Order2" hidden="1">0</definedName>
    <definedName name="_Regression_Int" hidden="1">1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"C:\FAME\famework\elyval.mdb"</definedName>
    <definedName name="Actual_End_Year">Assumptions!$E$22</definedName>
    <definedName name="Actual_Start_Year">Assumptions!$E$21</definedName>
    <definedName name="Annualisation_Years">Assumptions!$E$30</definedName>
    <definedName name="anscount" hidden="1">1</definedName>
    <definedName name="AS2DocOpenMode" hidden="1">"AS2DocumentEdit"</definedName>
    <definedName name="Asset_Classes">'Regulatory Model'!$B$29:$B$48</definedName>
    <definedName name="Avoidable_by_Bundle">'Avoidable Costs'!$G$71:$BC$77</definedName>
    <definedName name="Base_Year">Assumptions!$E$12</definedName>
    <definedName name="Base_Year_End_Date">Assumptions!$E$14</definedName>
    <definedName name="Base_Year_Start_Date">Assumptions!$E$13</definedName>
    <definedName name="Capital_Base_Opening">'Regulatory Model'!$G$29:$G$48</definedName>
    <definedName name="CBWorkbookPriority" hidden="1">-1264563189</definedName>
    <definedName name="ChecksResult" hidden="1">[2]Check_C!$B$8</definedName>
    <definedName name="Compliance_Year">Compliance!$E$11</definedName>
    <definedName name="Depn_Method_1">'Regulatory Model'!$I$84</definedName>
    <definedName name="Depn_Method_2">'Regulatory Model'!$I$113</definedName>
    <definedName name="Depn_Methods">Assumptions!$E$26:$E$27</definedName>
    <definedName name="Depn_Profile">Assumptions!$F$25</definedName>
    <definedName name="Display_Year_End">Assumptions!$E$18</definedName>
    <definedName name="Display_Year_Start">Assumptions!$E$17</definedName>
    <definedName name="Error_Message">Checks!$B$8</definedName>
    <definedName name="ev.Calculation" hidden="1">-4135</definedName>
    <definedName name="ev.Initialized" hidden="1">FALSE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ML_CodePage" hidden="1">1252</definedName>
    <definedName name="HTML_Control" localSheetId="4" hidden="1">{"'Breakup 01 Euro'!$A$3:$I$30"}</definedName>
    <definedName name="HTML_Control" localSheetId="3" hidden="1">{"'Breakup 01 Euro'!$A$3:$I$30"}</definedName>
    <definedName name="HTML_Control" localSheetId="10" hidden="1">{"'Breakup 01 Euro'!$A$3:$I$30"}</definedName>
    <definedName name="HTML_Control" localSheetId="8" hidden="1">{"'Breakup 01 Euro'!$A$3:$I$30"}</definedName>
    <definedName name="HTML_Control" localSheetId="13" hidden="1">{"'Breakup 01 Euro'!$A$3:$I$30"}</definedName>
    <definedName name="HTML_Control" localSheetId="12" hidden="1">{"'Breakup 01 Euro'!$A$3:$I$30"}</definedName>
    <definedName name="HTML_Control" localSheetId="1" hidden="1">{"'Breakup 01 Euro'!$A$3:$I$30"}</definedName>
    <definedName name="HTML_Control" localSheetId="5" hidden="1">{"'Breakup 01 Euro'!$A$3:$I$30"}</definedName>
    <definedName name="HTML_Control" localSheetId="7" hidden="1">{"'Breakup 01 Euro'!$A$3:$I$30"}</definedName>
    <definedName name="HTML_Control" localSheetId="6" hidden="1">{"'Breakup 01 Euro'!$A$3:$I$30"}</definedName>
    <definedName name="HTML_Control" localSheetId="11" hidden="1">{"'Breakup 01 Euro'!$A$3:$I$30"}</definedName>
    <definedName name="HTML_Control" localSheetId="2" hidden="1">{"'Breakup 01 Euro'!$A$3:$I$30"}</definedName>
    <definedName name="HTML_Control" localSheetId="9" hidden="1">{"'Breakup 01 Euro'!$A$3:$I$30"}</definedName>
    <definedName name="HTML_Control" hidden="1">{"'Breakup 01 Euro'!$A$3:$I$30"}</definedName>
    <definedName name="HTML_Description" hidden="1">""</definedName>
    <definedName name="HTML_Email" hidden="1">""</definedName>
    <definedName name="HTML_Header" hidden="1">"Breakup 01 Euro"</definedName>
    <definedName name="HTML_LastUpdate" hidden="1">"27/02/2001"</definedName>
    <definedName name="HTML_LineAfter" hidden="1">FALSE</definedName>
    <definedName name="HTML_LineBefore" hidden="1">FALSE</definedName>
    <definedName name="HTML_Name" hidden="1">"jonasa"</definedName>
    <definedName name="HTML_OBDlg2" hidden="1">TRUE</definedName>
    <definedName name="HTML_OBDlg4" hidden="1">TRUE</definedName>
    <definedName name="HTML_OS" hidden="1">0</definedName>
    <definedName name="HTML_PathFile" hidden="1">"L:\AUTOS\XLDATA\Jonas\other\DCX_Sop.htm"</definedName>
    <definedName name="HTML_Title" hidden="1">"DAIC-INC"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"EBIT_10K"</definedName>
    <definedName name="IQ_EBIT_10Q" hidden="1">"EBIT_10Q"</definedName>
    <definedName name="IQ_EBIT_10Q1" hidden="1">"EBIT_10Q1"</definedName>
    <definedName name="IQ_EBIT_GROWTH_1" hidden="1">"IQ_EBIT_GROWTH_1"</definedName>
    <definedName name="IQ_EBIT_GROWTH_2" hidden="1">"IQ_EBIT_GROWTH_2"</definedName>
    <definedName name="IQ_EBITDA_10K" hidden="1">"EBITDA_10K"</definedName>
    <definedName name="IQ_EBITDA_10Q" hidden="1">"EBITDA_10Q"</definedName>
    <definedName name="IQ_EBITDA_10Q1" hidden="1">"EBITDA_10Q1"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"EPS_10K"</definedName>
    <definedName name="IQ_EPS_10Q" hidden="1">"EPS_10Q"</definedName>
    <definedName name="IQ_EPS_10Q1" hidden="1">"EPS_10Q1"</definedName>
    <definedName name="IQ_EPS_EST_1" hidden="1">"IQ_EPS_EST_1"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EPS_PRIMARY" hidden="1">"c2232"</definedName>
    <definedName name="IQ_EST_ACT_FFO_SHARE_SHARE_THOM" hidden="1">"c4005"</definedName>
    <definedName name="IQ_EST_ACT_FFO_THOM" hidden="1">"c4005"</definedName>
    <definedName name="IQ_EST_EPS_SURPRISE" hidden="1">"c1635"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THOM" hidden="1">"c4004"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_DATE" hidden="1">"FY_DATE"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"INTEREST_INC_10K"</definedName>
    <definedName name="IQ_INTEREST_INC_10Q" hidden="1">"INTEREST_INC_10Q"</definedName>
    <definedName name="IQ_INTEREST_INC_10Q1" hidden="1">"INTEREST_INC_10Q1"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_DATE" hidden="1">"LTM_DATE"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"02/27/2017 00:50:32"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"NET_INC_10K"</definedName>
    <definedName name="IQ_NET_INC_10Q" hidden="1">"NET_INC_10Q"</definedName>
    <definedName name="IQ_NET_INC_10Q1" hidden="1">"NET_INC_10Q1"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"PRETAX_INC_10K"</definedName>
    <definedName name="IQ_PRETAX_INC_10Q" hidden="1">"PRETAX_INC_10Q"</definedName>
    <definedName name="IQ_PRETAX_INC_10Q1" hidden="1">"PRETAX_INC_10Q1"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"REVENUE_10K"</definedName>
    <definedName name="IQ_REVENUE_10Q" hidden="1">"REVENUE_10Q"</definedName>
    <definedName name="IQ_REVENUE_10Q1" hidden="1">"REVENUE_10Q1"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sColHidden" hidden="1">FALSE</definedName>
    <definedName name="IsLTMColHidden" hidden="1">FALSE</definedName>
    <definedName name="K2_WBEVMODE" hidden="1">-1</definedName>
    <definedName name="limcount" hidden="1">1</definedName>
    <definedName name="M_PlaceofPath" hidden="1">"F:\CMOTZ\excel\ati\ATI_VDF.XLS"</definedName>
    <definedName name="Million">Assumptions!$E$33</definedName>
    <definedName name="Model_Name">Cover!$A$2</definedName>
    <definedName name="ModelName" hidden="1">[2]Input_A!$D$17</definedName>
    <definedName name="Pal_Workbook_GUID" hidden="1">"FQR77CMK7EH6QQBPIV24IDD9"</definedName>
    <definedName name="Pal_Workbook_GUID_1" hidden="1">"UCE9NHZ3N6R6SKQCFGDBFQC4"</definedName>
    <definedName name="PUB_UserID" hidden="1">"MAYERX"</definedName>
    <definedName name="Revenue">'Regulatory Model'!$G$214:$BD$214</definedName>
    <definedName name="Revenue_by_Bundle">Revenue!$G$21:$BC$28</definedName>
    <definedName name="Revenue_by_Service">'Regulatory Model'!$G$154:$BD$212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Iterations_1" hidden="1">500</definedName>
    <definedName name="RiskNumSimulations" hidden="1">7</definedName>
    <definedName name="RiskNumSimulations_1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amplingType_1" hidden="1">2</definedName>
    <definedName name="RiskStandardRecalc" hidden="1">1</definedName>
    <definedName name="RiskStandardRecalc_1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FixedSeed_1" hidden="1">FALSE</definedName>
    <definedName name="RiskUseMultipleCPUs" hidden="1">TRUE</definedName>
    <definedName name="rter" localSheetId="4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3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0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8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3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2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5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7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6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2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9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SABEXrevision2" hidden="1">231</definedName>
    <definedName name="SAPBEXhrIndnt" hidden="1">1</definedName>
    <definedName name="SAPBEXrevision" hidden="1">1</definedName>
    <definedName name="SAPBEXsysID" hidden="1">"P66"</definedName>
    <definedName name="SAPBEXwbID" hidden="1">"3RCWGI2UXL6U3W2QXXPNPHWQ1"</definedName>
    <definedName name="SAPEXrevision3" hidden="1">231</definedName>
    <definedName name="sapexrevision4" hidden="1">4</definedName>
    <definedName name="sapexwbid4" hidden="1">"3N5E41CVNKXCIZ2S8I4UWT2K0"</definedName>
    <definedName name="SDet_TagList" hidden="1">""</definedName>
    <definedName name="sencount" hidden="1">1</definedName>
    <definedName name="Sht" hidden="1">[2]Input_A!$D$93</definedName>
    <definedName name="ShtRef" hidden="1">[2]Input_A!$D$96</definedName>
    <definedName name="solver_adj" localSheetId="4" hidden="1">Allocators!#REF!</definedName>
    <definedName name="solver_adj" localSheetId="3" hidden="1">Assumptions!#REF!</definedName>
    <definedName name="solver_adj" localSheetId="10" hidden="1">'Avoidable Costs'!#REF!</definedName>
    <definedName name="solver_adj" localSheetId="8" hidden="1">'Capital Base'!#REF!</definedName>
    <definedName name="solver_adj" localSheetId="12" hidden="1">Compliance!#REF!</definedName>
    <definedName name="solver_adj" localSheetId="5" hidden="1">'Cost Allocation Model'!#REF!</definedName>
    <definedName name="solver_adj" localSheetId="7" hidden="1">Mapping!#REF!</definedName>
    <definedName name="solver_adj" localSheetId="6" hidden="1">'Regulatory Model'!#REF!</definedName>
    <definedName name="solver_adj" localSheetId="11" hidden="1">Revenue!#REF!</definedName>
    <definedName name="solver_adj" localSheetId="9" hidden="1">'Standalone Costs'!#REF!</definedName>
    <definedName name="solver_cvg" localSheetId="4" hidden="1">0.000001</definedName>
    <definedName name="solver_cvg" localSheetId="3" hidden="1">0.000001</definedName>
    <definedName name="solver_cvg" localSheetId="10" hidden="1">0.000001</definedName>
    <definedName name="solver_cvg" localSheetId="8" hidden="1">0.000001</definedName>
    <definedName name="solver_cvg" localSheetId="12" hidden="1">0.000001</definedName>
    <definedName name="solver_cvg" localSheetId="5" hidden="1">0.000001</definedName>
    <definedName name="solver_cvg" localSheetId="7" hidden="1">0.000001</definedName>
    <definedName name="solver_cvg" localSheetId="6" hidden="1">0.000001</definedName>
    <definedName name="solver_cvg" localSheetId="11" hidden="1">0.000001</definedName>
    <definedName name="solver_cvg" localSheetId="9" hidden="1">0.000001</definedName>
    <definedName name="solver_drv" localSheetId="4" hidden="1">2</definedName>
    <definedName name="solver_drv" localSheetId="3" hidden="1">2</definedName>
    <definedName name="solver_drv" localSheetId="10" hidden="1">2</definedName>
    <definedName name="solver_drv" localSheetId="8" hidden="1">2</definedName>
    <definedName name="solver_drv" localSheetId="12" hidden="1">2</definedName>
    <definedName name="solver_drv" localSheetId="5" hidden="1">2</definedName>
    <definedName name="solver_drv" localSheetId="7" hidden="1">2</definedName>
    <definedName name="solver_drv" localSheetId="6" hidden="1">2</definedName>
    <definedName name="solver_drv" localSheetId="11" hidden="1">2</definedName>
    <definedName name="solver_drv" localSheetId="9" hidden="1">2</definedName>
    <definedName name="solver_drv" hidden="1">1</definedName>
    <definedName name="solver_eng" localSheetId="4" hidden="1">1</definedName>
    <definedName name="solver_eng" localSheetId="3" hidden="1">1</definedName>
    <definedName name="solver_eng" localSheetId="10" hidden="1">1</definedName>
    <definedName name="solver_eng" localSheetId="8" hidden="1">1</definedName>
    <definedName name="solver_eng" localSheetId="12" hidden="1">1</definedName>
    <definedName name="solver_eng" localSheetId="5" hidden="1">1</definedName>
    <definedName name="solver_eng" localSheetId="7" hidden="1">1</definedName>
    <definedName name="solver_eng" localSheetId="6" hidden="1">1</definedName>
    <definedName name="solver_eng" localSheetId="11" hidden="1">1</definedName>
    <definedName name="solver_eng" localSheetId="9" hidden="1">1</definedName>
    <definedName name="solver_est" localSheetId="4" hidden="1">1</definedName>
    <definedName name="solver_est" localSheetId="3" hidden="1">1</definedName>
    <definedName name="solver_est" localSheetId="10" hidden="1">1</definedName>
    <definedName name="solver_est" localSheetId="8" hidden="1">1</definedName>
    <definedName name="solver_est" localSheetId="12" hidden="1">1</definedName>
    <definedName name="solver_est" localSheetId="5" hidden="1">1</definedName>
    <definedName name="solver_est" localSheetId="7" hidden="1">1</definedName>
    <definedName name="solver_est" localSheetId="6" hidden="1">1</definedName>
    <definedName name="solver_est" localSheetId="11" hidden="1">1</definedName>
    <definedName name="solver_est" localSheetId="9" hidden="1">1</definedName>
    <definedName name="solver_est" hidden="1">1</definedName>
    <definedName name="solver_itr" localSheetId="4" hidden="1">35</definedName>
    <definedName name="solver_itr" localSheetId="3" hidden="1">35</definedName>
    <definedName name="solver_itr" localSheetId="10" hidden="1">35</definedName>
    <definedName name="solver_itr" localSheetId="8" hidden="1">35</definedName>
    <definedName name="solver_itr" localSheetId="12" hidden="1">35</definedName>
    <definedName name="solver_itr" localSheetId="5" hidden="1">35</definedName>
    <definedName name="solver_itr" localSheetId="7" hidden="1">35</definedName>
    <definedName name="solver_itr" localSheetId="6" hidden="1">35</definedName>
    <definedName name="solver_itr" localSheetId="11" hidden="1">35</definedName>
    <definedName name="solver_itr" localSheetId="9" hidden="1">35</definedName>
    <definedName name="solver_itr" hidden="1">100</definedName>
    <definedName name="solver_lhs1" localSheetId="4" hidden="1">Allocators!#REF!</definedName>
    <definedName name="solver_lhs1" localSheetId="3" hidden="1">Assumptions!#REF!</definedName>
    <definedName name="solver_lhs1" localSheetId="10" hidden="1">'Avoidable Costs'!#REF!</definedName>
    <definedName name="solver_lhs1" localSheetId="8" hidden="1">'Capital Base'!#REF!</definedName>
    <definedName name="solver_lhs1" localSheetId="12" hidden="1">Compliance!#REF!</definedName>
    <definedName name="solver_lhs1" localSheetId="5" hidden="1">'Cost Allocation Model'!#REF!</definedName>
    <definedName name="solver_lhs1" localSheetId="7" hidden="1">Mapping!#REF!</definedName>
    <definedName name="solver_lhs1" localSheetId="6" hidden="1">'Regulatory Model'!#REF!</definedName>
    <definedName name="solver_lhs1" localSheetId="11" hidden="1">Revenue!#REF!</definedName>
    <definedName name="solver_lhs1" localSheetId="9" hidden="1">'Standalone Costs'!#REF!</definedName>
    <definedName name="solver_lhs2" localSheetId="4" hidden="1">Allocators!#REF!</definedName>
    <definedName name="solver_lhs2" localSheetId="3" hidden="1">Assumptions!#REF!</definedName>
    <definedName name="solver_lhs2" localSheetId="10" hidden="1">'Avoidable Costs'!#REF!</definedName>
    <definedName name="solver_lhs2" localSheetId="8" hidden="1">'Capital Base'!#REF!</definedName>
    <definedName name="solver_lhs2" localSheetId="12" hidden="1">Compliance!#REF!</definedName>
    <definedName name="solver_lhs2" localSheetId="5" hidden="1">'Cost Allocation Model'!#REF!</definedName>
    <definedName name="solver_lhs2" localSheetId="7" hidden="1">Mapping!#REF!</definedName>
    <definedName name="solver_lhs2" localSheetId="6" hidden="1">'Regulatory Model'!#REF!</definedName>
    <definedName name="solver_lhs2" localSheetId="11" hidden="1">Revenue!#REF!</definedName>
    <definedName name="solver_lhs2" localSheetId="9" hidden="1">'Standalone Costs'!#REF!</definedName>
    <definedName name="solver_lhs3" localSheetId="4" hidden="1">Allocators!#REF!</definedName>
    <definedName name="solver_lhs3" localSheetId="3" hidden="1">Assumptions!#REF!</definedName>
    <definedName name="solver_lhs3" localSheetId="10" hidden="1">'Avoidable Costs'!#REF!</definedName>
    <definedName name="solver_lhs3" localSheetId="8" hidden="1">'Capital Base'!#REF!</definedName>
    <definedName name="solver_lhs3" localSheetId="12" hidden="1">Compliance!#REF!</definedName>
    <definedName name="solver_lhs3" localSheetId="5" hidden="1">'Cost Allocation Model'!#REF!</definedName>
    <definedName name="solver_lhs3" localSheetId="7" hidden="1">Mapping!#REF!</definedName>
    <definedName name="solver_lhs3" localSheetId="6" hidden="1">'Regulatory Model'!#REF!</definedName>
    <definedName name="solver_lhs3" localSheetId="11" hidden="1">Revenue!#REF!</definedName>
    <definedName name="solver_lhs3" localSheetId="9" hidden="1">'Standalone Costs'!#REF!</definedName>
    <definedName name="solver_lhs4" localSheetId="4" hidden="1">Allocators!#REF!</definedName>
    <definedName name="solver_lhs4" localSheetId="3" hidden="1">Assumptions!#REF!</definedName>
    <definedName name="solver_lhs4" localSheetId="10" hidden="1">'Avoidable Costs'!#REF!</definedName>
    <definedName name="solver_lhs4" localSheetId="8" hidden="1">'Capital Base'!#REF!</definedName>
    <definedName name="solver_lhs4" localSheetId="12" hidden="1">Compliance!#REF!</definedName>
    <definedName name="solver_lhs4" localSheetId="5" hidden="1">'Cost Allocation Model'!#REF!</definedName>
    <definedName name="solver_lhs4" localSheetId="7" hidden="1">Mapping!#REF!</definedName>
    <definedName name="solver_lhs4" localSheetId="6" hidden="1">'Regulatory Model'!#REF!</definedName>
    <definedName name="solver_lhs4" localSheetId="11" hidden="1">Revenue!#REF!</definedName>
    <definedName name="solver_lhs4" localSheetId="9" hidden="1">'Standalone Costs'!#REF!</definedName>
    <definedName name="solver_lhs5" localSheetId="4" hidden="1">Allocators!#REF!</definedName>
    <definedName name="solver_lhs5" localSheetId="3" hidden="1">Assumptions!#REF!</definedName>
    <definedName name="solver_lhs5" localSheetId="10" hidden="1">'Avoidable Costs'!#REF!</definedName>
    <definedName name="solver_lhs5" localSheetId="8" hidden="1">'Capital Base'!#REF!</definedName>
    <definedName name="solver_lhs5" localSheetId="12" hidden="1">Compliance!#REF!</definedName>
    <definedName name="solver_lhs5" localSheetId="5" hidden="1">'Cost Allocation Model'!#REF!</definedName>
    <definedName name="solver_lhs5" localSheetId="7" hidden="1">Mapping!#REF!</definedName>
    <definedName name="solver_lhs5" localSheetId="6" hidden="1">'Regulatory Model'!#REF!</definedName>
    <definedName name="solver_lhs5" localSheetId="11" hidden="1">Revenue!#REF!</definedName>
    <definedName name="solver_lhs5" localSheetId="9" hidden="1">'Standalone Costs'!#REF!</definedName>
    <definedName name="solver_lin" hidden="1">0</definedName>
    <definedName name="solver_mip" localSheetId="4" hidden="1">30</definedName>
    <definedName name="solver_mip" localSheetId="3" hidden="1">30</definedName>
    <definedName name="solver_mip" localSheetId="10" hidden="1">30</definedName>
    <definedName name="solver_mip" localSheetId="8" hidden="1">30</definedName>
    <definedName name="solver_mip" localSheetId="12" hidden="1">30</definedName>
    <definedName name="solver_mip" localSheetId="5" hidden="1">30</definedName>
    <definedName name="solver_mip" localSheetId="7" hidden="1">30</definedName>
    <definedName name="solver_mip" localSheetId="6" hidden="1">30</definedName>
    <definedName name="solver_mip" localSheetId="11" hidden="1">30</definedName>
    <definedName name="solver_mip" localSheetId="9" hidden="1">30</definedName>
    <definedName name="solver_mni" localSheetId="4" hidden="1">30</definedName>
    <definedName name="solver_mni" localSheetId="3" hidden="1">30</definedName>
    <definedName name="solver_mni" localSheetId="10" hidden="1">30</definedName>
    <definedName name="solver_mni" localSheetId="8" hidden="1">30</definedName>
    <definedName name="solver_mni" localSheetId="12" hidden="1">30</definedName>
    <definedName name="solver_mni" localSheetId="5" hidden="1">30</definedName>
    <definedName name="solver_mni" localSheetId="7" hidden="1">30</definedName>
    <definedName name="solver_mni" localSheetId="6" hidden="1">30</definedName>
    <definedName name="solver_mni" localSheetId="11" hidden="1">30</definedName>
    <definedName name="solver_mni" localSheetId="9" hidden="1">30</definedName>
    <definedName name="solver_mrt" localSheetId="4" hidden="1">0.075</definedName>
    <definedName name="solver_mrt" localSheetId="3" hidden="1">0.075</definedName>
    <definedName name="solver_mrt" localSheetId="10" hidden="1">0.075</definedName>
    <definedName name="solver_mrt" localSheetId="8" hidden="1">0.075</definedName>
    <definedName name="solver_mrt" localSheetId="12" hidden="1">0.075</definedName>
    <definedName name="solver_mrt" localSheetId="5" hidden="1">0.075</definedName>
    <definedName name="solver_mrt" localSheetId="7" hidden="1">0.075</definedName>
    <definedName name="solver_mrt" localSheetId="6" hidden="1">0.075</definedName>
    <definedName name="solver_mrt" localSheetId="11" hidden="1">0.075</definedName>
    <definedName name="solver_mrt" localSheetId="9" hidden="1">0.075</definedName>
    <definedName name="solver_msl" localSheetId="4" hidden="1">2</definedName>
    <definedName name="solver_msl" localSheetId="3" hidden="1">2</definedName>
    <definedName name="solver_msl" localSheetId="10" hidden="1">2</definedName>
    <definedName name="solver_msl" localSheetId="8" hidden="1">2</definedName>
    <definedName name="solver_msl" localSheetId="12" hidden="1">2</definedName>
    <definedName name="solver_msl" localSheetId="5" hidden="1">2</definedName>
    <definedName name="solver_msl" localSheetId="7" hidden="1">2</definedName>
    <definedName name="solver_msl" localSheetId="6" hidden="1">2</definedName>
    <definedName name="solver_msl" localSheetId="11" hidden="1">2</definedName>
    <definedName name="solver_msl" localSheetId="9" hidden="1">2</definedName>
    <definedName name="solver_neg" localSheetId="4" hidden="1">1</definedName>
    <definedName name="solver_neg" localSheetId="3" hidden="1">1</definedName>
    <definedName name="solver_neg" localSheetId="10" hidden="1">1</definedName>
    <definedName name="solver_neg" localSheetId="8" hidden="1">1</definedName>
    <definedName name="solver_neg" localSheetId="12" hidden="1">1</definedName>
    <definedName name="solver_neg" localSheetId="5" hidden="1">1</definedName>
    <definedName name="solver_neg" localSheetId="7" hidden="1">1</definedName>
    <definedName name="solver_neg" localSheetId="6" hidden="1">1</definedName>
    <definedName name="solver_neg" localSheetId="11" hidden="1">1</definedName>
    <definedName name="solver_neg" localSheetId="9" hidden="1">1</definedName>
    <definedName name="solver_nod" localSheetId="4" hidden="1">15</definedName>
    <definedName name="solver_nod" localSheetId="3" hidden="1">15</definedName>
    <definedName name="solver_nod" localSheetId="10" hidden="1">15</definedName>
    <definedName name="solver_nod" localSheetId="8" hidden="1">15</definedName>
    <definedName name="solver_nod" localSheetId="12" hidden="1">15</definedName>
    <definedName name="solver_nod" localSheetId="5" hidden="1">15</definedName>
    <definedName name="solver_nod" localSheetId="7" hidden="1">15</definedName>
    <definedName name="solver_nod" localSheetId="6" hidden="1">15</definedName>
    <definedName name="solver_nod" localSheetId="11" hidden="1">15</definedName>
    <definedName name="solver_nod" localSheetId="9" hidden="1">15</definedName>
    <definedName name="solver_num" localSheetId="4" hidden="1">5</definedName>
    <definedName name="solver_num" localSheetId="3" hidden="1">5</definedName>
    <definedName name="solver_num" localSheetId="10" hidden="1">5</definedName>
    <definedName name="solver_num" localSheetId="8" hidden="1">5</definedName>
    <definedName name="solver_num" localSheetId="12" hidden="1">5</definedName>
    <definedName name="solver_num" localSheetId="5" hidden="1">5</definedName>
    <definedName name="solver_num" localSheetId="7" hidden="1">5</definedName>
    <definedName name="solver_num" localSheetId="6" hidden="1">5</definedName>
    <definedName name="solver_num" localSheetId="11" hidden="1">5</definedName>
    <definedName name="solver_num" localSheetId="9" hidden="1">5</definedName>
    <definedName name="solver_num" hidden="1">6</definedName>
    <definedName name="solver_nwt" localSheetId="4" hidden="1">1</definedName>
    <definedName name="solver_nwt" localSheetId="3" hidden="1">1</definedName>
    <definedName name="solver_nwt" localSheetId="10" hidden="1">1</definedName>
    <definedName name="solver_nwt" localSheetId="8" hidden="1">1</definedName>
    <definedName name="solver_nwt" localSheetId="12" hidden="1">1</definedName>
    <definedName name="solver_nwt" localSheetId="5" hidden="1">1</definedName>
    <definedName name="solver_nwt" localSheetId="7" hidden="1">1</definedName>
    <definedName name="solver_nwt" localSheetId="6" hidden="1">1</definedName>
    <definedName name="solver_nwt" localSheetId="11" hidden="1">1</definedName>
    <definedName name="solver_nwt" localSheetId="9" hidden="1">1</definedName>
    <definedName name="solver_nwt" hidden="1">1</definedName>
    <definedName name="solver_opt" localSheetId="4" hidden="1">Allocators!#REF!</definedName>
    <definedName name="solver_opt" localSheetId="3" hidden="1">Assumptions!#REF!</definedName>
    <definedName name="solver_opt" localSheetId="10" hidden="1">'Avoidable Costs'!#REF!</definedName>
    <definedName name="solver_opt" localSheetId="8" hidden="1">'Capital Base'!#REF!</definedName>
    <definedName name="solver_opt" localSheetId="12" hidden="1">Compliance!#REF!</definedName>
    <definedName name="solver_opt" localSheetId="5" hidden="1">'Cost Allocation Model'!#REF!</definedName>
    <definedName name="solver_opt" localSheetId="7" hidden="1">Mapping!#REF!</definedName>
    <definedName name="solver_opt" localSheetId="6" hidden="1">'Regulatory Model'!#REF!</definedName>
    <definedName name="solver_opt" localSheetId="11" hidden="1">Revenue!#REF!</definedName>
    <definedName name="solver_opt" localSheetId="9" hidden="1">'Standalone Costs'!#REF!</definedName>
    <definedName name="solver_pre" localSheetId="4" hidden="1">0.000001</definedName>
    <definedName name="solver_pre" localSheetId="3" hidden="1">0.000001</definedName>
    <definedName name="solver_pre" localSheetId="10" hidden="1">0.000001</definedName>
    <definedName name="solver_pre" localSheetId="8" hidden="1">0.000001</definedName>
    <definedName name="solver_pre" localSheetId="12" hidden="1">0.000001</definedName>
    <definedName name="solver_pre" localSheetId="5" hidden="1">0.000001</definedName>
    <definedName name="solver_pre" localSheetId="7" hidden="1">0.000001</definedName>
    <definedName name="solver_pre" localSheetId="6" hidden="1">0.000001</definedName>
    <definedName name="solver_pre" localSheetId="11" hidden="1">0.000001</definedName>
    <definedName name="solver_pre" localSheetId="9" hidden="1">0.000001</definedName>
    <definedName name="solver_pre" hidden="1">0.000001</definedName>
    <definedName name="solver_rbv" localSheetId="4" hidden="1">2</definedName>
    <definedName name="solver_rbv" localSheetId="3" hidden="1">2</definedName>
    <definedName name="solver_rbv" localSheetId="10" hidden="1">2</definedName>
    <definedName name="solver_rbv" localSheetId="8" hidden="1">2</definedName>
    <definedName name="solver_rbv" localSheetId="12" hidden="1">2</definedName>
    <definedName name="solver_rbv" localSheetId="5" hidden="1">2</definedName>
    <definedName name="solver_rbv" localSheetId="7" hidden="1">2</definedName>
    <definedName name="solver_rbv" localSheetId="6" hidden="1">2</definedName>
    <definedName name="solver_rbv" localSheetId="11" hidden="1">2</definedName>
    <definedName name="solver_rbv" localSheetId="9" hidden="1">2</definedName>
    <definedName name="solver_rel1" localSheetId="4" hidden="1">2</definedName>
    <definedName name="solver_rel1" localSheetId="3" hidden="1">2</definedName>
    <definedName name="solver_rel1" localSheetId="10" hidden="1">2</definedName>
    <definedName name="solver_rel1" localSheetId="8" hidden="1">2</definedName>
    <definedName name="solver_rel1" localSheetId="12" hidden="1">2</definedName>
    <definedName name="solver_rel1" localSheetId="5" hidden="1">2</definedName>
    <definedName name="solver_rel1" localSheetId="7" hidden="1">2</definedName>
    <definedName name="solver_rel1" localSheetId="6" hidden="1">2</definedName>
    <definedName name="solver_rel1" localSheetId="11" hidden="1">2</definedName>
    <definedName name="solver_rel1" localSheetId="9" hidden="1">2</definedName>
    <definedName name="solver_rel1" hidden="1">1</definedName>
    <definedName name="solver_rel2" localSheetId="4" hidden="1">1</definedName>
    <definedName name="solver_rel2" localSheetId="3" hidden="1">1</definedName>
    <definedName name="solver_rel2" localSheetId="10" hidden="1">1</definedName>
    <definedName name="solver_rel2" localSheetId="8" hidden="1">1</definedName>
    <definedName name="solver_rel2" localSheetId="12" hidden="1">1</definedName>
    <definedName name="solver_rel2" localSheetId="5" hidden="1">1</definedName>
    <definedName name="solver_rel2" localSheetId="7" hidden="1">1</definedName>
    <definedName name="solver_rel2" localSheetId="6" hidden="1">1</definedName>
    <definedName name="solver_rel2" localSheetId="11" hidden="1">1</definedName>
    <definedName name="solver_rel2" localSheetId="9" hidden="1">1</definedName>
    <definedName name="solver_rel2" hidden="1">1</definedName>
    <definedName name="solver_rel3" localSheetId="4" hidden="1">1</definedName>
    <definedName name="solver_rel3" localSheetId="3" hidden="1">1</definedName>
    <definedName name="solver_rel3" localSheetId="10" hidden="1">1</definedName>
    <definedName name="solver_rel3" localSheetId="8" hidden="1">1</definedName>
    <definedName name="solver_rel3" localSheetId="12" hidden="1">1</definedName>
    <definedName name="solver_rel3" localSheetId="5" hidden="1">1</definedName>
    <definedName name="solver_rel3" localSheetId="7" hidden="1">1</definedName>
    <definedName name="solver_rel3" localSheetId="6" hidden="1">1</definedName>
    <definedName name="solver_rel3" localSheetId="11" hidden="1">1</definedName>
    <definedName name="solver_rel3" localSheetId="9" hidden="1">1</definedName>
    <definedName name="solver_rel3" hidden="1">1</definedName>
    <definedName name="solver_rel4" localSheetId="4" hidden="1">1</definedName>
    <definedName name="solver_rel4" localSheetId="3" hidden="1">1</definedName>
    <definedName name="solver_rel4" localSheetId="10" hidden="1">1</definedName>
    <definedName name="solver_rel4" localSheetId="8" hidden="1">1</definedName>
    <definedName name="solver_rel4" localSheetId="12" hidden="1">1</definedName>
    <definedName name="solver_rel4" localSheetId="5" hidden="1">1</definedName>
    <definedName name="solver_rel4" localSheetId="7" hidden="1">1</definedName>
    <definedName name="solver_rel4" localSheetId="6" hidden="1">1</definedName>
    <definedName name="solver_rel4" localSheetId="11" hidden="1">1</definedName>
    <definedName name="solver_rel4" localSheetId="9" hidden="1">1</definedName>
    <definedName name="solver_rel4" hidden="1">4</definedName>
    <definedName name="solver_rel5" localSheetId="4" hidden="1">3</definedName>
    <definedName name="solver_rel5" localSheetId="3" hidden="1">3</definedName>
    <definedName name="solver_rel5" localSheetId="10" hidden="1">3</definedName>
    <definedName name="solver_rel5" localSheetId="8" hidden="1">3</definedName>
    <definedName name="solver_rel5" localSheetId="12" hidden="1">3</definedName>
    <definedName name="solver_rel5" localSheetId="5" hidden="1">3</definedName>
    <definedName name="solver_rel5" localSheetId="7" hidden="1">3</definedName>
    <definedName name="solver_rel5" localSheetId="6" hidden="1">3</definedName>
    <definedName name="solver_rel5" localSheetId="11" hidden="1">3</definedName>
    <definedName name="solver_rel5" localSheetId="9" hidden="1">3</definedName>
    <definedName name="solver_rel5" hidden="1">4</definedName>
    <definedName name="solver_rel6" hidden="1">4</definedName>
    <definedName name="solver_rhs1" localSheetId="4" hidden="1">0</definedName>
    <definedName name="solver_rhs1" localSheetId="3" hidden="1">0</definedName>
    <definedName name="solver_rhs1" localSheetId="10" hidden="1">0</definedName>
    <definedName name="solver_rhs1" localSheetId="8" hidden="1">0</definedName>
    <definedName name="solver_rhs1" localSheetId="12" hidden="1">0</definedName>
    <definedName name="solver_rhs1" localSheetId="5" hidden="1">0</definedName>
    <definedName name="solver_rhs1" localSheetId="7" hidden="1">0</definedName>
    <definedName name="solver_rhs1" localSheetId="6" hidden="1">0</definedName>
    <definedName name="solver_rhs1" localSheetId="11" hidden="1">0</definedName>
    <definedName name="solver_rhs1" localSheetId="9" hidden="1">0</definedName>
    <definedName name="solver_rhs1" hidden="1">15</definedName>
    <definedName name="solver_rhs2" localSheetId="4" hidden="1">max_g_p_rate</definedName>
    <definedName name="solver_rhs2" localSheetId="3" hidden="1">max_g_p_rate</definedName>
    <definedName name="solver_rhs2" localSheetId="10" hidden="1">max_g_p_rate</definedName>
    <definedName name="solver_rhs2" localSheetId="8" hidden="1">max_g_p_rate</definedName>
    <definedName name="solver_rhs2" localSheetId="12" hidden="1">max_g_p_rate</definedName>
    <definedName name="solver_rhs2" localSheetId="5" hidden="1">max_g_p_rate</definedName>
    <definedName name="solver_rhs2" localSheetId="7" hidden="1">max_g_p_rate</definedName>
    <definedName name="solver_rhs2" localSheetId="6" hidden="1">max_g_p_rate</definedName>
    <definedName name="solver_rhs2" localSheetId="11" hidden="1">max_g_p_rate</definedName>
    <definedName name="solver_rhs2" localSheetId="9" hidden="1">max_g_p_rate</definedName>
    <definedName name="solver_rhs2" hidden="1">15</definedName>
    <definedName name="solver_rhs3" localSheetId="4" hidden="1">max_var</definedName>
    <definedName name="solver_rhs3" localSheetId="3" hidden="1">max_var</definedName>
    <definedName name="solver_rhs3" localSheetId="10" hidden="1">max_var</definedName>
    <definedName name="solver_rhs3" localSheetId="8" hidden="1">max_var</definedName>
    <definedName name="solver_rhs3" localSheetId="12" hidden="1">max_var</definedName>
    <definedName name="solver_rhs3" localSheetId="5" hidden="1">max_var</definedName>
    <definedName name="solver_rhs3" localSheetId="7" hidden="1">max_var</definedName>
    <definedName name="solver_rhs3" localSheetId="6" hidden="1">max_var</definedName>
    <definedName name="solver_rhs3" localSheetId="11" hidden="1">max_var</definedName>
    <definedName name="solver_rhs3" localSheetId="9" hidden="1">max_var</definedName>
    <definedName name="solver_rhs3" hidden="1">15</definedName>
    <definedName name="solver_rhs4" localSheetId="4" hidden="1">max_g</definedName>
    <definedName name="solver_rhs4" localSheetId="3" hidden="1">max_g</definedName>
    <definedName name="solver_rhs4" localSheetId="10" hidden="1">max_g</definedName>
    <definedName name="solver_rhs4" localSheetId="8" hidden="1">max_g</definedName>
    <definedName name="solver_rhs4" localSheetId="12" hidden="1">max_g</definedName>
    <definedName name="solver_rhs4" localSheetId="5" hidden="1">max_g</definedName>
    <definedName name="solver_rhs4" localSheetId="7" hidden="1">max_g</definedName>
    <definedName name="solver_rhs4" localSheetId="6" hidden="1">max_g</definedName>
    <definedName name="solver_rhs4" localSheetId="11" hidden="1">max_g</definedName>
    <definedName name="solver_rhs4" localSheetId="9" hidden="1">max_g</definedName>
    <definedName name="solver_rhs5" localSheetId="4" hidden="1">min_g</definedName>
    <definedName name="solver_rhs5" localSheetId="3" hidden="1">min_g</definedName>
    <definedName name="solver_rhs5" localSheetId="10" hidden="1">min_g</definedName>
    <definedName name="solver_rhs5" localSheetId="8" hidden="1">min_g</definedName>
    <definedName name="solver_rhs5" localSheetId="12" hidden="1">min_g</definedName>
    <definedName name="solver_rhs5" localSheetId="5" hidden="1">min_g</definedName>
    <definedName name="solver_rhs5" localSheetId="7" hidden="1">min_g</definedName>
    <definedName name="solver_rhs5" localSheetId="6" hidden="1">min_g</definedName>
    <definedName name="solver_rhs5" localSheetId="11" hidden="1">min_g</definedName>
    <definedName name="solver_rhs5" localSheetId="9" hidden="1">min_g</definedName>
    <definedName name="solver_rlx" localSheetId="4" hidden="1">2</definedName>
    <definedName name="solver_rlx" localSheetId="3" hidden="1">2</definedName>
    <definedName name="solver_rlx" localSheetId="10" hidden="1">2</definedName>
    <definedName name="solver_rlx" localSheetId="8" hidden="1">2</definedName>
    <definedName name="solver_rlx" localSheetId="12" hidden="1">2</definedName>
    <definedName name="solver_rlx" localSheetId="5" hidden="1">2</definedName>
    <definedName name="solver_rlx" localSheetId="7" hidden="1">2</definedName>
    <definedName name="solver_rlx" localSheetId="6" hidden="1">2</definedName>
    <definedName name="solver_rlx" localSheetId="11" hidden="1">2</definedName>
    <definedName name="solver_rlx" localSheetId="9" hidden="1">2</definedName>
    <definedName name="solver_rsd" localSheetId="4" hidden="1">0</definedName>
    <definedName name="solver_rsd" localSheetId="3" hidden="1">0</definedName>
    <definedName name="solver_rsd" localSheetId="10" hidden="1">0</definedName>
    <definedName name="solver_rsd" localSheetId="8" hidden="1">0</definedName>
    <definedName name="solver_rsd" localSheetId="12" hidden="1">0</definedName>
    <definedName name="solver_rsd" localSheetId="5" hidden="1">0</definedName>
    <definedName name="solver_rsd" localSheetId="7" hidden="1">0</definedName>
    <definedName name="solver_rsd" localSheetId="6" hidden="1">0</definedName>
    <definedName name="solver_rsd" localSheetId="11" hidden="1">0</definedName>
    <definedName name="solver_rsd" localSheetId="9" hidden="1">0</definedName>
    <definedName name="solver_scl" localSheetId="4" hidden="1">1</definedName>
    <definedName name="solver_scl" localSheetId="3" hidden="1">1</definedName>
    <definedName name="solver_scl" localSheetId="10" hidden="1">1</definedName>
    <definedName name="solver_scl" localSheetId="8" hidden="1">1</definedName>
    <definedName name="solver_scl" localSheetId="12" hidden="1">1</definedName>
    <definedName name="solver_scl" localSheetId="5" hidden="1">1</definedName>
    <definedName name="solver_scl" localSheetId="7" hidden="1">1</definedName>
    <definedName name="solver_scl" localSheetId="6" hidden="1">1</definedName>
    <definedName name="solver_scl" localSheetId="11" hidden="1">1</definedName>
    <definedName name="solver_scl" localSheetId="9" hidden="1">1</definedName>
    <definedName name="solver_scl" hidden="1">0</definedName>
    <definedName name="solver_sho" localSheetId="4" hidden="1">2</definedName>
    <definedName name="solver_sho" localSheetId="3" hidden="1">2</definedName>
    <definedName name="solver_sho" localSheetId="10" hidden="1">2</definedName>
    <definedName name="solver_sho" localSheetId="8" hidden="1">2</definedName>
    <definedName name="solver_sho" localSheetId="12" hidden="1">2</definedName>
    <definedName name="solver_sho" localSheetId="5" hidden="1">2</definedName>
    <definedName name="solver_sho" localSheetId="7" hidden="1">2</definedName>
    <definedName name="solver_sho" localSheetId="6" hidden="1">2</definedName>
    <definedName name="solver_sho" localSheetId="11" hidden="1">2</definedName>
    <definedName name="solver_sho" localSheetId="9" hidden="1">2</definedName>
    <definedName name="solver_sho" hidden="1">0</definedName>
    <definedName name="solver_ssz" localSheetId="4" hidden="1">100</definedName>
    <definedName name="solver_ssz" localSheetId="3" hidden="1">100</definedName>
    <definedName name="solver_ssz" localSheetId="10" hidden="1">100</definedName>
    <definedName name="solver_ssz" localSheetId="8" hidden="1">100</definedName>
    <definedName name="solver_ssz" localSheetId="12" hidden="1">100</definedName>
    <definedName name="solver_ssz" localSheetId="5" hidden="1">100</definedName>
    <definedName name="solver_ssz" localSheetId="7" hidden="1">100</definedName>
    <definedName name="solver_ssz" localSheetId="6" hidden="1">100</definedName>
    <definedName name="solver_ssz" localSheetId="11" hidden="1">100</definedName>
    <definedName name="solver_ssz" localSheetId="9" hidden="1">100</definedName>
    <definedName name="solver_tim" localSheetId="4" hidden="1">24000</definedName>
    <definedName name="solver_tim" localSheetId="3" hidden="1">24000</definedName>
    <definedName name="solver_tim" localSheetId="10" hidden="1">24000</definedName>
    <definedName name="solver_tim" localSheetId="8" hidden="1">24000</definedName>
    <definedName name="solver_tim" localSheetId="12" hidden="1">24000</definedName>
    <definedName name="solver_tim" localSheetId="5" hidden="1">24000</definedName>
    <definedName name="solver_tim" localSheetId="7" hidden="1">24000</definedName>
    <definedName name="solver_tim" localSheetId="6" hidden="1">24000</definedName>
    <definedName name="solver_tim" localSheetId="11" hidden="1">24000</definedName>
    <definedName name="solver_tim" localSheetId="9" hidden="1">24000</definedName>
    <definedName name="solver_tim" hidden="1">200</definedName>
    <definedName name="solver_tmp" hidden="1">15</definedName>
    <definedName name="solver_tol" localSheetId="4" hidden="1">0.01</definedName>
    <definedName name="solver_tol" localSheetId="3" hidden="1">0.01</definedName>
    <definedName name="solver_tol" localSheetId="10" hidden="1">0.01</definedName>
    <definedName name="solver_tol" localSheetId="8" hidden="1">0.01</definedName>
    <definedName name="solver_tol" localSheetId="12" hidden="1">0.01</definedName>
    <definedName name="solver_tol" localSheetId="5" hidden="1">0.01</definedName>
    <definedName name="solver_tol" localSheetId="7" hidden="1">0.01</definedName>
    <definedName name="solver_tol" localSheetId="6" hidden="1">0.01</definedName>
    <definedName name="solver_tol" localSheetId="11" hidden="1">0.01</definedName>
    <definedName name="solver_tol" localSheetId="9" hidden="1">0.01</definedName>
    <definedName name="solver_tol" hidden="1">0.05</definedName>
    <definedName name="solver_typ" localSheetId="4" hidden="1">1</definedName>
    <definedName name="solver_typ" localSheetId="3" hidden="1">1</definedName>
    <definedName name="solver_typ" localSheetId="10" hidden="1">1</definedName>
    <definedName name="solver_typ" localSheetId="8" hidden="1">1</definedName>
    <definedName name="solver_typ" localSheetId="12" hidden="1">1</definedName>
    <definedName name="solver_typ" localSheetId="5" hidden="1">1</definedName>
    <definedName name="solver_typ" localSheetId="7" hidden="1">1</definedName>
    <definedName name="solver_typ" localSheetId="6" hidden="1">1</definedName>
    <definedName name="solver_typ" localSheetId="11" hidden="1">1</definedName>
    <definedName name="solver_typ" localSheetId="9" hidden="1">1</definedName>
    <definedName name="solver_typ" hidden="1">3</definedName>
    <definedName name="solver_val" localSheetId="4" hidden="1">0</definedName>
    <definedName name="solver_val" localSheetId="3" hidden="1">0</definedName>
    <definedName name="solver_val" localSheetId="10" hidden="1">0</definedName>
    <definedName name="solver_val" localSheetId="8" hidden="1">0</definedName>
    <definedName name="solver_val" localSheetId="12" hidden="1">0</definedName>
    <definedName name="solver_val" localSheetId="5" hidden="1">0</definedName>
    <definedName name="solver_val" localSheetId="7" hidden="1">0</definedName>
    <definedName name="solver_val" localSheetId="6" hidden="1">0</definedName>
    <definedName name="solver_val" localSheetId="11" hidden="1">0</definedName>
    <definedName name="solver_val" localSheetId="9" hidden="1">0</definedName>
    <definedName name="solver_val" hidden="1">90</definedName>
    <definedName name="solver_ver" localSheetId="4" hidden="1">3</definedName>
    <definedName name="solver_ver" localSheetId="3" hidden="1">3</definedName>
    <definedName name="solver_ver" localSheetId="10" hidden="1">3</definedName>
    <definedName name="solver_ver" localSheetId="8" hidden="1">3</definedName>
    <definedName name="solver_ver" localSheetId="12" hidden="1">3</definedName>
    <definedName name="solver_ver" localSheetId="5" hidden="1">3</definedName>
    <definedName name="solver_ver" localSheetId="7" hidden="1">3</definedName>
    <definedName name="solver_ver" localSheetId="6" hidden="1">3</definedName>
    <definedName name="solver_ver" localSheetId="11" hidden="1">3</definedName>
    <definedName name="solver_ver" localSheetId="9" hidden="1">3</definedName>
    <definedName name="Stand_Alone_by_Bundle">'Standalone Costs'!$G$101:$BC$107</definedName>
    <definedName name="subsection">Assumptions!$E$34</definedName>
    <definedName name="Sxn" hidden="1">[2]Input_A!$D$94</definedName>
    <definedName name="Tariff_Revenue_to_Bundles">Mapping!$E$186:$L$244</definedName>
    <definedName name="Tariffs">'Regulatory Model'!$D$154:$D$212</definedName>
    <definedName name="xa" localSheetId="4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3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0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8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3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2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5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7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6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2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9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s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4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3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0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8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3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2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5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7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6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2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9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x" localSheetId="4" hidden="1">{28}</definedName>
    <definedName name="xx" localSheetId="3" hidden="1">{28}</definedName>
    <definedName name="xx" localSheetId="10" hidden="1">{28}</definedName>
    <definedName name="xx" localSheetId="8" hidden="1">{28}</definedName>
    <definedName name="xx" localSheetId="13" hidden="1">{28}</definedName>
    <definedName name="xx" localSheetId="12" hidden="1">{28}</definedName>
    <definedName name="xx" localSheetId="1" hidden="1">{28}</definedName>
    <definedName name="xx" localSheetId="5" hidden="1">{28}</definedName>
    <definedName name="xx" localSheetId="7" hidden="1">{28}</definedName>
    <definedName name="xx" localSheetId="6" hidden="1">{28}</definedName>
    <definedName name="xx" localSheetId="11" hidden="1">{28}</definedName>
    <definedName name="xx" localSheetId="2" hidden="1">{28}</definedName>
    <definedName name="xx" localSheetId="9" hidden="1">{28}</definedName>
    <definedName name="xx" hidden="1">{28}</definedName>
    <definedName name="xy" localSheetId="4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3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0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8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3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2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5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7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6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2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9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z" localSheetId="4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3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0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8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3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2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5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7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6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2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9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Years">'Regulatory Model'!$G$9:$BD$9</definedName>
    <definedName name="yty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4" l="1"/>
  <c r="D25" i="4" l="1"/>
  <c r="B2" i="20"/>
  <c r="B2" i="38"/>
  <c r="B2" i="34"/>
  <c r="D17" i="3" s="1"/>
  <c r="B21" i="21" s="1"/>
  <c r="B2" i="30"/>
  <c r="D16" i="3" s="1"/>
  <c r="B20" i="21" s="1"/>
  <c r="B2" i="28"/>
  <c r="D15" i="3" s="1"/>
  <c r="B19" i="21" s="1"/>
  <c r="B2" i="33"/>
  <c r="D14" i="3" s="1"/>
  <c r="B18" i="21" s="1"/>
  <c r="B2" i="29"/>
  <c r="D13" i="3" s="1"/>
  <c r="B17" i="21" s="1"/>
  <c r="B2" i="4"/>
  <c r="D12" i="3" s="1"/>
  <c r="B16" i="21" s="1"/>
  <c r="B2" i="32"/>
  <c r="D11" i="3" s="1"/>
  <c r="B15" i="21" s="1"/>
  <c r="I19" i="34"/>
  <c r="E9" i="29"/>
  <c r="F9" i="29" s="1"/>
  <c r="G9" i="29" s="1"/>
  <c r="H9" i="29" s="1"/>
  <c r="I9" i="29" s="1"/>
  <c r="J9" i="29" s="1"/>
  <c r="K9" i="29" s="1"/>
  <c r="L9" i="29" s="1"/>
  <c r="M9" i="29" s="1"/>
  <c r="N9" i="29" s="1"/>
  <c r="O9" i="29" s="1"/>
  <c r="P9" i="29" s="1"/>
  <c r="Q9" i="29" s="1"/>
  <c r="R9" i="29" s="1"/>
  <c r="S9" i="29" s="1"/>
  <c r="T9" i="29" s="1"/>
  <c r="U9" i="29" s="1"/>
  <c r="V9" i="29" s="1"/>
  <c r="W9" i="29" s="1"/>
  <c r="X9" i="29" s="1"/>
  <c r="Y9" i="29" s="1"/>
  <c r="Z9" i="29" s="1"/>
  <c r="AA9" i="29" s="1"/>
  <c r="AB9" i="29" s="1"/>
  <c r="AC9" i="29" s="1"/>
  <c r="AD9" i="29" s="1"/>
  <c r="AE9" i="29" s="1"/>
  <c r="AF9" i="29" s="1"/>
  <c r="AG9" i="29" s="1"/>
  <c r="AH9" i="29" s="1"/>
  <c r="AI9" i="29" s="1"/>
  <c r="AJ9" i="29" s="1"/>
  <c r="AK9" i="29" s="1"/>
  <c r="AL9" i="29" s="1"/>
  <c r="AM9" i="29" s="1"/>
  <c r="AN9" i="29" s="1"/>
  <c r="AO9" i="29" s="1"/>
  <c r="AP9" i="29" s="1"/>
  <c r="AQ9" i="29" s="1"/>
  <c r="AR9" i="29" s="1"/>
  <c r="AS9" i="29" s="1"/>
  <c r="AT9" i="29" s="1"/>
  <c r="AU9" i="29" s="1"/>
  <c r="AV9" i="29" s="1"/>
  <c r="AW9" i="29" s="1"/>
  <c r="AX9" i="29" s="1"/>
  <c r="AY9" i="29" s="1"/>
  <c r="AZ9" i="29" s="1"/>
  <c r="BA9" i="29" s="1"/>
  <c r="BB9" i="29" s="1"/>
  <c r="BC9" i="29" s="1"/>
  <c r="BD9" i="29" s="1"/>
  <c r="G12" i="34"/>
  <c r="H12" i="34" s="1"/>
  <c r="I12" i="34" s="1"/>
  <c r="E17" i="20"/>
  <c r="E26" i="17"/>
  <c r="E27" i="17"/>
  <c r="E33" i="17"/>
  <c r="E36" i="17" s="1" a="1"/>
  <c r="E36" i="17" s="1"/>
  <c r="A36" i="17" s="1"/>
  <c r="A3" i="17" s="1"/>
  <c r="D14" i="21" s="1"/>
  <c r="A3" i="32"/>
  <c r="D15" i="21" s="1"/>
  <c r="A3" i="28"/>
  <c r="D19" i="21" s="1"/>
  <c r="A3" i="30"/>
  <c r="D20" i="21" s="1"/>
  <c r="A3" i="34"/>
  <c r="D21" i="21" s="1"/>
  <c r="A3" i="38"/>
  <c r="D22" i="21" s="1"/>
  <c r="A3" i="20"/>
  <c r="D23" i="2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" i="22"/>
  <c r="D9" i="3" s="1"/>
  <c r="A2" i="22" s="1"/>
  <c r="B2" i="17"/>
  <c r="D10" i="3" s="1"/>
  <c r="B2" i="21"/>
  <c r="D20" i="3" s="1"/>
  <c r="A1" i="30"/>
  <c r="K19" i="30"/>
  <c r="G12" i="30"/>
  <c r="G19" i="30"/>
  <c r="G20" i="30" s="1"/>
  <c r="H19" i="30"/>
  <c r="I19" i="30"/>
  <c r="J19" i="30"/>
  <c r="K17" i="33"/>
  <c r="K18" i="33"/>
  <c r="K20" i="33"/>
  <c r="K21" i="33"/>
  <c r="K22" i="33"/>
  <c r="K24" i="33"/>
  <c r="K25" i="33"/>
  <c r="K26" i="33"/>
  <c r="K28" i="33"/>
  <c r="K29" i="33"/>
  <c r="K30" i="33"/>
  <c r="K31" i="33"/>
  <c r="K32" i="33"/>
  <c r="K34" i="33"/>
  <c r="K35" i="33"/>
  <c r="K36" i="33"/>
  <c r="K38" i="33"/>
  <c r="K39" i="33"/>
  <c r="K40" i="33"/>
  <c r="K42" i="33"/>
  <c r="K43" i="33"/>
  <c r="K44" i="33"/>
  <c r="K45" i="33"/>
  <c r="K46" i="33"/>
  <c r="K48" i="33"/>
  <c r="K49" i="33"/>
  <c r="K50" i="33"/>
  <c r="K52" i="33"/>
  <c r="K53" i="33"/>
  <c r="K54" i="33"/>
  <c r="K55" i="33"/>
  <c r="K56" i="33"/>
  <c r="K57" i="33"/>
  <c r="K58" i="33"/>
  <c r="K60" i="33"/>
  <c r="K61" i="33"/>
  <c r="K62" i="33"/>
  <c r="K63" i="33"/>
  <c r="H18" i="30"/>
  <c r="G54" i="30"/>
  <c r="J17" i="33"/>
  <c r="J18" i="33"/>
  <c r="J20" i="33"/>
  <c r="J21" i="33"/>
  <c r="J22" i="33"/>
  <c r="J24" i="33"/>
  <c r="J25" i="33"/>
  <c r="J26" i="33"/>
  <c r="J28" i="33"/>
  <c r="J29" i="33"/>
  <c r="J30" i="33"/>
  <c r="J31" i="33"/>
  <c r="J32" i="33"/>
  <c r="J34" i="33"/>
  <c r="J35" i="33"/>
  <c r="J36" i="33"/>
  <c r="J38" i="33"/>
  <c r="J39" i="33"/>
  <c r="J40" i="33"/>
  <c r="J42" i="33"/>
  <c r="J43" i="33"/>
  <c r="J44" i="33"/>
  <c r="J45" i="33"/>
  <c r="J46" i="33"/>
  <c r="J48" i="33"/>
  <c r="J49" i="33"/>
  <c r="J50" i="33"/>
  <c r="J52" i="33"/>
  <c r="J53" i="33"/>
  <c r="J54" i="33"/>
  <c r="J55" i="33"/>
  <c r="J56" i="33"/>
  <c r="J57" i="33"/>
  <c r="J58" i="33"/>
  <c r="J60" i="33"/>
  <c r="J61" i="33"/>
  <c r="J62" i="33"/>
  <c r="J63" i="33"/>
  <c r="I17" i="33"/>
  <c r="I18" i="33"/>
  <c r="I20" i="33"/>
  <c r="I21" i="33"/>
  <c r="I22" i="33"/>
  <c r="I24" i="33"/>
  <c r="I25" i="33"/>
  <c r="I26" i="33"/>
  <c r="I28" i="33"/>
  <c r="I29" i="33"/>
  <c r="I30" i="33"/>
  <c r="I31" i="33"/>
  <c r="I32" i="33"/>
  <c r="I34" i="33"/>
  <c r="I35" i="33"/>
  <c r="I36" i="33"/>
  <c r="I38" i="33"/>
  <c r="I39" i="33"/>
  <c r="I40" i="33"/>
  <c r="I42" i="33"/>
  <c r="I43" i="33"/>
  <c r="I44" i="33"/>
  <c r="I45" i="33"/>
  <c r="I46" i="33"/>
  <c r="I48" i="33"/>
  <c r="I49" i="33"/>
  <c r="I50" i="33"/>
  <c r="I52" i="33"/>
  <c r="I53" i="33"/>
  <c r="I54" i="33"/>
  <c r="I55" i="33"/>
  <c r="I56" i="33"/>
  <c r="I57" i="33"/>
  <c r="I58" i="33"/>
  <c r="I60" i="33"/>
  <c r="I61" i="33"/>
  <c r="I62" i="33"/>
  <c r="I63" i="33"/>
  <c r="H17" i="33"/>
  <c r="H18" i="33"/>
  <c r="H20" i="33"/>
  <c r="H21" i="33"/>
  <c r="H22" i="33"/>
  <c r="H24" i="33"/>
  <c r="H25" i="33"/>
  <c r="H26" i="33"/>
  <c r="H28" i="33"/>
  <c r="H29" i="33"/>
  <c r="H30" i="33"/>
  <c r="H31" i="33"/>
  <c r="H32" i="33"/>
  <c r="H34" i="33"/>
  <c r="H35" i="33"/>
  <c r="H36" i="33"/>
  <c r="H38" i="33"/>
  <c r="H39" i="33"/>
  <c r="H40" i="33"/>
  <c r="H42" i="33"/>
  <c r="H43" i="33"/>
  <c r="H44" i="33"/>
  <c r="H45" i="33"/>
  <c r="H46" i="33"/>
  <c r="H48" i="33"/>
  <c r="H49" i="33"/>
  <c r="H50" i="33"/>
  <c r="H52" i="33"/>
  <c r="H53" i="33"/>
  <c r="H54" i="33"/>
  <c r="H55" i="33"/>
  <c r="H56" i="33"/>
  <c r="H57" i="33"/>
  <c r="H58" i="33"/>
  <c r="H60" i="33"/>
  <c r="H61" i="33"/>
  <c r="H62" i="33"/>
  <c r="H63" i="33"/>
  <c r="G17" i="33"/>
  <c r="G18" i="33"/>
  <c r="G20" i="33"/>
  <c r="G21" i="33"/>
  <c r="G22" i="33"/>
  <c r="G24" i="33"/>
  <c r="G25" i="33"/>
  <c r="G26" i="33"/>
  <c r="G28" i="33"/>
  <c r="G29" i="33"/>
  <c r="G30" i="33"/>
  <c r="G31" i="33"/>
  <c r="G32" i="33"/>
  <c r="G34" i="33"/>
  <c r="G35" i="33"/>
  <c r="G36" i="33"/>
  <c r="G38" i="33"/>
  <c r="G39" i="33"/>
  <c r="G40" i="33"/>
  <c r="G42" i="33"/>
  <c r="G43" i="33"/>
  <c r="G44" i="33"/>
  <c r="G45" i="33"/>
  <c r="G46" i="33"/>
  <c r="G48" i="33"/>
  <c r="G49" i="33"/>
  <c r="G50" i="33"/>
  <c r="G52" i="33"/>
  <c r="G53" i="33"/>
  <c r="G54" i="33"/>
  <c r="G55" i="33"/>
  <c r="G56" i="33"/>
  <c r="G57" i="33"/>
  <c r="G58" i="33"/>
  <c r="G60" i="33"/>
  <c r="G61" i="33"/>
  <c r="G62" i="33"/>
  <c r="G63" i="33"/>
  <c r="F17" i="33"/>
  <c r="F18" i="33"/>
  <c r="F20" i="33"/>
  <c r="F21" i="33"/>
  <c r="F22" i="33"/>
  <c r="F24" i="33"/>
  <c r="F25" i="33"/>
  <c r="F26" i="33"/>
  <c r="F28" i="33"/>
  <c r="F29" i="33"/>
  <c r="F30" i="33"/>
  <c r="F31" i="33"/>
  <c r="F32" i="33"/>
  <c r="F34" i="33"/>
  <c r="F35" i="33"/>
  <c r="F36" i="33"/>
  <c r="F38" i="33"/>
  <c r="F39" i="33"/>
  <c r="F40" i="33"/>
  <c r="F42" i="33"/>
  <c r="F43" i="33"/>
  <c r="F44" i="33"/>
  <c r="F45" i="33"/>
  <c r="F46" i="33"/>
  <c r="F48" i="33"/>
  <c r="F49" i="33"/>
  <c r="F50" i="33"/>
  <c r="F52" i="33"/>
  <c r="F53" i="33"/>
  <c r="F54" i="33"/>
  <c r="F55" i="33"/>
  <c r="F56" i="33"/>
  <c r="F57" i="33"/>
  <c r="F58" i="33"/>
  <c r="F60" i="33"/>
  <c r="F61" i="33"/>
  <c r="F62" i="33"/>
  <c r="F63" i="33"/>
  <c r="E17" i="33"/>
  <c r="E18" i="33"/>
  <c r="E20" i="33"/>
  <c r="E21" i="33"/>
  <c r="E22" i="33"/>
  <c r="E24" i="33"/>
  <c r="E25" i="33"/>
  <c r="J78" i="33" s="1"/>
  <c r="E26" i="33"/>
  <c r="E28" i="33"/>
  <c r="E29" i="33"/>
  <c r="E30" i="33"/>
  <c r="E83" i="33" s="1"/>
  <c r="E31" i="33"/>
  <c r="E32" i="33"/>
  <c r="E34" i="33"/>
  <c r="E35" i="33"/>
  <c r="F88" i="33" s="1"/>
  <c r="E36" i="33"/>
  <c r="E38" i="33"/>
  <c r="E39" i="33"/>
  <c r="E40" i="33"/>
  <c r="L93" i="33" s="1"/>
  <c r="E42" i="33"/>
  <c r="E43" i="33"/>
  <c r="E44" i="33"/>
  <c r="E45" i="33"/>
  <c r="E46" i="33"/>
  <c r="E48" i="33"/>
  <c r="E49" i="33"/>
  <c r="E50" i="33"/>
  <c r="E52" i="33"/>
  <c r="E53" i="33"/>
  <c r="E54" i="33"/>
  <c r="E55" i="33"/>
  <c r="E56" i="33"/>
  <c r="E57" i="33"/>
  <c r="E58" i="33"/>
  <c r="E60" i="33"/>
  <c r="E61" i="33"/>
  <c r="E62" i="33"/>
  <c r="E63" i="33"/>
  <c r="J12" i="34"/>
  <c r="H40" i="34"/>
  <c r="G40" i="34"/>
  <c r="J19" i="34"/>
  <c r="L17" i="33"/>
  <c r="L18" i="33"/>
  <c r="I71" i="33" s="1"/>
  <c r="L20" i="33"/>
  <c r="L21" i="33"/>
  <c r="E74" i="33" s="1"/>
  <c r="L22" i="33"/>
  <c r="L24" i="33"/>
  <c r="G77" i="33" s="1"/>
  <c r="L25" i="33"/>
  <c r="L26" i="33"/>
  <c r="L28" i="33"/>
  <c r="L29" i="33"/>
  <c r="L30" i="33"/>
  <c r="L31" i="33"/>
  <c r="E84" i="33" s="1"/>
  <c r="L32" i="33"/>
  <c r="L34" i="33"/>
  <c r="G87" i="33" s="1"/>
  <c r="L35" i="33"/>
  <c r="L36" i="33"/>
  <c r="L38" i="33"/>
  <c r="L39" i="33"/>
  <c r="H92" i="33" s="1"/>
  <c r="L40" i="33"/>
  <c r="L42" i="33"/>
  <c r="G95" i="33" s="1"/>
  <c r="L43" i="33"/>
  <c r="L44" i="33"/>
  <c r="H97" i="33" s="1"/>
  <c r="L45" i="33"/>
  <c r="L46" i="33"/>
  <c r="L48" i="33"/>
  <c r="H101" i="33" s="1"/>
  <c r="L49" i="33"/>
  <c r="E102" i="33" s="1"/>
  <c r="L50" i="33"/>
  <c r="L52" i="33"/>
  <c r="E105" i="33" s="1"/>
  <c r="L53" i="33"/>
  <c r="L54" i="33"/>
  <c r="G107" i="33" s="1"/>
  <c r="L55" i="33"/>
  <c r="L56" i="33"/>
  <c r="L57" i="33"/>
  <c r="J110" i="33" s="1"/>
  <c r="L58" i="33"/>
  <c r="I111" i="33" s="1"/>
  <c r="L60" i="33"/>
  <c r="L61" i="33"/>
  <c r="F114" i="33" s="1"/>
  <c r="L62" i="33"/>
  <c r="L63" i="33"/>
  <c r="F116" i="33" s="1"/>
  <c r="I77" i="33"/>
  <c r="I79" i="33"/>
  <c r="I82" i="33"/>
  <c r="I84" i="33"/>
  <c r="I87" i="33"/>
  <c r="I89" i="33"/>
  <c r="I92" i="33"/>
  <c r="I99" i="33"/>
  <c r="I102" i="33"/>
  <c r="I109" i="33"/>
  <c r="I116" i="33"/>
  <c r="H71" i="33"/>
  <c r="H77" i="33"/>
  <c r="H82" i="33"/>
  <c r="H87" i="33"/>
  <c r="H102" i="33"/>
  <c r="H107" i="33"/>
  <c r="G71" i="33"/>
  <c r="G79" i="33"/>
  <c r="G82" i="33"/>
  <c r="G89" i="33"/>
  <c r="G99" i="33"/>
  <c r="G102" i="33"/>
  <c r="G109" i="33"/>
  <c r="F71" i="33"/>
  <c r="F77" i="33"/>
  <c r="F79" i="33"/>
  <c r="F82" i="33"/>
  <c r="F89" i="33"/>
  <c r="F92" i="33"/>
  <c r="F99" i="33"/>
  <c r="F102" i="33"/>
  <c r="F109" i="33"/>
  <c r="F111" i="33"/>
  <c r="G19" i="34"/>
  <c r="G20" i="34" s="1"/>
  <c r="H19" i="34"/>
  <c r="E71" i="33"/>
  <c r="E77" i="33"/>
  <c r="E79" i="33"/>
  <c r="E82" i="33"/>
  <c r="E87" i="33"/>
  <c r="E89" i="33"/>
  <c r="E92" i="33"/>
  <c r="E97" i="33"/>
  <c r="E99" i="33"/>
  <c r="E107" i="33"/>
  <c r="E109" i="33"/>
  <c r="H18" i="34"/>
  <c r="G18" i="34"/>
  <c r="A1" i="34"/>
  <c r="E10" i="33"/>
  <c r="E14" i="32"/>
  <c r="E9" i="38"/>
  <c r="F9" i="38"/>
  <c r="G9" i="38" s="1"/>
  <c r="E124" i="33"/>
  <c r="F124" i="33"/>
  <c r="G124" i="33"/>
  <c r="H124" i="33"/>
  <c r="I124" i="33"/>
  <c r="J124" i="33"/>
  <c r="K124" i="33"/>
  <c r="L124" i="33"/>
  <c r="E125" i="33"/>
  <c r="F125" i="33"/>
  <c r="G125" i="33"/>
  <c r="H125" i="33"/>
  <c r="I125" i="33"/>
  <c r="J125" i="33"/>
  <c r="K125" i="33"/>
  <c r="L125" i="33"/>
  <c r="E126" i="33"/>
  <c r="F126" i="33"/>
  <c r="G126" i="33"/>
  <c r="H126" i="33"/>
  <c r="I126" i="33"/>
  <c r="J126" i="33"/>
  <c r="K126" i="33"/>
  <c r="L126" i="33"/>
  <c r="E127" i="33"/>
  <c r="F127" i="33"/>
  <c r="G127" i="33"/>
  <c r="H127" i="33"/>
  <c r="I127" i="33"/>
  <c r="J127" i="33"/>
  <c r="K127" i="33"/>
  <c r="L127" i="33"/>
  <c r="E128" i="33"/>
  <c r="F128" i="33"/>
  <c r="G128" i="33"/>
  <c r="H128" i="33"/>
  <c r="I128" i="33"/>
  <c r="J128" i="33"/>
  <c r="K128" i="33"/>
  <c r="L128" i="33"/>
  <c r="E129" i="33"/>
  <c r="F129" i="33"/>
  <c r="G129" i="33"/>
  <c r="H129" i="33"/>
  <c r="I129" i="33"/>
  <c r="J129" i="33"/>
  <c r="K129" i="33"/>
  <c r="L129" i="33"/>
  <c r="E130" i="33"/>
  <c r="F130" i="33"/>
  <c r="G130" i="33"/>
  <c r="H130" i="33"/>
  <c r="I130" i="33"/>
  <c r="J130" i="33"/>
  <c r="K130" i="33"/>
  <c r="L130" i="33"/>
  <c r="E131" i="33"/>
  <c r="F131" i="33"/>
  <c r="G131" i="33"/>
  <c r="H131" i="33"/>
  <c r="I131" i="33"/>
  <c r="J131" i="33"/>
  <c r="K131" i="33"/>
  <c r="L131" i="33"/>
  <c r="E132" i="33"/>
  <c r="F132" i="33"/>
  <c r="G132" i="33"/>
  <c r="H132" i="33"/>
  <c r="I132" i="33"/>
  <c r="J132" i="33"/>
  <c r="K132" i="33"/>
  <c r="L132" i="33"/>
  <c r="E133" i="33"/>
  <c r="F133" i="33"/>
  <c r="G133" i="33"/>
  <c r="H133" i="33"/>
  <c r="I133" i="33"/>
  <c r="J133" i="33"/>
  <c r="K133" i="33"/>
  <c r="L133" i="33"/>
  <c r="E134" i="33"/>
  <c r="F134" i="33"/>
  <c r="G134" i="33"/>
  <c r="H134" i="33"/>
  <c r="I134" i="33"/>
  <c r="J134" i="33"/>
  <c r="K134" i="33"/>
  <c r="L134" i="33"/>
  <c r="E135" i="33"/>
  <c r="F135" i="33"/>
  <c r="G135" i="33"/>
  <c r="H135" i="33"/>
  <c r="I135" i="33"/>
  <c r="J135" i="33"/>
  <c r="K135" i="33"/>
  <c r="L135" i="33"/>
  <c r="E136" i="33"/>
  <c r="F136" i="33"/>
  <c r="G136" i="33"/>
  <c r="H136" i="33"/>
  <c r="I136" i="33"/>
  <c r="J136" i="33"/>
  <c r="K136" i="33"/>
  <c r="L136" i="33"/>
  <c r="E137" i="33"/>
  <c r="F137" i="33"/>
  <c r="G137" i="33"/>
  <c r="H137" i="33"/>
  <c r="I137" i="33"/>
  <c r="J137" i="33"/>
  <c r="K137" i="33"/>
  <c r="L137" i="33"/>
  <c r="E138" i="33"/>
  <c r="F138" i="33"/>
  <c r="G138" i="33"/>
  <c r="H138" i="33"/>
  <c r="I138" i="33"/>
  <c r="J138" i="33"/>
  <c r="K138" i="33"/>
  <c r="L138" i="33"/>
  <c r="E139" i="33"/>
  <c r="F139" i="33"/>
  <c r="G139" i="33"/>
  <c r="H139" i="33"/>
  <c r="I139" i="33"/>
  <c r="J139" i="33"/>
  <c r="K139" i="33"/>
  <c r="L139" i="33"/>
  <c r="E140" i="33"/>
  <c r="F140" i="33"/>
  <c r="G140" i="33"/>
  <c r="H140" i="33"/>
  <c r="I140" i="33"/>
  <c r="J140" i="33"/>
  <c r="K140" i="33"/>
  <c r="L140" i="33"/>
  <c r="E141" i="33"/>
  <c r="F141" i="33"/>
  <c r="G141" i="33"/>
  <c r="H141" i="33"/>
  <c r="I141" i="33"/>
  <c r="J141" i="33"/>
  <c r="K141" i="33"/>
  <c r="L141" i="33"/>
  <c r="E142" i="33"/>
  <c r="F142" i="33"/>
  <c r="G142" i="33"/>
  <c r="H142" i="33"/>
  <c r="I142" i="33"/>
  <c r="J142" i="33"/>
  <c r="K142" i="33"/>
  <c r="L142" i="33"/>
  <c r="L143" i="33"/>
  <c r="E143" i="33"/>
  <c r="F143" i="33"/>
  <c r="G143" i="33"/>
  <c r="H143" i="33"/>
  <c r="I143" i="33"/>
  <c r="J143" i="33"/>
  <c r="K143" i="33"/>
  <c r="A1" i="33"/>
  <c r="E9" i="4"/>
  <c r="G12" i="4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AJ12" i="4" s="1"/>
  <c r="AK12" i="4" s="1"/>
  <c r="AL12" i="4" s="1"/>
  <c r="AM12" i="4" s="1"/>
  <c r="AN12" i="4" s="1"/>
  <c r="AO12" i="4" s="1"/>
  <c r="AP12" i="4" s="1"/>
  <c r="AQ12" i="4" s="1"/>
  <c r="AR12" i="4" s="1"/>
  <c r="AS12" i="4" s="1"/>
  <c r="AT12" i="4" s="1"/>
  <c r="AU12" i="4" s="1"/>
  <c r="AV12" i="4" s="1"/>
  <c r="AW12" i="4" s="1"/>
  <c r="AX12" i="4" s="1"/>
  <c r="AY12" i="4" s="1"/>
  <c r="AZ12" i="4" s="1"/>
  <c r="BA12" i="4" s="1"/>
  <c r="BB12" i="4" s="1"/>
  <c r="BC12" i="4" s="1"/>
  <c r="BD12" i="4" s="1"/>
  <c r="E11" i="4"/>
  <c r="G18" i="28"/>
  <c r="F25" i="17"/>
  <c r="H18" i="28"/>
  <c r="B20" i="3"/>
  <c r="D157" i="33"/>
  <c r="A1" i="38"/>
  <c r="H9" i="38"/>
  <c r="I9" i="38"/>
  <c r="I14" i="38" s="1"/>
  <c r="H14" i="38"/>
  <c r="G14" i="38"/>
  <c r="F14" i="38"/>
  <c r="E14" i="38"/>
  <c r="H13" i="38"/>
  <c r="H8" i="38" s="1"/>
  <c r="G13" i="38"/>
  <c r="G8" i="38" s="1"/>
  <c r="F13" i="38"/>
  <c r="F8" i="38" s="1"/>
  <c r="E13" i="38"/>
  <c r="G12" i="38"/>
  <c r="H12" i="38" s="1"/>
  <c r="I12" i="38" s="1"/>
  <c r="J12" i="38" s="1"/>
  <c r="K12" i="38" s="1"/>
  <c r="L12" i="38" s="1"/>
  <c r="M12" i="38" s="1"/>
  <c r="N12" i="38" s="1"/>
  <c r="O12" i="38" s="1"/>
  <c r="P12" i="38" s="1"/>
  <c r="Q12" i="38" s="1"/>
  <c r="R12" i="38" s="1"/>
  <c r="S12" i="38" s="1"/>
  <c r="T12" i="38" s="1"/>
  <c r="U12" i="38" s="1"/>
  <c r="V12" i="38" s="1"/>
  <c r="W12" i="38" s="1"/>
  <c r="X12" i="38" s="1"/>
  <c r="Y12" i="38" s="1"/>
  <c r="Z12" i="38" s="1"/>
  <c r="AA12" i="38" s="1"/>
  <c r="AB12" i="38" s="1"/>
  <c r="AC12" i="38" s="1"/>
  <c r="AD12" i="38" s="1"/>
  <c r="AE12" i="38" s="1"/>
  <c r="AF12" i="38" s="1"/>
  <c r="AG12" i="38" s="1"/>
  <c r="AH12" i="38" s="1"/>
  <c r="AI12" i="38" s="1"/>
  <c r="AJ12" i="38" s="1"/>
  <c r="AK12" i="38" s="1"/>
  <c r="AL12" i="38" s="1"/>
  <c r="AM12" i="38" s="1"/>
  <c r="AN12" i="38" s="1"/>
  <c r="AO12" i="38" s="1"/>
  <c r="AP12" i="38" s="1"/>
  <c r="AQ12" i="38" s="1"/>
  <c r="AR12" i="38" s="1"/>
  <c r="AS12" i="38" s="1"/>
  <c r="AT12" i="38" s="1"/>
  <c r="AU12" i="38" s="1"/>
  <c r="AV12" i="38" s="1"/>
  <c r="AW12" i="38" s="1"/>
  <c r="AX12" i="38" s="1"/>
  <c r="AY12" i="38" s="1"/>
  <c r="AZ12" i="38" s="1"/>
  <c r="BA12" i="38" s="1"/>
  <c r="BB12" i="38" s="1"/>
  <c r="BC12" i="38" s="1"/>
  <c r="BD12" i="38" s="1"/>
  <c r="E11" i="38"/>
  <c r="F11" i="38"/>
  <c r="G11" i="38"/>
  <c r="G10" i="38"/>
  <c r="F10" i="38"/>
  <c r="E10" i="38"/>
  <c r="L116" i="33"/>
  <c r="D71" i="33"/>
  <c r="D73" i="33" s="1"/>
  <c r="L114" i="33"/>
  <c r="L111" i="33"/>
  <c r="L109" i="33"/>
  <c r="L107" i="33"/>
  <c r="L105" i="33"/>
  <c r="L102" i="33"/>
  <c r="L99" i="33"/>
  <c r="L97" i="33"/>
  <c r="L95" i="33"/>
  <c r="L92" i="33"/>
  <c r="L89" i="33"/>
  <c r="L87" i="33"/>
  <c r="L84" i="33"/>
  <c r="L82" i="33"/>
  <c r="L79" i="33"/>
  <c r="L77" i="33"/>
  <c r="L74" i="33"/>
  <c r="L73" i="33"/>
  <c r="L71" i="33"/>
  <c r="E9" i="34"/>
  <c r="F9" i="34"/>
  <c r="F13" i="34" s="1"/>
  <c r="G9" i="34"/>
  <c r="E14" i="34"/>
  <c r="E13" i="34"/>
  <c r="E11" i="34"/>
  <c r="F11" i="34" s="1"/>
  <c r="G11" i="34" s="1"/>
  <c r="H11" i="34" s="1"/>
  <c r="E10" i="34"/>
  <c r="F8" i="34"/>
  <c r="E70" i="4"/>
  <c r="D125" i="33"/>
  <c r="D126" i="33"/>
  <c r="D18" i="33"/>
  <c r="A1" i="32"/>
  <c r="D90" i="32"/>
  <c r="D91" i="32" s="1"/>
  <c r="D36" i="32"/>
  <c r="D38" i="32" s="1"/>
  <c r="BH214" i="29"/>
  <c r="BG214" i="29"/>
  <c r="BF214" i="29"/>
  <c r="B138" i="28" a="1"/>
  <c r="B143" i="28" s="1"/>
  <c r="B157" i="28"/>
  <c r="B110" i="28" a="1"/>
  <c r="B82" i="28" a="1"/>
  <c r="B94" i="28" s="1"/>
  <c r="B101" i="28"/>
  <c r="B54" i="28" a="1"/>
  <c r="B67" i="28" s="1"/>
  <c r="B26" i="28" a="1"/>
  <c r="B116" i="29" a="1"/>
  <c r="B132" i="29" s="1"/>
  <c r="B87" i="29" a="1"/>
  <c r="B106" i="29" s="1"/>
  <c r="B58" i="29" a="1"/>
  <c r="B66" i="29" s="1"/>
  <c r="B138" i="28"/>
  <c r="B139" i="28"/>
  <c r="B147" i="28"/>
  <c r="B151" i="28"/>
  <c r="B150" i="28"/>
  <c r="B154" i="28"/>
  <c r="B140" i="28"/>
  <c r="B152" i="28"/>
  <c r="B156" i="28"/>
  <c r="B145" i="28"/>
  <c r="B153" i="28"/>
  <c r="B117" i="28"/>
  <c r="B125" i="28"/>
  <c r="B126" i="28"/>
  <c r="B115" i="28"/>
  <c r="B120" i="28"/>
  <c r="B82" i="28"/>
  <c r="B95" i="28"/>
  <c r="B86" i="28"/>
  <c r="B90" i="28"/>
  <c r="B83" i="28"/>
  <c r="B87" i="28"/>
  <c r="B91" i="28"/>
  <c r="B84" i="28"/>
  <c r="B88" i="28"/>
  <c r="B92" i="28"/>
  <c r="B100" i="28"/>
  <c r="B85" i="28"/>
  <c r="B89" i="28"/>
  <c r="B97" i="28"/>
  <c r="B26" i="28"/>
  <c r="B34" i="28"/>
  <c r="B39" i="28"/>
  <c r="B28" i="28"/>
  <c r="B33" i="28"/>
  <c r="B41" i="28"/>
  <c r="B124" i="29"/>
  <c r="B117" i="29"/>
  <c r="B125" i="29"/>
  <c r="B133" i="29"/>
  <c r="B128" i="29"/>
  <c r="B122" i="29"/>
  <c r="B130" i="29"/>
  <c r="B119" i="29"/>
  <c r="B127" i="29"/>
  <c r="B91" i="29"/>
  <c r="B88" i="29"/>
  <c r="B100" i="29"/>
  <c r="B103" i="29"/>
  <c r="B89" i="29"/>
  <c r="B97" i="29"/>
  <c r="B94" i="29"/>
  <c r="B102" i="29"/>
  <c r="E11" i="30"/>
  <c r="F11" i="30"/>
  <c r="F10" i="30"/>
  <c r="E10" i="30"/>
  <c r="E9" i="30"/>
  <c r="E14" i="30" s="1"/>
  <c r="F9" i="30"/>
  <c r="E13" i="30"/>
  <c r="F14" i="30"/>
  <c r="E159" i="28"/>
  <c r="K19" i="28"/>
  <c r="J19" i="28"/>
  <c r="I19" i="28"/>
  <c r="H19" i="28"/>
  <c r="G19" i="28"/>
  <c r="E103" i="28"/>
  <c r="A1" i="29"/>
  <c r="G12" i="29"/>
  <c r="H12" i="29" s="1"/>
  <c r="I12" i="29" s="1"/>
  <c r="J12" i="29" s="1"/>
  <c r="K12" i="29" s="1"/>
  <c r="L12" i="29" s="1"/>
  <c r="M12" i="29" s="1"/>
  <c r="N12" i="29" s="1"/>
  <c r="O12" i="29" s="1"/>
  <c r="P12" i="29" s="1"/>
  <c r="Q12" i="29" s="1"/>
  <c r="R12" i="29" s="1"/>
  <c r="S12" i="29" s="1"/>
  <c r="T12" i="29" s="1"/>
  <c r="U12" i="29" s="1"/>
  <c r="V12" i="29" s="1"/>
  <c r="W12" i="29" s="1"/>
  <c r="X12" i="29" s="1"/>
  <c r="Y12" i="29" s="1"/>
  <c r="Z12" i="29" s="1"/>
  <c r="AA12" i="29" s="1"/>
  <c r="AB12" i="29" s="1"/>
  <c r="AC12" i="29" s="1"/>
  <c r="AD12" i="29" s="1"/>
  <c r="AE12" i="29" s="1"/>
  <c r="AF12" i="29" s="1"/>
  <c r="AG12" i="29" s="1"/>
  <c r="AH12" i="29" s="1"/>
  <c r="AI12" i="29" s="1"/>
  <c r="AJ12" i="29" s="1"/>
  <c r="AK12" i="29" s="1"/>
  <c r="AL12" i="29" s="1"/>
  <c r="AM12" i="29" s="1"/>
  <c r="AN12" i="29" s="1"/>
  <c r="AO12" i="29" s="1"/>
  <c r="AP12" i="29" s="1"/>
  <c r="AQ12" i="29" s="1"/>
  <c r="AR12" i="29" s="1"/>
  <c r="AS12" i="29" s="1"/>
  <c r="AT12" i="29" s="1"/>
  <c r="AU12" i="29" s="1"/>
  <c r="AV12" i="29" s="1"/>
  <c r="AW12" i="29" s="1"/>
  <c r="AX12" i="29" s="1"/>
  <c r="AY12" i="29" s="1"/>
  <c r="AZ12" i="29" s="1"/>
  <c r="BA12" i="29" s="1"/>
  <c r="BB12" i="29" s="1"/>
  <c r="BC12" i="29" s="1"/>
  <c r="BD12" i="29" s="1"/>
  <c r="E11" i="29"/>
  <c r="E10" i="29"/>
  <c r="A1" i="28"/>
  <c r="E131" i="28"/>
  <c r="F75" i="28"/>
  <c r="E75" i="28"/>
  <c r="E47" i="28"/>
  <c r="E9" i="28"/>
  <c r="G12" i="28"/>
  <c r="H12" i="28" s="1"/>
  <c r="I12" i="28" s="1"/>
  <c r="J12" i="28" s="1"/>
  <c r="K12" i="28" s="1"/>
  <c r="L12" i="28" s="1"/>
  <c r="M12" i="28" s="1"/>
  <c r="N12" i="28" s="1"/>
  <c r="O12" i="28" s="1"/>
  <c r="P12" i="28" s="1"/>
  <c r="Q12" i="28" s="1"/>
  <c r="R12" i="28" s="1"/>
  <c r="S12" i="28" s="1"/>
  <c r="T12" i="28" s="1"/>
  <c r="U12" i="28" s="1"/>
  <c r="V12" i="28" s="1"/>
  <c r="W12" i="28" s="1"/>
  <c r="X12" i="28" s="1"/>
  <c r="Y12" i="28" s="1"/>
  <c r="Z12" i="28" s="1"/>
  <c r="AA12" i="28" s="1"/>
  <c r="AB12" i="28" s="1"/>
  <c r="AC12" i="28" s="1"/>
  <c r="AD12" i="28" s="1"/>
  <c r="AE12" i="28" s="1"/>
  <c r="AF12" i="28" s="1"/>
  <c r="AG12" i="28" s="1"/>
  <c r="AH12" i="28" s="1"/>
  <c r="AI12" i="28" s="1"/>
  <c r="AJ12" i="28" s="1"/>
  <c r="AK12" i="28" s="1"/>
  <c r="AL12" i="28" s="1"/>
  <c r="AM12" i="28" s="1"/>
  <c r="AN12" i="28" s="1"/>
  <c r="AO12" i="28" s="1"/>
  <c r="AP12" i="28" s="1"/>
  <c r="AQ12" i="28" s="1"/>
  <c r="AR12" i="28" s="1"/>
  <c r="AS12" i="28" s="1"/>
  <c r="AT12" i="28" s="1"/>
  <c r="AU12" i="28" s="1"/>
  <c r="AV12" i="28" s="1"/>
  <c r="AW12" i="28" s="1"/>
  <c r="AX12" i="28" s="1"/>
  <c r="AY12" i="28" s="1"/>
  <c r="AZ12" i="28" s="1"/>
  <c r="BA12" i="28" s="1"/>
  <c r="BB12" i="28" s="1"/>
  <c r="BC12" i="28" s="1"/>
  <c r="BD12" i="28" s="1"/>
  <c r="E11" i="28"/>
  <c r="F10" i="28" s="1"/>
  <c r="E10" i="28"/>
  <c r="A1" i="22"/>
  <c r="A1" i="21"/>
  <c r="A1" i="20"/>
  <c r="E10" i="4"/>
  <c r="A1" i="4"/>
  <c r="A1" i="17"/>
  <c r="B2" i="3"/>
  <c r="A1" i="3"/>
  <c r="E14" i="28"/>
  <c r="F14" i="29"/>
  <c r="E14" i="29"/>
  <c r="E13" i="29"/>
  <c r="F10" i="29"/>
  <c r="F11" i="29"/>
  <c r="G11" i="29" s="1"/>
  <c r="H10" i="29" s="1"/>
  <c r="F11" i="28"/>
  <c r="G11" i="28" s="1"/>
  <c r="F13" i="29"/>
  <c r="F8" i="29" s="1"/>
  <c r="G13" i="29"/>
  <c r="G8" i="29" s="1"/>
  <c r="G14" i="29"/>
  <c r="H14" i="29"/>
  <c r="H13" i="29"/>
  <c r="H8" i="29" s="1"/>
  <c r="I13" i="29"/>
  <c r="I8" i="29" s="1"/>
  <c r="I14" i="29"/>
  <c r="J14" i="29"/>
  <c r="J13" i="29"/>
  <c r="J8" i="29" s="1"/>
  <c r="K13" i="29"/>
  <c r="K8" i="29" s="1"/>
  <c r="K14" i="29"/>
  <c r="L14" i="29"/>
  <c r="L13" i="29"/>
  <c r="L8" i="29" s="1"/>
  <c r="M14" i="29"/>
  <c r="M13" i="29"/>
  <c r="M8" i="29" s="1"/>
  <c r="N14" i="29"/>
  <c r="N13" i="29"/>
  <c r="N8" i="29" s="1"/>
  <c r="O13" i="29"/>
  <c r="O8" i="29" s="1"/>
  <c r="O14" i="29"/>
  <c r="P13" i="29"/>
  <c r="P8" i="29" s="1"/>
  <c r="P14" i="29"/>
  <c r="Q13" i="29"/>
  <c r="Q8" i="29" s="1"/>
  <c r="Q14" i="29"/>
  <c r="R14" i="29"/>
  <c r="R13" i="29"/>
  <c r="R8" i="29" s="1"/>
  <c r="S14" i="29"/>
  <c r="S13" i="29"/>
  <c r="S8" i="29"/>
  <c r="T14" i="29"/>
  <c r="T13" i="29"/>
  <c r="T8" i="29" s="1"/>
  <c r="U14" i="29"/>
  <c r="U13" i="29"/>
  <c r="U8" i="29" s="1"/>
  <c r="V14" i="29"/>
  <c r="V13" i="29"/>
  <c r="V8" i="29"/>
  <c r="W14" i="29"/>
  <c r="W13" i="29"/>
  <c r="W8" i="29" s="1"/>
  <c r="X13" i="29"/>
  <c r="X8" i="29"/>
  <c r="X14" i="29"/>
  <c r="Y13" i="29"/>
  <c r="Y8" i="29" s="1"/>
  <c r="Y14" i="29"/>
  <c r="Z13" i="29"/>
  <c r="Z8" i="29" s="1"/>
  <c r="Z14" i="29"/>
  <c r="AA14" i="29"/>
  <c r="AA13" i="29"/>
  <c r="AA8" i="29" s="1"/>
  <c r="AB13" i="29"/>
  <c r="AB8" i="29" s="1"/>
  <c r="AB14" i="29"/>
  <c r="AC13" i="29"/>
  <c r="AC8" i="29"/>
  <c r="AC14" i="29"/>
  <c r="AD13" i="29"/>
  <c r="AD8" i="29" s="1"/>
  <c r="AD14" i="29"/>
  <c r="AE13" i="29"/>
  <c r="AE8" i="29" s="1"/>
  <c r="AE14" i="29"/>
  <c r="AF13" i="29"/>
  <c r="AF8" i="29" s="1"/>
  <c r="AF14" i="29"/>
  <c r="AG13" i="29"/>
  <c r="AG8" i="29" s="1"/>
  <c r="AG14" i="29"/>
  <c r="AH13" i="29"/>
  <c r="AH8" i="29" s="1"/>
  <c r="AH14" i="29"/>
  <c r="AI13" i="29"/>
  <c r="AI8" i="29"/>
  <c r="AI14" i="29"/>
  <c r="AJ14" i="29"/>
  <c r="AJ13" i="29"/>
  <c r="AJ8" i="29" s="1"/>
  <c r="AK14" i="29"/>
  <c r="AK13" i="29"/>
  <c r="AK8" i="29" s="1"/>
  <c r="AL13" i="29"/>
  <c r="AL8" i="29" s="1"/>
  <c r="AL14" i="29"/>
  <c r="AM13" i="29"/>
  <c r="AM8" i="29" s="1"/>
  <c r="AM14" i="29"/>
  <c r="AN14" i="29"/>
  <c r="AN13" i="29"/>
  <c r="AN8" i="29" s="1"/>
  <c r="AO13" i="29"/>
  <c r="AO8" i="29" s="1"/>
  <c r="AO14" i="29"/>
  <c r="AP13" i="29"/>
  <c r="AP8" i="29" s="1"/>
  <c r="AP14" i="29"/>
  <c r="AQ14" i="29"/>
  <c r="AQ13" i="29"/>
  <c r="AQ8" i="29" s="1"/>
  <c r="AR14" i="29"/>
  <c r="AR13" i="29"/>
  <c r="AR8" i="29" s="1"/>
  <c r="AS14" i="29"/>
  <c r="AS13" i="29"/>
  <c r="AS8" i="29" s="1"/>
  <c r="AT13" i="29"/>
  <c r="AT8" i="29" s="1"/>
  <c r="AT14" i="29"/>
  <c r="AU14" i="29"/>
  <c r="AU13" i="29"/>
  <c r="AU8" i="29" s="1"/>
  <c r="AV14" i="29"/>
  <c r="AV13" i="29"/>
  <c r="AV8" i="29" s="1"/>
  <c r="AW13" i="29"/>
  <c r="AW8" i="29" s="1"/>
  <c r="AW14" i="29"/>
  <c r="AX14" i="29"/>
  <c r="AX13" i="29"/>
  <c r="AX8" i="29" s="1"/>
  <c r="AY14" i="29"/>
  <c r="AY13" i="29"/>
  <c r="AY8" i="29" s="1"/>
  <c r="AZ14" i="29"/>
  <c r="AZ13" i="29"/>
  <c r="AZ8" i="29" s="1"/>
  <c r="BA13" i="29"/>
  <c r="BA8" i="29" s="1"/>
  <c r="BA14" i="29"/>
  <c r="BB14" i="29"/>
  <c r="BB13" i="29"/>
  <c r="BB8" i="29" s="1"/>
  <c r="BC14" i="29"/>
  <c r="BC13" i="29"/>
  <c r="BC8" i="29" s="1"/>
  <c r="BD13" i="29"/>
  <c r="BD8" i="29" s="1"/>
  <c r="BD14" i="29"/>
  <c r="B64" i="29" l="1"/>
  <c r="H9" i="34"/>
  <c r="H13" i="34" s="1"/>
  <c r="H8" i="34" s="1"/>
  <c r="G13" i="34"/>
  <c r="G8" i="34" s="1"/>
  <c r="G14" i="34"/>
  <c r="F11" i="4"/>
  <c r="F10" i="4"/>
  <c r="E113" i="33"/>
  <c r="L113" i="33"/>
  <c r="G113" i="33"/>
  <c r="B58" i="28"/>
  <c r="B54" i="28"/>
  <c r="B57" i="28"/>
  <c r="B66" i="28"/>
  <c r="B70" i="28"/>
  <c r="B65" i="28"/>
  <c r="F9" i="4"/>
  <c r="E14" i="4"/>
  <c r="B77" i="29"/>
  <c r="B76" i="29"/>
  <c r="B75" i="29"/>
  <c r="B59" i="29"/>
  <c r="B67" i="29"/>
  <c r="H10" i="38"/>
  <c r="H11" i="38"/>
  <c r="B65" i="29"/>
  <c r="B59" i="28"/>
  <c r="L83" i="33"/>
  <c r="B69" i="29"/>
  <c r="B68" i="28"/>
  <c r="F10" i="34"/>
  <c r="E13" i="4"/>
  <c r="B74" i="29"/>
  <c r="B60" i="28"/>
  <c r="B45" i="28"/>
  <c r="B42" i="28"/>
  <c r="B36" i="28"/>
  <c r="B31" i="28"/>
  <c r="B44" i="28"/>
  <c r="B121" i="28"/>
  <c r="B110" i="28"/>
  <c r="B123" i="28"/>
  <c r="B118" i="28"/>
  <c r="B112" i="28"/>
  <c r="G10" i="34"/>
  <c r="F14" i="34"/>
  <c r="J9" i="38"/>
  <c r="K9" i="38" s="1"/>
  <c r="H111" i="33"/>
  <c r="L103" i="33"/>
  <c r="G93" i="33"/>
  <c r="D26" i="4"/>
  <c r="B105" i="29"/>
  <c r="B87" i="29"/>
  <c r="B149" i="28"/>
  <c r="B148" i="28"/>
  <c r="B155" i="28"/>
  <c r="B146" i="28"/>
  <c r="I40" i="34"/>
  <c r="D127" i="33"/>
  <c r="D128" i="33" s="1"/>
  <c r="D129" i="33" s="1"/>
  <c r="D74" i="33"/>
  <c r="D75" i="33" s="1"/>
  <c r="E103" i="33"/>
  <c r="F93" i="33"/>
  <c r="G83" i="33"/>
  <c r="F73" i="33"/>
  <c r="F107" i="33"/>
  <c r="F78" i="33"/>
  <c r="G92" i="33"/>
  <c r="E73" i="33"/>
  <c r="D158" i="33"/>
  <c r="F87" i="33"/>
  <c r="L110" i="33"/>
  <c r="F101" i="33"/>
  <c r="H91" i="33"/>
  <c r="J81" i="33"/>
  <c r="H70" i="33"/>
  <c r="H108" i="33"/>
  <c r="J98" i="33"/>
  <c r="H88" i="33"/>
  <c r="E78" i="33"/>
  <c r="F115" i="33"/>
  <c r="E106" i="33"/>
  <c r="E96" i="33"/>
  <c r="E85" i="33"/>
  <c r="E75" i="33"/>
  <c r="E116" i="33"/>
  <c r="E93" i="33"/>
  <c r="F105" i="33"/>
  <c r="I97" i="33"/>
  <c r="G97" i="33"/>
  <c r="G116" i="33"/>
  <c r="I107" i="33"/>
  <c r="F97" i="33"/>
  <c r="I105" i="33"/>
  <c r="D39" i="32"/>
  <c r="E186" i="33"/>
  <c r="E111" i="33"/>
  <c r="F110" i="33"/>
  <c r="G111" i="33"/>
  <c r="G74" i="33"/>
  <c r="H106" i="33"/>
  <c r="H85" i="33"/>
  <c r="I114" i="33"/>
  <c r="I95" i="33"/>
  <c r="I74" i="33"/>
  <c r="J75" i="33"/>
  <c r="L75" i="33"/>
  <c r="L85" i="33"/>
  <c r="L96" i="33"/>
  <c r="L106" i="33"/>
  <c r="L115" i="33"/>
  <c r="E110" i="33"/>
  <c r="E101" i="33"/>
  <c r="E91" i="33"/>
  <c r="E81" i="33"/>
  <c r="E70" i="33"/>
  <c r="F96" i="33"/>
  <c r="F85" i="33"/>
  <c r="F75" i="33"/>
  <c r="G73" i="33"/>
  <c r="J70" i="33"/>
  <c r="F108" i="33"/>
  <c r="H98" i="33"/>
  <c r="G88" i="33"/>
  <c r="H78" i="33"/>
  <c r="F95" i="33"/>
  <c r="F84" i="33"/>
  <c r="F74" i="33"/>
  <c r="H81" i="33"/>
  <c r="J108" i="33"/>
  <c r="L78" i="33"/>
  <c r="L88" i="33"/>
  <c r="L98" i="33"/>
  <c r="L108" i="33"/>
  <c r="E108" i="33"/>
  <c r="E98" i="33"/>
  <c r="E88" i="33"/>
  <c r="F106" i="33"/>
  <c r="F83" i="33"/>
  <c r="G84" i="33"/>
  <c r="H116" i="33"/>
  <c r="H96" i="33"/>
  <c r="J115" i="33"/>
  <c r="J106" i="33"/>
  <c r="J96" i="33"/>
  <c r="J85" i="33"/>
  <c r="H115" i="33"/>
  <c r="H75" i="33"/>
  <c r="J91" i="33"/>
  <c r="L70" i="33"/>
  <c r="L81" i="33"/>
  <c r="L91" i="33"/>
  <c r="L101" i="33"/>
  <c r="E115" i="33"/>
  <c r="F91" i="33"/>
  <c r="F81" i="33"/>
  <c r="F70" i="33"/>
  <c r="J88" i="33"/>
  <c r="J113" i="33"/>
  <c r="J103" i="33"/>
  <c r="J93" i="33"/>
  <c r="J83" i="33"/>
  <c r="J73" i="33"/>
  <c r="E114" i="33"/>
  <c r="E95" i="33"/>
  <c r="G114" i="33"/>
  <c r="H20" i="30"/>
  <c r="H11" i="29"/>
  <c r="I10" i="29" s="1"/>
  <c r="G10" i="29"/>
  <c r="I20" i="30"/>
  <c r="J20" i="30" s="1"/>
  <c r="K19" i="34"/>
  <c r="D19" i="3"/>
  <c r="B23" i="21" s="1"/>
  <c r="D18" i="3"/>
  <c r="B22" i="21" s="1"/>
  <c r="H11" i="28"/>
  <c r="H10" i="28"/>
  <c r="G10" i="28"/>
  <c r="G26" i="28" a="1"/>
  <c r="G29" i="28" s="1"/>
  <c r="G9" i="30"/>
  <c r="F13" i="30"/>
  <c r="F8" i="30" s="1"/>
  <c r="I10" i="34"/>
  <c r="I11" i="34"/>
  <c r="G11" i="30"/>
  <c r="G10" i="30"/>
  <c r="F9" i="28"/>
  <c r="E13" i="28"/>
  <c r="D21" i="33"/>
  <c r="B62" i="29"/>
  <c r="B63" i="29"/>
  <c r="B60" i="29"/>
  <c r="B73" i="29"/>
  <c r="B61" i="29"/>
  <c r="B98" i="29"/>
  <c r="B101" i="29"/>
  <c r="B92" i="29"/>
  <c r="B104" i="29"/>
  <c r="B99" i="29"/>
  <c r="B123" i="29"/>
  <c r="B126" i="29"/>
  <c r="B120" i="29"/>
  <c r="B121" i="29"/>
  <c r="B116" i="29"/>
  <c r="B29" i="28"/>
  <c r="B32" i="28"/>
  <c r="B35" i="28"/>
  <c r="B38" i="28"/>
  <c r="B69" i="28"/>
  <c r="B72" i="28"/>
  <c r="B56" i="28"/>
  <c r="B71" i="28"/>
  <c r="B55" i="28"/>
  <c r="B93" i="28"/>
  <c r="B96" i="28"/>
  <c r="B99" i="28"/>
  <c r="B98" i="28"/>
  <c r="B116" i="28"/>
  <c r="B119" i="28"/>
  <c r="B122" i="28"/>
  <c r="B129" i="28"/>
  <c r="B113" i="28"/>
  <c r="B141" i="28"/>
  <c r="B144" i="28"/>
  <c r="B142" i="28"/>
  <c r="B58" i="29"/>
  <c r="B135" i="29"/>
  <c r="B73" i="28"/>
  <c r="B124" i="28"/>
  <c r="D20" i="33"/>
  <c r="H10" i="34"/>
  <c r="D40" i="32"/>
  <c r="D42" i="32" s="1"/>
  <c r="D92" i="32"/>
  <c r="B70" i="29"/>
  <c r="B71" i="29"/>
  <c r="B72" i="29"/>
  <c r="B68" i="29"/>
  <c r="B90" i="29"/>
  <c r="B93" i="29"/>
  <c r="B95" i="29"/>
  <c r="B96" i="29"/>
  <c r="B131" i="29"/>
  <c r="B134" i="29"/>
  <c r="B118" i="29"/>
  <c r="B129" i="29"/>
  <c r="B37" i="28"/>
  <c r="B40" i="28"/>
  <c r="B43" i="28"/>
  <c r="B27" i="28"/>
  <c r="B30" i="28"/>
  <c r="B61" i="28"/>
  <c r="B64" i="28"/>
  <c r="B62" i="28"/>
  <c r="B63" i="28"/>
  <c r="B128" i="28"/>
  <c r="B127" i="28"/>
  <c r="B111" i="28"/>
  <c r="B114" i="28"/>
  <c r="I9" i="34"/>
  <c r="H14" i="34"/>
  <c r="L9" i="38"/>
  <c r="K14" i="38"/>
  <c r="K13" i="38"/>
  <c r="K8" i="38" s="1"/>
  <c r="J13" i="38"/>
  <c r="J8" i="38" s="1"/>
  <c r="J14" i="38"/>
  <c r="I13" i="38"/>
  <c r="I8" i="38" s="1"/>
  <c r="F14" i="32"/>
  <c r="E187" i="33" s="1"/>
  <c r="F10" i="33"/>
  <c r="G108" i="33"/>
  <c r="H110" i="33"/>
  <c r="H103" i="33"/>
  <c r="H83" i="33"/>
  <c r="J101" i="33"/>
  <c r="J114" i="33"/>
  <c r="K114" i="33"/>
  <c r="H114" i="33"/>
  <c r="J109" i="33"/>
  <c r="K109" i="33"/>
  <c r="H109" i="33"/>
  <c r="J105" i="33"/>
  <c r="K105" i="33"/>
  <c r="H105" i="33"/>
  <c r="J99" i="33"/>
  <c r="K99" i="33"/>
  <c r="H99" i="33"/>
  <c r="J95" i="33"/>
  <c r="K95" i="33"/>
  <c r="H95" i="33"/>
  <c r="J89" i="33"/>
  <c r="K89" i="33"/>
  <c r="H89" i="33"/>
  <c r="J84" i="33"/>
  <c r="K84" i="33"/>
  <c r="H84" i="33"/>
  <c r="J79" i="33"/>
  <c r="K79" i="33"/>
  <c r="H79" i="33"/>
  <c r="J74" i="33"/>
  <c r="K74" i="33"/>
  <c r="H74" i="33"/>
  <c r="K113" i="33"/>
  <c r="I113" i="33"/>
  <c r="K108" i="33"/>
  <c r="I108" i="33"/>
  <c r="K103" i="33"/>
  <c r="I103" i="33"/>
  <c r="K98" i="33"/>
  <c r="I98" i="33"/>
  <c r="K93" i="33"/>
  <c r="I93" i="33"/>
  <c r="K88" i="33"/>
  <c r="I88" i="33"/>
  <c r="K83" i="33"/>
  <c r="I83" i="33"/>
  <c r="K78" i="33"/>
  <c r="I78" i="33"/>
  <c r="K73" i="33"/>
  <c r="I73" i="33"/>
  <c r="I96" i="33"/>
  <c r="G96" i="33"/>
  <c r="I91" i="33"/>
  <c r="G91" i="33"/>
  <c r="I85" i="33"/>
  <c r="G85" i="33"/>
  <c r="I81" i="33"/>
  <c r="G81" i="33"/>
  <c r="I75" i="33"/>
  <c r="G75" i="33"/>
  <c r="I70" i="33"/>
  <c r="G70" i="33"/>
  <c r="G105" i="33"/>
  <c r="G98" i="33"/>
  <c r="G78" i="33"/>
  <c r="H113" i="33"/>
  <c r="H93" i="33"/>
  <c r="H73" i="33"/>
  <c r="I115" i="33"/>
  <c r="K12" i="34"/>
  <c r="J40" i="34"/>
  <c r="F113" i="33"/>
  <c r="F103" i="33"/>
  <c r="F98" i="33"/>
  <c r="G103" i="33"/>
  <c r="K116" i="33"/>
  <c r="J116" i="33"/>
  <c r="K111" i="33"/>
  <c r="J111" i="33"/>
  <c r="K107" i="33"/>
  <c r="J107" i="33"/>
  <c r="K102" i="33"/>
  <c r="J102" i="33"/>
  <c r="K97" i="33"/>
  <c r="J97" i="33"/>
  <c r="K92" i="33"/>
  <c r="J92" i="33"/>
  <c r="K87" i="33"/>
  <c r="J87" i="33"/>
  <c r="K82" i="33"/>
  <c r="J82" i="33"/>
  <c r="K77" i="33"/>
  <c r="J77" i="33"/>
  <c r="K71" i="33"/>
  <c r="J71" i="33"/>
  <c r="K115" i="33"/>
  <c r="G115" i="33"/>
  <c r="K110" i="33"/>
  <c r="I110" i="33"/>
  <c r="G110" i="33"/>
  <c r="K106" i="33"/>
  <c r="K101" i="33"/>
  <c r="K96" i="33"/>
  <c r="K91" i="33"/>
  <c r="K85" i="33"/>
  <c r="K81" i="33"/>
  <c r="K75" i="33"/>
  <c r="K70" i="33"/>
  <c r="G106" i="33"/>
  <c r="G101" i="33"/>
  <c r="G70" i="30"/>
  <c r="H12" i="30"/>
  <c r="I106" i="33"/>
  <c r="I101" i="33"/>
  <c r="G50" i="29"/>
  <c r="G51" i="29" s="1"/>
  <c r="A51" i="29" s="1"/>
  <c r="H20" i="34"/>
  <c r="I20" i="34" s="1"/>
  <c r="J20" i="34" s="1"/>
  <c r="G18" i="30"/>
  <c r="A6" i="22"/>
  <c r="A2" i="17"/>
  <c r="A6" i="17" s="1"/>
  <c r="A2" i="30"/>
  <c r="A2" i="33"/>
  <c r="A2" i="29"/>
  <c r="A2" i="34"/>
  <c r="B14" i="21"/>
  <c r="A2" i="4"/>
  <c r="A2" i="28"/>
  <c r="A2" i="32"/>
  <c r="D27" i="4" l="1"/>
  <c r="I11" i="38"/>
  <c r="I10" i="38"/>
  <c r="G9" i="4"/>
  <c r="F14" i="4"/>
  <c r="F13" i="4"/>
  <c r="F8" i="4" s="1"/>
  <c r="G41" i="28"/>
  <c r="G43" i="28"/>
  <c r="I11" i="29"/>
  <c r="G10" i="4"/>
  <c r="G11" i="4"/>
  <c r="D77" i="33"/>
  <c r="D78" i="33" s="1"/>
  <c r="D159" i="33"/>
  <c r="K20" i="34"/>
  <c r="A2" i="38"/>
  <c r="A6" i="38" s="1"/>
  <c r="A16" i="38" s="1"/>
  <c r="A2" i="21"/>
  <c r="A2" i="20"/>
  <c r="A6" i="20" s="1"/>
  <c r="A13" i="20" s="1"/>
  <c r="L19" i="34"/>
  <c r="L19" i="30"/>
  <c r="L19" i="28"/>
  <c r="I12" i="30"/>
  <c r="H70" i="30"/>
  <c r="H54" i="30"/>
  <c r="I14" i="34"/>
  <c r="J9" i="34"/>
  <c r="I13" i="34"/>
  <c r="I8" i="34" s="1"/>
  <c r="D22" i="33"/>
  <c r="D24" i="33"/>
  <c r="D25" i="33" s="1"/>
  <c r="G37" i="28"/>
  <c r="G14" i="30"/>
  <c r="G13" i="30"/>
  <c r="G8" i="30" s="1"/>
  <c r="H9" i="30"/>
  <c r="G33" i="28"/>
  <c r="F14" i="28"/>
  <c r="G9" i="28"/>
  <c r="F13" i="28"/>
  <c r="F8" i="28" s="1"/>
  <c r="H11" i="30"/>
  <c r="H10" i="30"/>
  <c r="D93" i="32"/>
  <c r="D94" i="32" s="1"/>
  <c r="D130" i="33"/>
  <c r="D131" i="33" s="1"/>
  <c r="D132" i="33" s="1"/>
  <c r="J11" i="29"/>
  <c r="J10" i="29"/>
  <c r="J11" i="34"/>
  <c r="J10" i="34"/>
  <c r="D43" i="32"/>
  <c r="L12" i="34"/>
  <c r="K40" i="34"/>
  <c r="F186" i="33"/>
  <c r="G10" i="33"/>
  <c r="F187" i="33"/>
  <c r="G14" i="32"/>
  <c r="M9" i="38"/>
  <c r="L14" i="38"/>
  <c r="L13" i="38"/>
  <c r="L8" i="38" s="1"/>
  <c r="G42" i="28"/>
  <c r="G40" i="28"/>
  <c r="G39" i="28"/>
  <c r="G26" i="28"/>
  <c r="G31" i="28"/>
  <c r="G36" i="28"/>
  <c r="G27" i="28"/>
  <c r="G32" i="28"/>
  <c r="G38" i="28"/>
  <c r="G28" i="28"/>
  <c r="G34" i="28"/>
  <c r="G44" i="28"/>
  <c r="G30" i="28"/>
  <c r="G35" i="28"/>
  <c r="G45" i="28"/>
  <c r="I10" i="28"/>
  <c r="I11" i="28"/>
  <c r="K20" i="30"/>
  <c r="A35" i="22"/>
  <c r="A46" i="22" s="1"/>
  <c r="A6" i="32"/>
  <c r="A16" i="32" s="1"/>
  <c r="A6" i="34"/>
  <c r="A6" i="28"/>
  <c r="A16" i="28" s="1"/>
  <c r="A6" i="30"/>
  <c r="J11" i="38" l="1"/>
  <c r="J10" i="38"/>
  <c r="D29" i="4"/>
  <c r="H11" i="4"/>
  <c r="H10" i="4"/>
  <c r="H9" i="4"/>
  <c r="G14" i="4"/>
  <c r="G13" i="4"/>
  <c r="G8" i="4" s="1"/>
  <c r="D79" i="33"/>
  <c r="D81" i="33" s="1"/>
  <c r="D82" i="33" s="1"/>
  <c r="D160" i="33"/>
  <c r="A30" i="32"/>
  <c r="A83" i="32" s="1"/>
  <c r="L20" i="34"/>
  <c r="G47" i="30"/>
  <c r="G79" i="30" s="1"/>
  <c r="G45" i="30"/>
  <c r="G77" i="30" s="1"/>
  <c r="G41" i="30"/>
  <c r="G73" i="30" s="1"/>
  <c r="G43" i="30"/>
  <c r="G75" i="30" s="1"/>
  <c r="G42" i="30"/>
  <c r="G74" i="30" s="1"/>
  <c r="G44" i="30"/>
  <c r="G76" i="30" s="1"/>
  <c r="G46" i="30"/>
  <c r="G78" i="30" s="1"/>
  <c r="G47" i="28"/>
  <c r="K10" i="34"/>
  <c r="K11" i="34"/>
  <c r="G13" i="28"/>
  <c r="G8" i="28" s="1"/>
  <c r="H9" i="28"/>
  <c r="G14" i="28"/>
  <c r="I54" i="30"/>
  <c r="J12" i="30"/>
  <c r="I70" i="30"/>
  <c r="F188" i="33"/>
  <c r="G186" i="33"/>
  <c r="H10" i="33"/>
  <c r="G188" i="33"/>
  <c r="G187" i="33"/>
  <c r="M12" i="34"/>
  <c r="L40" i="34"/>
  <c r="D44" i="32"/>
  <c r="D95" i="32"/>
  <c r="H14" i="30"/>
  <c r="H13" i="30"/>
  <c r="H8" i="30" s="1"/>
  <c r="I9" i="30"/>
  <c r="M14" i="38"/>
  <c r="M13" i="38"/>
  <c r="M8" i="38" s="1"/>
  <c r="N9" i="38"/>
  <c r="D46" i="32"/>
  <c r="K11" i="29"/>
  <c r="K10" i="29"/>
  <c r="D96" i="32"/>
  <c r="I11" i="30"/>
  <c r="I10" i="30"/>
  <c r="D26" i="33"/>
  <c r="J11" i="28"/>
  <c r="J10" i="28"/>
  <c r="H14" i="32"/>
  <c r="E188" i="33"/>
  <c r="D133" i="33"/>
  <c r="D134" i="33" s="1"/>
  <c r="J14" i="34"/>
  <c r="J13" i="34"/>
  <c r="J8" i="34" s="1"/>
  <c r="K9" i="34"/>
  <c r="M19" i="34"/>
  <c r="M19" i="28"/>
  <c r="M19" i="30"/>
  <c r="L20" i="30"/>
  <c r="L214" i="29"/>
  <c r="L215" i="29" s="1"/>
  <c r="M18" i="30"/>
  <c r="M18" i="34"/>
  <c r="M18" i="28"/>
  <c r="A21" i="28"/>
  <c r="A49" i="28" s="1"/>
  <c r="A36" i="20"/>
  <c r="A16" i="30"/>
  <c r="A52" i="34"/>
  <c r="A16" i="34"/>
  <c r="I9" i="4" l="1"/>
  <c r="H13" i="4"/>
  <c r="H8" i="4" s="1"/>
  <c r="H14" i="4"/>
  <c r="D30" i="4"/>
  <c r="I11" i="4"/>
  <c r="I10" i="4"/>
  <c r="K11" i="38"/>
  <c r="K10" i="38"/>
  <c r="D161" i="33"/>
  <c r="D47" i="32"/>
  <c r="D48" i="32" s="1"/>
  <c r="D49" i="32" s="1"/>
  <c r="M20" i="34"/>
  <c r="M20" i="30"/>
  <c r="L9" i="34"/>
  <c r="K13" i="34"/>
  <c r="K8" i="34" s="1"/>
  <c r="K14" i="34"/>
  <c r="F189" i="33"/>
  <c r="D83" i="33"/>
  <c r="K12" i="30"/>
  <c r="J54" i="30"/>
  <c r="J70" i="30"/>
  <c r="D97" i="32"/>
  <c r="D98" i="32" s="1"/>
  <c r="N19" i="28"/>
  <c r="N19" i="30"/>
  <c r="N19" i="34"/>
  <c r="I14" i="32"/>
  <c r="F190" i="33" s="1"/>
  <c r="E189" i="33"/>
  <c r="K11" i="28"/>
  <c r="K10" i="28"/>
  <c r="L10" i="29"/>
  <c r="L11" i="29"/>
  <c r="G189" i="33"/>
  <c r="D135" i="33"/>
  <c r="H14" i="28"/>
  <c r="I9" i="28"/>
  <c r="H13" i="28"/>
  <c r="H8" i="28" s="1"/>
  <c r="L11" i="34"/>
  <c r="L10" i="34"/>
  <c r="J11" i="30"/>
  <c r="J10" i="30"/>
  <c r="O9" i="38"/>
  <c r="N14" i="38"/>
  <c r="N13" i="38"/>
  <c r="N8" i="38" s="1"/>
  <c r="D84" i="33"/>
  <c r="D28" i="33"/>
  <c r="I13" i="30"/>
  <c r="I8" i="30" s="1"/>
  <c r="I14" i="30"/>
  <c r="J9" i="30"/>
  <c r="M40" i="34"/>
  <c r="N12" i="34"/>
  <c r="H189" i="33"/>
  <c r="I10" i="33"/>
  <c r="H188" i="33"/>
  <c r="H186" i="33"/>
  <c r="H187" i="33"/>
  <c r="M214" i="29"/>
  <c r="M215" i="29" s="1"/>
  <c r="N18" i="30"/>
  <c r="N18" i="34"/>
  <c r="N18" i="28"/>
  <c r="A22" i="30"/>
  <c r="A77" i="28"/>
  <c r="A105" i="28" s="1"/>
  <c r="A22" i="34"/>
  <c r="L11" i="38" l="1"/>
  <c r="L10" i="38"/>
  <c r="J9" i="4"/>
  <c r="I14" i="4"/>
  <c r="I13" i="4"/>
  <c r="I8" i="4" s="1"/>
  <c r="J11" i="4"/>
  <c r="J10" i="4"/>
  <c r="D31" i="4"/>
  <c r="D99" i="32"/>
  <c r="D100" i="32" s="1"/>
  <c r="D101" i="32" s="1"/>
  <c r="D102" i="32" s="1"/>
  <c r="D103" i="32" s="1"/>
  <c r="D104" i="32" s="1"/>
  <c r="D105" i="32" s="1"/>
  <c r="D106" i="32" s="1"/>
  <c r="D107" i="32" s="1"/>
  <c r="D108" i="32" s="1"/>
  <c r="D162" i="33"/>
  <c r="E190" i="33"/>
  <c r="H190" i="33"/>
  <c r="G190" i="33"/>
  <c r="D50" i="32"/>
  <c r="D52" i="32" s="1"/>
  <c r="N20" i="34"/>
  <c r="N20" i="30"/>
  <c r="I189" i="33"/>
  <c r="J10" i="33"/>
  <c r="I187" i="33"/>
  <c r="I188" i="33"/>
  <c r="I190" i="33"/>
  <c r="I186" i="33"/>
  <c r="K10" i="30"/>
  <c r="K11" i="30"/>
  <c r="M10" i="29"/>
  <c r="M11" i="29"/>
  <c r="K70" i="30"/>
  <c r="L12" i="30"/>
  <c r="K54" i="30"/>
  <c r="D136" i="33"/>
  <c r="D137" i="33"/>
  <c r="M9" i="34"/>
  <c r="L14" i="34"/>
  <c r="L13" i="34"/>
  <c r="L8" i="34" s="1"/>
  <c r="O12" i="34"/>
  <c r="N40" i="34"/>
  <c r="J14" i="30"/>
  <c r="J13" i="30"/>
  <c r="J8" i="30" s="1"/>
  <c r="K9" i="30"/>
  <c r="M10" i="34"/>
  <c r="M11" i="34"/>
  <c r="J9" i="28"/>
  <c r="I14" i="28"/>
  <c r="I13" i="28"/>
  <c r="I8" i="28" s="1"/>
  <c r="L11" i="28"/>
  <c r="L10" i="28"/>
  <c r="D29" i="33"/>
  <c r="D30" i="33" s="1"/>
  <c r="P9" i="38"/>
  <c r="O14" i="38"/>
  <c r="O13" i="38"/>
  <c r="O8" i="38" s="1"/>
  <c r="O19" i="34"/>
  <c r="O19" i="30"/>
  <c r="O19" i="28"/>
  <c r="D85" i="33"/>
  <c r="J14" i="32"/>
  <c r="O18" i="30"/>
  <c r="O18" i="34"/>
  <c r="O18" i="28"/>
  <c r="N214" i="29"/>
  <c r="N215" i="29" s="1"/>
  <c r="A36" i="34"/>
  <c r="A66" i="34" s="1"/>
  <c r="A36" i="30"/>
  <c r="A133" i="28"/>
  <c r="D33" i="4" l="1"/>
  <c r="D34" i="4" s="1"/>
  <c r="J13" i="4"/>
  <c r="J8" i="4" s="1"/>
  <c r="K9" i="4"/>
  <c r="J14" i="4"/>
  <c r="K10" i="4"/>
  <c r="K11" i="4"/>
  <c r="D35" i="4"/>
  <c r="D36" i="4"/>
  <c r="M10" i="38"/>
  <c r="M11" i="38"/>
  <c r="D163" i="33"/>
  <c r="D164" i="33" s="1"/>
  <c r="D165" i="33"/>
  <c r="D166" i="33" s="1"/>
  <c r="O20" i="34"/>
  <c r="O20" i="30"/>
  <c r="P19" i="28"/>
  <c r="P19" i="30"/>
  <c r="P19" i="34"/>
  <c r="G191" i="33"/>
  <c r="N11" i="34"/>
  <c r="N10" i="34"/>
  <c r="N11" i="29"/>
  <c r="N10" i="29"/>
  <c r="K14" i="32"/>
  <c r="E192" i="33" s="1"/>
  <c r="H191" i="33"/>
  <c r="H192" i="33"/>
  <c r="F191" i="33"/>
  <c r="G192" i="33"/>
  <c r="E191" i="33"/>
  <c r="Q9" i="38"/>
  <c r="P14" i="38"/>
  <c r="P13" i="38"/>
  <c r="P8" i="38" s="1"/>
  <c r="M11" i="28"/>
  <c r="M10" i="28"/>
  <c r="M12" i="30"/>
  <c r="L54" i="30"/>
  <c r="L70" i="30"/>
  <c r="D31" i="33"/>
  <c r="J189" i="33"/>
  <c r="K10" i="33"/>
  <c r="J186" i="33"/>
  <c r="J191" i="33"/>
  <c r="J187" i="33"/>
  <c r="J192" i="33"/>
  <c r="J188" i="33"/>
  <c r="J190" i="33"/>
  <c r="K14" i="30"/>
  <c r="L9" i="30"/>
  <c r="K13" i="30"/>
  <c r="K8" i="30" s="1"/>
  <c r="P12" i="34"/>
  <c r="O40" i="34"/>
  <c r="D53" i="32"/>
  <c r="K9" i="28"/>
  <c r="J14" i="28"/>
  <c r="J13" i="28"/>
  <c r="J8" i="28" s="1"/>
  <c r="N9" i="34"/>
  <c r="M14" i="34"/>
  <c r="M13" i="34"/>
  <c r="M8" i="34" s="1"/>
  <c r="D138" i="33"/>
  <c r="L10" i="30"/>
  <c r="L11" i="30"/>
  <c r="D87" i="33"/>
  <c r="D88" i="33" s="1"/>
  <c r="D89" i="33" s="1"/>
  <c r="D91" i="33" s="1"/>
  <c r="D92" i="33" s="1"/>
  <c r="D93" i="33" s="1"/>
  <c r="D95" i="33" s="1"/>
  <c r="D96" i="33" s="1"/>
  <c r="D97" i="33" s="1"/>
  <c r="D98" i="33" s="1"/>
  <c r="D99" i="33" s="1"/>
  <c r="D101" i="33" s="1"/>
  <c r="D102" i="33" s="1"/>
  <c r="D103" i="33" s="1"/>
  <c r="D105" i="33" s="1"/>
  <c r="D106" i="33" s="1"/>
  <c r="D107" i="33" s="1"/>
  <c r="D108" i="33" s="1"/>
  <c r="D109" i="33" s="1"/>
  <c r="D110" i="33" s="1"/>
  <c r="D111" i="33" s="1"/>
  <c r="D113" i="33" s="1"/>
  <c r="I191" i="33"/>
  <c r="I192" i="33"/>
  <c r="P18" i="30"/>
  <c r="P18" i="34"/>
  <c r="P18" i="28"/>
  <c r="O214" i="29"/>
  <c r="O215" i="29" s="1"/>
  <c r="A50" i="30"/>
  <c r="A66" i="30" s="1"/>
  <c r="A82" i="30" s="1"/>
  <c r="A96" i="30" s="1"/>
  <c r="L9" i="4" l="1"/>
  <c r="K14" i="4"/>
  <c r="K13" i="4"/>
  <c r="K8" i="4" s="1"/>
  <c r="N11" i="38"/>
  <c r="N10" i="38"/>
  <c r="D37" i="4"/>
  <c r="L10" i="4"/>
  <c r="L11" i="4"/>
  <c r="F192" i="33"/>
  <c r="P20" i="34"/>
  <c r="D168" i="33"/>
  <c r="D167" i="33"/>
  <c r="P20" i="30"/>
  <c r="Q12" i="34"/>
  <c r="P40" i="34"/>
  <c r="Q14" i="38"/>
  <c r="Q13" i="38"/>
  <c r="Q8" i="38" s="1"/>
  <c r="R9" i="38"/>
  <c r="D114" i="33"/>
  <c r="D115" i="33" s="1"/>
  <c r="D116" i="33" s="1"/>
  <c r="M9" i="30"/>
  <c r="L13" i="30"/>
  <c r="L8" i="30" s="1"/>
  <c r="L14" i="30"/>
  <c r="M11" i="30"/>
  <c r="M10" i="30"/>
  <c r="K13" i="28"/>
  <c r="K8" i="28" s="1"/>
  <c r="L9" i="28"/>
  <c r="K14" i="28"/>
  <c r="N11" i="28"/>
  <c r="N10" i="28"/>
  <c r="L14" i="32"/>
  <c r="K193" i="33" s="1"/>
  <c r="N14" i="34"/>
  <c r="N13" i="34"/>
  <c r="N8" i="34" s="1"/>
  <c r="O9" i="34"/>
  <c r="D139" i="33"/>
  <c r="D140" i="33" s="1"/>
  <c r="D141" i="33" s="1"/>
  <c r="D142" i="33" s="1"/>
  <c r="D54" i="32"/>
  <c r="K189" i="33"/>
  <c r="L10" i="33"/>
  <c r="K190" i="33"/>
  <c r="K186" i="33"/>
  <c r="K191" i="33"/>
  <c r="K187" i="33"/>
  <c r="K192" i="33"/>
  <c r="K188" i="33"/>
  <c r="D32" i="33"/>
  <c r="D34" i="33" s="1"/>
  <c r="D35" i="33" s="1"/>
  <c r="D36" i="33" s="1"/>
  <c r="D38" i="33" s="1"/>
  <c r="N12" i="30"/>
  <c r="M70" i="30"/>
  <c r="M54" i="30"/>
  <c r="O10" i="29"/>
  <c r="O11" i="29"/>
  <c r="O10" i="34"/>
  <c r="O11" i="34"/>
  <c r="Q19" i="34"/>
  <c r="Q19" i="28"/>
  <c r="Q19" i="30"/>
  <c r="Q18" i="30"/>
  <c r="Q18" i="34"/>
  <c r="Q18" i="28"/>
  <c r="P214" i="29"/>
  <c r="P215" i="29" s="1"/>
  <c r="D39" i="4" l="1"/>
  <c r="D40" i="4"/>
  <c r="D41" i="4" s="1"/>
  <c r="D43" i="4" s="1"/>
  <c r="M9" i="4"/>
  <c r="L14" i="4"/>
  <c r="L13" i="4"/>
  <c r="L8" i="4" s="1"/>
  <c r="M10" i="4"/>
  <c r="M11" i="4"/>
  <c r="O11" i="38"/>
  <c r="O10" i="38"/>
  <c r="Q20" i="34"/>
  <c r="Q20" i="30"/>
  <c r="D143" i="33"/>
  <c r="D169" i="33"/>
  <c r="D170" i="33" s="1"/>
  <c r="D171" i="33" s="1"/>
  <c r="D172" i="33" s="1"/>
  <c r="D173" i="33" s="1"/>
  <c r="D174" i="33" s="1"/>
  <c r="D175" i="33" s="1"/>
  <c r="R19" i="34"/>
  <c r="R20" i="34" s="1"/>
  <c r="R19" i="30"/>
  <c r="R19" i="28"/>
  <c r="P11" i="34"/>
  <c r="P10" i="34"/>
  <c r="D56" i="32"/>
  <c r="D57" i="32" s="1"/>
  <c r="D58" i="32" s="1"/>
  <c r="D60" i="32" s="1"/>
  <c r="D61" i="32" s="1"/>
  <c r="D62" i="32" s="1"/>
  <c r="D63" i="32" s="1"/>
  <c r="D64" i="32" s="1"/>
  <c r="D66" i="32" s="1"/>
  <c r="D67" i="32" s="1"/>
  <c r="D68" i="32" s="1"/>
  <c r="D70" i="32" s="1"/>
  <c r="D71" i="32" s="1"/>
  <c r="D72" i="32" s="1"/>
  <c r="D73" i="32" s="1"/>
  <c r="D74" i="32" s="1"/>
  <c r="D75" i="32" s="1"/>
  <c r="D76" i="32" s="1"/>
  <c r="D78" i="32" s="1"/>
  <c r="D79" i="32" s="1"/>
  <c r="D80" i="32" s="1"/>
  <c r="D81" i="32" s="1"/>
  <c r="M14" i="32"/>
  <c r="J194" i="33" s="1"/>
  <c r="G193" i="33"/>
  <c r="E193" i="33"/>
  <c r="H193" i="33"/>
  <c r="G194" i="33"/>
  <c r="J193" i="33"/>
  <c r="I193" i="33"/>
  <c r="N10" i="30"/>
  <c r="N11" i="30"/>
  <c r="M13" i="30"/>
  <c r="M8" i="30" s="1"/>
  <c r="N9" i="30"/>
  <c r="M14" i="30"/>
  <c r="Q40" i="34"/>
  <c r="R12" i="34"/>
  <c r="P10" i="29"/>
  <c r="P11" i="29"/>
  <c r="N54" i="30"/>
  <c r="O12" i="30"/>
  <c r="N70" i="30"/>
  <c r="D39" i="33"/>
  <c r="D40" i="33" s="1"/>
  <c r="O14" i="34"/>
  <c r="O13" i="34"/>
  <c r="O8" i="34" s="1"/>
  <c r="P9" i="34"/>
  <c r="M9" i="28"/>
  <c r="L14" i="28"/>
  <c r="L13" i="28"/>
  <c r="L8" i="28" s="1"/>
  <c r="L189" i="33"/>
  <c r="L193" i="33"/>
  <c r="L188" i="33"/>
  <c r="L190" i="33"/>
  <c r="L186" i="33"/>
  <c r="L191" i="33"/>
  <c r="L187" i="33"/>
  <c r="L192" i="33"/>
  <c r="O11" i="28"/>
  <c r="O10" i="28"/>
  <c r="S9" i="38"/>
  <c r="R14" i="38"/>
  <c r="R13" i="38"/>
  <c r="R8" i="38" s="1"/>
  <c r="Q214" i="29"/>
  <c r="Q215" i="29" s="1"/>
  <c r="R18" i="30"/>
  <c r="R18" i="34"/>
  <c r="R18" i="28"/>
  <c r="D44" i="4" l="1"/>
  <c r="D45" i="4" s="1"/>
  <c r="D47" i="4" s="1"/>
  <c r="D48" i="4" s="1"/>
  <c r="D49" i="4" s="1"/>
  <c r="D50" i="4" s="1"/>
  <c r="D51" i="4" s="1"/>
  <c r="D53" i="4" s="1"/>
  <c r="D54" i="4" s="1"/>
  <c r="D55" i="4" s="1"/>
  <c r="D57" i="4" s="1"/>
  <c r="D58" i="4" s="1"/>
  <c r="D59" i="4" s="1"/>
  <c r="D60" i="4"/>
  <c r="P11" i="38"/>
  <c r="P10" i="38"/>
  <c r="N9" i="4"/>
  <c r="M13" i="4"/>
  <c r="M8" i="4" s="1"/>
  <c r="M14" i="4"/>
  <c r="N11" i="4"/>
  <c r="N10" i="4"/>
  <c r="L194" i="33"/>
  <c r="I194" i="33"/>
  <c r="D42" i="33"/>
  <c r="D43" i="33" s="1"/>
  <c r="D44" i="33" s="1"/>
  <c r="D45" i="33" s="1"/>
  <c r="D46" i="33" s="1"/>
  <c r="D48" i="33" s="1"/>
  <c r="D49" i="33" s="1"/>
  <c r="D50" i="33" s="1"/>
  <c r="D52" i="33" s="1"/>
  <c r="D53" i="33" s="1"/>
  <c r="D54" i="33" s="1"/>
  <c r="D55" i="33" s="1"/>
  <c r="D56" i="33" s="1"/>
  <c r="D57" i="33" s="1"/>
  <c r="D58" i="33" s="1"/>
  <c r="D60" i="33" s="1"/>
  <c r="D61" i="33" s="1"/>
  <c r="D62" i="33" s="1"/>
  <c r="D63" i="33" s="1"/>
  <c r="H194" i="33"/>
  <c r="R20" i="30"/>
  <c r="P10" i="28"/>
  <c r="P11" i="28"/>
  <c r="N9" i="28"/>
  <c r="M14" i="28"/>
  <c r="M13" i="28"/>
  <c r="M8" i="28" s="1"/>
  <c r="S12" i="34"/>
  <c r="R40" i="34"/>
  <c r="T9" i="38"/>
  <c r="S14" i="38"/>
  <c r="S13" i="38"/>
  <c r="S8" i="38" s="1"/>
  <c r="Q9" i="34"/>
  <c r="P14" i="34"/>
  <c r="P13" i="34"/>
  <c r="P8" i="34" s="1"/>
  <c r="P12" i="30"/>
  <c r="O54" i="30"/>
  <c r="O70" i="30"/>
  <c r="N13" i="30"/>
  <c r="N8" i="30" s="1"/>
  <c r="N14" i="30"/>
  <c r="O9" i="30"/>
  <c r="N14" i="32"/>
  <c r="K194" i="33"/>
  <c r="Q11" i="29"/>
  <c r="Q10" i="29"/>
  <c r="O11" i="30"/>
  <c r="O10" i="30"/>
  <c r="Q10" i="34"/>
  <c r="Q11" i="34"/>
  <c r="S19" i="34"/>
  <c r="S20" i="34" s="1"/>
  <c r="S19" i="30"/>
  <c r="S19" i="28"/>
  <c r="R214" i="29"/>
  <c r="R215" i="29" s="1"/>
  <c r="S18" i="30"/>
  <c r="S18" i="34"/>
  <c r="S18" i="28"/>
  <c r="O9" i="4" l="1"/>
  <c r="N14" i="4"/>
  <c r="N13" i="4"/>
  <c r="N8" i="4" s="1"/>
  <c r="O10" i="4"/>
  <c r="O11" i="4"/>
  <c r="S20" i="30"/>
  <c r="Q10" i="38"/>
  <c r="Q11" i="38"/>
  <c r="D61" i="4"/>
  <c r="D62" i="4" s="1"/>
  <c r="D63" i="4" s="1"/>
  <c r="D65" i="4" s="1"/>
  <c r="D66" i="4" s="1"/>
  <c r="D67" i="4" s="1"/>
  <c r="D68" i="4" s="1"/>
  <c r="R11" i="34"/>
  <c r="R10" i="34"/>
  <c r="R11" i="29"/>
  <c r="R10" i="29"/>
  <c r="K196" i="33"/>
  <c r="O14" i="30"/>
  <c r="P9" i="30"/>
  <c r="O13" i="30"/>
  <c r="O8" i="30" s="1"/>
  <c r="R9" i="34"/>
  <c r="Q13" i="34"/>
  <c r="Q8" i="34" s="1"/>
  <c r="Q14" i="34"/>
  <c r="N13" i="28"/>
  <c r="N8" i="28" s="1"/>
  <c r="O9" i="28"/>
  <c r="N14" i="28"/>
  <c r="Q12" i="30"/>
  <c r="P54" i="30"/>
  <c r="P70" i="30"/>
  <c r="U9" i="38"/>
  <c r="T14" i="38"/>
  <c r="T13" i="38"/>
  <c r="T8" i="38" s="1"/>
  <c r="T12" i="34"/>
  <c r="S40" i="34"/>
  <c r="Q11" i="28"/>
  <c r="Q10" i="28"/>
  <c r="P11" i="30"/>
  <c r="P10" i="30"/>
  <c r="T19" i="28"/>
  <c r="T19" i="34"/>
  <c r="T20" i="34" s="1"/>
  <c r="T19" i="30"/>
  <c r="T20" i="30" s="1"/>
  <c r="O14" i="32"/>
  <c r="K197" i="33" s="1"/>
  <c r="J197" i="33"/>
  <c r="I196" i="33"/>
  <c r="J196" i="33"/>
  <c r="L196" i="33"/>
  <c r="G196" i="33"/>
  <c r="H196" i="33"/>
  <c r="S214" i="29"/>
  <c r="S215" i="29" s="1"/>
  <c r="T18" i="30"/>
  <c r="T18" i="34"/>
  <c r="T18" i="28"/>
  <c r="R11" i="38" l="1"/>
  <c r="R10" i="38"/>
  <c r="L197" i="33"/>
  <c r="P11" i="4"/>
  <c r="P10" i="4"/>
  <c r="P9" i="4"/>
  <c r="O13" i="4"/>
  <c r="O8" i="4" s="1"/>
  <c r="O14" i="4"/>
  <c r="I197" i="33"/>
  <c r="H197" i="33"/>
  <c r="G197" i="33"/>
  <c r="Q11" i="30"/>
  <c r="Q10" i="30"/>
  <c r="U12" i="34"/>
  <c r="T40" i="34"/>
  <c r="P14" i="30"/>
  <c r="P13" i="30"/>
  <c r="P8" i="30" s="1"/>
  <c r="Q9" i="30"/>
  <c r="S11" i="29"/>
  <c r="S10" i="29"/>
  <c r="U19" i="34"/>
  <c r="U20" i="34" s="1"/>
  <c r="U19" i="28"/>
  <c r="U19" i="30"/>
  <c r="U20" i="30" s="1"/>
  <c r="P14" i="32"/>
  <c r="K199" i="33" s="1"/>
  <c r="R10" i="28"/>
  <c r="R11" i="28"/>
  <c r="R12" i="30"/>
  <c r="Q70" i="30"/>
  <c r="Q54" i="30"/>
  <c r="O14" i="28"/>
  <c r="O13" i="28"/>
  <c r="O8" i="28" s="1"/>
  <c r="P9" i="28"/>
  <c r="S9" i="34"/>
  <c r="R13" i="34"/>
  <c r="R8" i="34" s="1"/>
  <c r="R14" i="34"/>
  <c r="S10" i="34"/>
  <c r="S11" i="34"/>
  <c r="U14" i="38"/>
  <c r="U13" i="38"/>
  <c r="U8" i="38" s="1"/>
  <c r="V9" i="38"/>
  <c r="T214" i="29"/>
  <c r="T215" i="29" s="1"/>
  <c r="U18" i="30"/>
  <c r="U18" i="34"/>
  <c r="U18" i="28"/>
  <c r="Q10" i="4" l="1"/>
  <c r="Q11" i="4"/>
  <c r="Q9" i="4"/>
  <c r="P13" i="4"/>
  <c r="P8" i="4" s="1"/>
  <c r="P14" i="4"/>
  <c r="S10" i="38"/>
  <c r="S11" i="38"/>
  <c r="W9" i="38"/>
  <c r="V14" i="38"/>
  <c r="V13" i="38"/>
  <c r="V8" i="38" s="1"/>
  <c r="S13" i="34"/>
  <c r="S8" i="34" s="1"/>
  <c r="S14" i="34"/>
  <c r="T9" i="34"/>
  <c r="R9" i="30"/>
  <c r="Q13" i="30"/>
  <c r="Q8" i="30" s="1"/>
  <c r="Q14" i="30"/>
  <c r="U40" i="34"/>
  <c r="V12" i="34"/>
  <c r="P14" i="28"/>
  <c r="P13" i="28"/>
  <c r="P8" i="28" s="1"/>
  <c r="Q9" i="28"/>
  <c r="Q14" i="32"/>
  <c r="J200" i="33" s="1"/>
  <c r="I199" i="33"/>
  <c r="H199" i="33"/>
  <c r="L199" i="33"/>
  <c r="J199" i="33"/>
  <c r="R54" i="30"/>
  <c r="R70" i="30"/>
  <c r="S12" i="30"/>
  <c r="T10" i="29"/>
  <c r="T11" i="29"/>
  <c r="R11" i="30"/>
  <c r="R10" i="30"/>
  <c r="T11" i="34"/>
  <c r="T10" i="34"/>
  <c r="S11" i="28"/>
  <c r="S10" i="28"/>
  <c r="V19" i="30"/>
  <c r="V20" i="30" s="1"/>
  <c r="V19" i="34"/>
  <c r="V20" i="34" s="1"/>
  <c r="V19" i="28"/>
  <c r="U214" i="29"/>
  <c r="U215" i="29" s="1"/>
  <c r="V18" i="30"/>
  <c r="V18" i="34"/>
  <c r="V18" i="28"/>
  <c r="T10" i="38" l="1"/>
  <c r="T11" i="38"/>
  <c r="R9" i="4"/>
  <c r="Q14" i="4"/>
  <c r="Q13" i="4"/>
  <c r="Q8" i="4" s="1"/>
  <c r="R11" i="4"/>
  <c r="R10" i="4"/>
  <c r="I200" i="33"/>
  <c r="L200" i="33"/>
  <c r="H200" i="33"/>
  <c r="U11" i="29"/>
  <c r="U10" i="29"/>
  <c r="T12" i="30"/>
  <c r="S70" i="30"/>
  <c r="S54" i="30"/>
  <c r="R9" i="28"/>
  <c r="Q14" i="28"/>
  <c r="Q13" i="28"/>
  <c r="Q8" i="28" s="1"/>
  <c r="X9" i="38"/>
  <c r="W14" i="38"/>
  <c r="W13" i="38"/>
  <c r="W8" i="38" s="1"/>
  <c r="U10" i="34"/>
  <c r="U11" i="34"/>
  <c r="W19" i="28"/>
  <c r="W19" i="34"/>
  <c r="W20" i="34" s="1"/>
  <c r="W19" i="30"/>
  <c r="W20" i="30" s="1"/>
  <c r="T10" i="28"/>
  <c r="T11" i="28"/>
  <c r="S11" i="30"/>
  <c r="S10" i="30"/>
  <c r="W12" i="34"/>
  <c r="V40" i="34"/>
  <c r="R13" i="30"/>
  <c r="R8" i="30" s="1"/>
  <c r="R14" i="30"/>
  <c r="S9" i="30"/>
  <c r="U9" i="34"/>
  <c r="T14" i="34"/>
  <c r="T13" i="34"/>
  <c r="T8" i="34" s="1"/>
  <c r="R14" i="32"/>
  <c r="K201" i="33" s="1"/>
  <c r="K200" i="33"/>
  <c r="W18" i="30"/>
  <c r="W18" i="34"/>
  <c r="W18" i="28"/>
  <c r="V214" i="29"/>
  <c r="V215" i="29" s="1"/>
  <c r="S9" i="4" l="1"/>
  <c r="R13" i="4"/>
  <c r="R8" i="4" s="1"/>
  <c r="R14" i="4"/>
  <c r="S11" i="4"/>
  <c r="S10" i="4"/>
  <c r="U10" i="38"/>
  <c r="U11" i="38"/>
  <c r="S14" i="32"/>
  <c r="L204" i="33"/>
  <c r="J204" i="33"/>
  <c r="J201" i="33"/>
  <c r="L201" i="33"/>
  <c r="U14" i="34"/>
  <c r="U13" i="34"/>
  <c r="U8" i="34" s="1"/>
  <c r="V9" i="34"/>
  <c r="R14" i="28"/>
  <c r="S9" i="28"/>
  <c r="R13" i="28"/>
  <c r="R8" i="28" s="1"/>
  <c r="V11" i="29"/>
  <c r="V10" i="29"/>
  <c r="K204" i="33"/>
  <c r="S14" i="30"/>
  <c r="T9" i="30"/>
  <c r="S13" i="30"/>
  <c r="S8" i="30" s="1"/>
  <c r="X12" i="34"/>
  <c r="W40" i="34"/>
  <c r="T11" i="30"/>
  <c r="T10" i="30"/>
  <c r="V11" i="34"/>
  <c r="V10" i="34"/>
  <c r="U10" i="28"/>
  <c r="U11" i="28"/>
  <c r="X19" i="30"/>
  <c r="X20" i="30" s="1"/>
  <c r="X19" i="34"/>
  <c r="X20" i="34" s="1"/>
  <c r="X19" i="28"/>
  <c r="Y9" i="38"/>
  <c r="X14" i="38"/>
  <c r="X13" i="38"/>
  <c r="X8" i="38" s="1"/>
  <c r="U12" i="30"/>
  <c r="T54" i="30"/>
  <c r="T70" i="30"/>
  <c r="W214" i="29"/>
  <c r="W215" i="29" s="1"/>
  <c r="X18" i="30"/>
  <c r="X18" i="28"/>
  <c r="X18" i="34"/>
  <c r="T11" i="4" l="1"/>
  <c r="T10" i="4"/>
  <c r="V11" i="38"/>
  <c r="V10" i="38"/>
  <c r="T9" i="4"/>
  <c r="S14" i="4"/>
  <c r="S13" i="4"/>
  <c r="S8" i="4" s="1"/>
  <c r="V12" i="30"/>
  <c r="U70" i="30"/>
  <c r="U54" i="30"/>
  <c r="Y19" i="34"/>
  <c r="Y20" i="34" s="1"/>
  <c r="Y19" i="28"/>
  <c r="Y19" i="30"/>
  <c r="Y20" i="30" s="1"/>
  <c r="V10" i="28"/>
  <c r="V11" i="28"/>
  <c r="W10" i="34"/>
  <c r="W11" i="34"/>
  <c r="Y12" i="34"/>
  <c r="X40" i="34"/>
  <c r="T9" i="28"/>
  <c r="S14" i="28"/>
  <c r="S13" i="28"/>
  <c r="S8" i="28" s="1"/>
  <c r="U11" i="30"/>
  <c r="U10" i="30"/>
  <c r="T13" i="30"/>
  <c r="T8" i="30" s="1"/>
  <c r="T14" i="30"/>
  <c r="U9" i="30"/>
  <c r="W10" i="29"/>
  <c r="W11" i="29"/>
  <c r="W9" i="34"/>
  <c r="V13" i="34"/>
  <c r="V8" i="34" s="1"/>
  <c r="V14" i="34"/>
  <c r="T14" i="32"/>
  <c r="K205" i="33" s="1"/>
  <c r="Y14" i="38"/>
  <c r="Y13" i="38"/>
  <c r="Y8" i="38" s="1"/>
  <c r="Z9" i="38"/>
  <c r="Y18" i="30"/>
  <c r="Y18" i="34"/>
  <c r="Y18" i="28"/>
  <c r="X214" i="29"/>
  <c r="X215" i="29" s="1"/>
  <c r="W11" i="38" l="1"/>
  <c r="W10" i="38"/>
  <c r="U9" i="4"/>
  <c r="T13" i="4"/>
  <c r="T8" i="4" s="1"/>
  <c r="T14" i="4"/>
  <c r="U10" i="4"/>
  <c r="U11" i="4"/>
  <c r="U14" i="30"/>
  <c r="U13" i="30"/>
  <c r="U8" i="30" s="1"/>
  <c r="V9" i="30"/>
  <c r="V11" i="30"/>
  <c r="V10" i="30"/>
  <c r="U9" i="28"/>
  <c r="T14" i="28"/>
  <c r="T13" i="28"/>
  <c r="T8" i="28" s="1"/>
  <c r="X11" i="34"/>
  <c r="X10" i="34"/>
  <c r="W13" i="34"/>
  <c r="W8" i="34" s="1"/>
  <c r="X9" i="34"/>
  <c r="W14" i="34"/>
  <c r="Z19" i="28"/>
  <c r="Z19" i="34"/>
  <c r="Z20" i="34" s="1"/>
  <c r="Z19" i="30"/>
  <c r="Z20" i="30" s="1"/>
  <c r="U14" i="32"/>
  <c r="V14" i="32" s="1"/>
  <c r="W14" i="32" s="1"/>
  <c r="X14" i="32" s="1"/>
  <c r="Y14" i="32" s="1"/>
  <c r="Z14" i="32" s="1"/>
  <c r="AA14" i="32" s="1"/>
  <c r="AB14" i="32" s="1"/>
  <c r="AC14" i="32" s="1"/>
  <c r="AD14" i="32" s="1"/>
  <c r="AE14" i="32" s="1"/>
  <c r="AF14" i="32" s="1"/>
  <c r="AG14" i="32" s="1"/>
  <c r="AH14" i="32" s="1"/>
  <c r="AI14" i="32" s="1"/>
  <c r="AJ14" i="32" s="1"/>
  <c r="AK14" i="32" s="1"/>
  <c r="AL14" i="32" s="1"/>
  <c r="AM14" i="32" s="1"/>
  <c r="AN14" i="32" s="1"/>
  <c r="AO14" i="32" s="1"/>
  <c r="AP14" i="32" s="1"/>
  <c r="AQ14" i="32" s="1"/>
  <c r="AR14" i="32" s="1"/>
  <c r="AS14" i="32" s="1"/>
  <c r="L205" i="33"/>
  <c r="X10" i="29"/>
  <c r="X11" i="29"/>
  <c r="W10" i="28"/>
  <c r="W11" i="28"/>
  <c r="V54" i="30"/>
  <c r="V70" i="30"/>
  <c r="W12" i="30"/>
  <c r="AA9" i="38"/>
  <c r="Z14" i="38"/>
  <c r="Z13" i="38"/>
  <c r="Z8" i="38" s="1"/>
  <c r="Y40" i="34"/>
  <c r="Z12" i="34"/>
  <c r="Z18" i="30"/>
  <c r="Z18" i="34"/>
  <c r="Z18" i="28"/>
  <c r="Y214" i="29"/>
  <c r="Y215" i="29" s="1"/>
  <c r="V10" i="4" l="1"/>
  <c r="V11" i="4"/>
  <c r="V9" i="4"/>
  <c r="U13" i="4"/>
  <c r="U8" i="4" s="1"/>
  <c r="U14" i="4"/>
  <c r="L220" i="33"/>
  <c r="L217" i="33"/>
  <c r="L229" i="33"/>
  <c r="L237" i="33"/>
  <c r="L208" i="33"/>
  <c r="L224" i="33"/>
  <c r="X11" i="38"/>
  <c r="X10" i="38"/>
  <c r="L222" i="33"/>
  <c r="L232" i="33"/>
  <c r="L227" i="33"/>
  <c r="L213" i="33"/>
  <c r="L211" i="33"/>
  <c r="L238" i="33"/>
  <c r="L212" i="33"/>
  <c r="L228" i="33"/>
  <c r="L241" i="33"/>
  <c r="L240" i="33"/>
  <c r="L218" i="33"/>
  <c r="L207" i="33"/>
  <c r="L236" i="33"/>
  <c r="L219" i="33"/>
  <c r="L243" i="33"/>
  <c r="L210" i="33"/>
  <c r="L234" i="33"/>
  <c r="L242" i="33"/>
  <c r="AA12" i="34"/>
  <c r="Z40" i="34"/>
  <c r="AB9" i="38"/>
  <c r="AA14" i="38"/>
  <c r="AA13" i="38"/>
  <c r="AA8" i="38" s="1"/>
  <c r="X11" i="28"/>
  <c r="X10" i="28"/>
  <c r="Y11" i="29"/>
  <c r="Y10" i="29"/>
  <c r="V13" i="30"/>
  <c r="V8" i="30" s="1"/>
  <c r="V14" i="30"/>
  <c r="W9" i="30"/>
  <c r="X12" i="30"/>
  <c r="W70" i="30"/>
  <c r="W54" i="30"/>
  <c r="AT14" i="32"/>
  <c r="AU14" i="32"/>
  <c r="AA19" i="28"/>
  <c r="AA19" i="30"/>
  <c r="AA20" i="30" s="1"/>
  <c r="AA19" i="34"/>
  <c r="AA20" i="34" s="1"/>
  <c r="V9" i="28"/>
  <c r="U13" i="28"/>
  <c r="U8" i="28" s="1"/>
  <c r="U14" i="28"/>
  <c r="Y10" i="34"/>
  <c r="Y11" i="34"/>
  <c r="Y9" i="34"/>
  <c r="X14" i="34"/>
  <c r="X13" i="34"/>
  <c r="X8" i="34" s="1"/>
  <c r="W11" i="30"/>
  <c r="W10" i="30"/>
  <c r="Z214" i="29"/>
  <c r="Z215" i="29" s="1"/>
  <c r="AA18" i="30"/>
  <c r="AA18" i="34"/>
  <c r="AA18" i="28"/>
  <c r="W9" i="4" l="1"/>
  <c r="V13" i="4"/>
  <c r="V8" i="4" s="1"/>
  <c r="V14" i="4"/>
  <c r="Y10" i="38"/>
  <c r="Y11" i="38"/>
  <c r="W10" i="4"/>
  <c r="W11" i="4"/>
  <c r="W9" i="28"/>
  <c r="V14" i="28"/>
  <c r="V13" i="28"/>
  <c r="V8" i="28" s="1"/>
  <c r="AC9" i="38"/>
  <c r="AB14" i="38"/>
  <c r="AB13" i="38"/>
  <c r="AB8" i="38" s="1"/>
  <c r="Y14" i="34"/>
  <c r="Z9" i="34"/>
  <c r="Y13" i="34"/>
  <c r="Y8" i="34" s="1"/>
  <c r="Z11" i="34"/>
  <c r="Z10" i="34"/>
  <c r="AB19" i="28"/>
  <c r="AB19" i="34"/>
  <c r="AB20" i="34" s="1"/>
  <c r="AB19" i="30"/>
  <c r="AB20" i="30" s="1"/>
  <c r="E212" i="33"/>
  <c r="E232" i="33"/>
  <c r="E224" i="33"/>
  <c r="E194" i="33"/>
  <c r="E238" i="33"/>
  <c r="E243" i="33"/>
  <c r="E207" i="33"/>
  <c r="F234" i="33"/>
  <c r="F194" i="33"/>
  <c r="F193" i="33"/>
  <c r="F212" i="33"/>
  <c r="E219" i="33"/>
  <c r="E236" i="33"/>
  <c r="E204" i="33"/>
  <c r="F228" i="33"/>
  <c r="F197" i="33"/>
  <c r="F224" i="33"/>
  <c r="E200" i="33"/>
  <c r="E225" i="33"/>
  <c r="F227" i="33"/>
  <c r="F208" i="33"/>
  <c r="I205" i="33"/>
  <c r="E229" i="33"/>
  <c r="F229" i="33"/>
  <c r="G240" i="33"/>
  <c r="E196" i="33"/>
  <c r="G220" i="33"/>
  <c r="F237" i="33"/>
  <c r="F241" i="33"/>
  <c r="F205" i="33"/>
  <c r="G227" i="33"/>
  <c r="E201" i="33"/>
  <c r="E227" i="33"/>
  <c r="F201" i="33"/>
  <c r="F217" i="33"/>
  <c r="F232" i="33"/>
  <c r="E210" i="33"/>
  <c r="E213" i="33"/>
  <c r="E199" i="33"/>
  <c r="G242" i="33"/>
  <c r="E220" i="33"/>
  <c r="F243" i="33"/>
  <c r="F207" i="33"/>
  <c r="F210" i="33"/>
  <c r="F225" i="33"/>
  <c r="F200" i="33"/>
  <c r="E218" i="33"/>
  <c r="E242" i="33"/>
  <c r="F213" i="33"/>
  <c r="E228" i="33"/>
  <c r="G208" i="33"/>
  <c r="E244" i="33"/>
  <c r="G212" i="33"/>
  <c r="F204" i="33"/>
  <c r="G218" i="33"/>
  <c r="F238" i="33"/>
  <c r="E240" i="33"/>
  <c r="F219" i="33"/>
  <c r="E222" i="33"/>
  <c r="G210" i="33"/>
  <c r="F240" i="33"/>
  <c r="F220" i="33"/>
  <c r="F196" i="33"/>
  <c r="G211" i="33"/>
  <c r="F222" i="33"/>
  <c r="G243" i="33"/>
  <c r="E237" i="33"/>
  <c r="E241" i="33"/>
  <c r="F199" i="33"/>
  <c r="E205" i="33"/>
  <c r="F236" i="33"/>
  <c r="F218" i="33"/>
  <c r="F242" i="33"/>
  <c r="G225" i="33"/>
  <c r="F211" i="33"/>
  <c r="G228" i="33"/>
  <c r="G200" i="33"/>
  <c r="E217" i="33"/>
  <c r="I217" i="33"/>
  <c r="E197" i="33"/>
  <c r="E211" i="33"/>
  <c r="G234" i="33"/>
  <c r="G229" i="33"/>
  <c r="G213" i="33"/>
  <c r="G205" i="33"/>
  <c r="G199" i="33"/>
  <c r="F244" i="33"/>
  <c r="G238" i="33"/>
  <c r="G237" i="33"/>
  <c r="G224" i="33"/>
  <c r="G236" i="33"/>
  <c r="G217" i="33"/>
  <c r="G219" i="33"/>
  <c r="E208" i="33"/>
  <c r="H219" i="33"/>
  <c r="G222" i="33"/>
  <c r="G207" i="33"/>
  <c r="G244" i="33"/>
  <c r="E234" i="33"/>
  <c r="G232" i="33"/>
  <c r="G241" i="33"/>
  <c r="G204" i="33"/>
  <c r="G201" i="33"/>
  <c r="I219" i="33"/>
  <c r="H238" i="33"/>
  <c r="H234" i="33"/>
  <c r="H201" i="33"/>
  <c r="H241" i="33"/>
  <c r="I211" i="33"/>
  <c r="I201" i="33"/>
  <c r="I229" i="33"/>
  <c r="I224" i="33"/>
  <c r="I225" i="33"/>
  <c r="H224" i="33"/>
  <c r="H208" i="33"/>
  <c r="I234" i="33"/>
  <c r="I208" i="33"/>
  <c r="H220" i="33"/>
  <c r="H244" i="33"/>
  <c r="I210" i="33"/>
  <c r="H217" i="33"/>
  <c r="I220" i="33"/>
  <c r="I236" i="33"/>
  <c r="I228" i="33"/>
  <c r="I227" i="33"/>
  <c r="H242" i="33"/>
  <c r="H218" i="33"/>
  <c r="I244" i="33"/>
  <c r="H232" i="33"/>
  <c r="H228" i="33"/>
  <c r="I242" i="33"/>
  <c r="H227" i="33"/>
  <c r="I232" i="33"/>
  <c r="K229" i="33"/>
  <c r="K219" i="33"/>
  <c r="H210" i="33"/>
  <c r="I222" i="33"/>
  <c r="H207" i="33"/>
  <c r="I240" i="33"/>
  <c r="H205" i="33"/>
  <c r="I212" i="33"/>
  <c r="H213" i="33"/>
  <c r="H212" i="33"/>
  <c r="I243" i="33"/>
  <c r="I218" i="33"/>
  <c r="I207" i="33"/>
  <c r="K218" i="33"/>
  <c r="K212" i="33"/>
  <c r="H240" i="33"/>
  <c r="I204" i="33"/>
  <c r="H222" i="33"/>
  <c r="H225" i="33"/>
  <c r="I241" i="33"/>
  <c r="H243" i="33"/>
  <c r="I213" i="33"/>
  <c r="H236" i="33"/>
  <c r="I237" i="33"/>
  <c r="H204" i="33"/>
  <c r="H229" i="33"/>
  <c r="H211" i="33"/>
  <c r="H237" i="33"/>
  <c r="I238" i="33"/>
  <c r="J244" i="33"/>
  <c r="K243" i="33"/>
  <c r="K207" i="33"/>
  <c r="K240" i="33"/>
  <c r="K244" i="33"/>
  <c r="K211" i="33"/>
  <c r="K237" i="33"/>
  <c r="K224" i="33"/>
  <c r="J208" i="33"/>
  <c r="J237" i="33"/>
  <c r="K220" i="33"/>
  <c r="J222" i="33"/>
  <c r="J218" i="33"/>
  <c r="J234" i="33"/>
  <c r="J229" i="33"/>
  <c r="J242" i="33"/>
  <c r="K210" i="33"/>
  <c r="J207" i="33"/>
  <c r="J220" i="33"/>
  <c r="J227" i="33"/>
  <c r="J240" i="33"/>
  <c r="K225" i="33"/>
  <c r="K234" i="33"/>
  <c r="J219" i="33"/>
  <c r="J241" i="33"/>
  <c r="J225" i="33"/>
  <c r="K208" i="33"/>
  <c r="J238" i="33"/>
  <c r="K222" i="33"/>
  <c r="J205" i="33"/>
  <c r="J232" i="33"/>
  <c r="J213" i="33"/>
  <c r="J217" i="33"/>
  <c r="K242" i="33"/>
  <c r="K236" i="33"/>
  <c r="J236" i="33"/>
  <c r="J211" i="33"/>
  <c r="J210" i="33"/>
  <c r="J224" i="33"/>
  <c r="K227" i="33"/>
  <c r="J212" i="33"/>
  <c r="J243" i="33"/>
  <c r="K241" i="33"/>
  <c r="J228" i="33"/>
  <c r="K228" i="33"/>
  <c r="K217" i="33"/>
  <c r="K238" i="33"/>
  <c r="K232" i="33"/>
  <c r="K213" i="33"/>
  <c r="L244" i="33"/>
  <c r="L225" i="33"/>
  <c r="AA28" i="38" s="1"/>
  <c r="Y12" i="30"/>
  <c r="X54" i="30"/>
  <c r="X70" i="30"/>
  <c r="Y10" i="28"/>
  <c r="Y11" i="28"/>
  <c r="X11" i="30"/>
  <c r="X10" i="30"/>
  <c r="W14" i="30"/>
  <c r="X9" i="30"/>
  <c r="W13" i="30"/>
  <c r="W8" i="30" s="1"/>
  <c r="AB12" i="34"/>
  <c r="AA40" i="34"/>
  <c r="Z10" i="29"/>
  <c r="Z11" i="29"/>
  <c r="AB18" i="30"/>
  <c r="AB18" i="34"/>
  <c r="AB18" i="28"/>
  <c r="AA214" i="29"/>
  <c r="AA215" i="29" s="1"/>
  <c r="X10" i="4" l="1"/>
  <c r="X11" i="4"/>
  <c r="Z11" i="38"/>
  <c r="Z10" i="38"/>
  <c r="X9" i="4"/>
  <c r="W13" i="4"/>
  <c r="W8" i="4" s="1"/>
  <c r="W14" i="4"/>
  <c r="AA24" i="38"/>
  <c r="AA26" i="38"/>
  <c r="AA27" i="38"/>
  <c r="AA21" i="38"/>
  <c r="AA25" i="38"/>
  <c r="AA23" i="38"/>
  <c r="AA22" i="38"/>
  <c r="L246" i="33" a="1"/>
  <c r="L246" i="33" s="1"/>
  <c r="AA10" i="29"/>
  <c r="AA11" i="29"/>
  <c r="Y28" i="38"/>
  <c r="O28" i="38"/>
  <c r="N28" i="38"/>
  <c r="X28" i="38"/>
  <c r="R28" i="38"/>
  <c r="P28" i="38"/>
  <c r="Z28" i="38"/>
  <c r="Q28" i="38"/>
  <c r="T28" i="38"/>
  <c r="W28" i="38"/>
  <c r="S28" i="38"/>
  <c r="M28" i="38"/>
  <c r="U28" i="38"/>
  <c r="V28" i="38"/>
  <c r="L28" i="38"/>
  <c r="X27" i="38"/>
  <c r="S27" i="38"/>
  <c r="Q27" i="38"/>
  <c r="L27" i="38"/>
  <c r="O27" i="38"/>
  <c r="V27" i="38"/>
  <c r="P27" i="38"/>
  <c r="Y27" i="38"/>
  <c r="U27" i="38"/>
  <c r="W27" i="38"/>
  <c r="N27" i="38"/>
  <c r="R27" i="38"/>
  <c r="T27" i="38"/>
  <c r="M27" i="38"/>
  <c r="Z27" i="38"/>
  <c r="AC19" i="30"/>
  <c r="AC20" i="30" s="1"/>
  <c r="AC19" i="34"/>
  <c r="AC20" i="34" s="1"/>
  <c r="AC19" i="28"/>
  <c r="Z14" i="34"/>
  <c r="Z13" i="34"/>
  <c r="Z8" i="34" s="1"/>
  <c r="AA9" i="34"/>
  <c r="W26" i="38"/>
  <c r="U26" i="38"/>
  <c r="P26" i="38"/>
  <c r="O26" i="38"/>
  <c r="L26" i="38"/>
  <c r="V26" i="38"/>
  <c r="S26" i="38"/>
  <c r="N26" i="38"/>
  <c r="X26" i="38"/>
  <c r="T26" i="38"/>
  <c r="Q26" i="38"/>
  <c r="M26" i="38"/>
  <c r="R26" i="38"/>
  <c r="Y26" i="38"/>
  <c r="Z26" i="38"/>
  <c r="I246" i="33" a="1"/>
  <c r="I246" i="33" s="1"/>
  <c r="E246" i="33" a="1"/>
  <c r="E246" i="33" s="1"/>
  <c r="Q21" i="38"/>
  <c r="L21" i="38"/>
  <c r="O21" i="38"/>
  <c r="P21" i="38"/>
  <c r="N21" i="38"/>
  <c r="M21" i="38"/>
  <c r="R21" i="38"/>
  <c r="S21" i="38"/>
  <c r="T21" i="38"/>
  <c r="U21" i="38"/>
  <c r="V21" i="38"/>
  <c r="W21" i="38"/>
  <c r="X21" i="38"/>
  <c r="Y21" i="38"/>
  <c r="Z21" i="38"/>
  <c r="AC12" i="34"/>
  <c r="AB40" i="34"/>
  <c r="X13" i="30"/>
  <c r="X8" i="30" s="1"/>
  <c r="X14" i="30"/>
  <c r="Y9" i="30"/>
  <c r="K246" i="33" a="1"/>
  <c r="K246" i="33" s="1"/>
  <c r="J246" i="33" a="1"/>
  <c r="J246" i="33" s="1"/>
  <c r="H246" i="33" a="1"/>
  <c r="H246" i="33" s="1"/>
  <c r="U24" i="38"/>
  <c r="O24" i="38"/>
  <c r="T24" i="38"/>
  <c r="Q24" i="38"/>
  <c r="V24" i="38"/>
  <c r="S24" i="38"/>
  <c r="L24" i="38"/>
  <c r="M24" i="38"/>
  <c r="N24" i="38"/>
  <c r="P24" i="38"/>
  <c r="R24" i="38"/>
  <c r="W24" i="38"/>
  <c r="X24" i="38"/>
  <c r="Y24" i="38"/>
  <c r="Z24" i="38"/>
  <c r="AA10" i="34"/>
  <c r="AA11" i="34"/>
  <c r="W13" i="28"/>
  <c r="W8" i="28" s="1"/>
  <c r="X9" i="28"/>
  <c r="W14" i="28"/>
  <c r="Y11" i="30"/>
  <c r="Y10" i="30"/>
  <c r="Z10" i="28"/>
  <c r="Z11" i="28"/>
  <c r="Z12" i="30"/>
  <c r="Y70" i="30"/>
  <c r="Y54" i="30"/>
  <c r="U25" i="38"/>
  <c r="S25" i="38"/>
  <c r="Q25" i="38"/>
  <c r="N25" i="38"/>
  <c r="P25" i="38"/>
  <c r="O25" i="38"/>
  <c r="R25" i="38"/>
  <c r="T25" i="38"/>
  <c r="V25" i="38"/>
  <c r="M25" i="38"/>
  <c r="L25" i="38"/>
  <c r="W25" i="38"/>
  <c r="X25" i="38"/>
  <c r="Y25" i="38"/>
  <c r="Z25" i="38"/>
  <c r="S23" i="38"/>
  <c r="Q23" i="38"/>
  <c r="N23" i="38"/>
  <c r="O23" i="38"/>
  <c r="M23" i="38"/>
  <c r="L23" i="38"/>
  <c r="G246" i="33" a="1"/>
  <c r="G246" i="33" s="1"/>
  <c r="R23" i="38"/>
  <c r="P23" i="38"/>
  <c r="T23" i="38"/>
  <c r="U23" i="38"/>
  <c r="V23" i="38"/>
  <c r="W23" i="38"/>
  <c r="X23" i="38"/>
  <c r="Y23" i="38"/>
  <c r="Z23" i="38"/>
  <c r="O22" i="38"/>
  <c r="N22" i="38"/>
  <c r="M22" i="38"/>
  <c r="F246" i="33" a="1"/>
  <c r="F246" i="33" s="1"/>
  <c r="L22" i="38"/>
  <c r="P22" i="38"/>
  <c r="Q22" i="38"/>
  <c r="R22" i="38"/>
  <c r="S22" i="38"/>
  <c r="T22" i="38"/>
  <c r="U22" i="38"/>
  <c r="V22" i="38"/>
  <c r="W22" i="38"/>
  <c r="X22" i="38"/>
  <c r="Y22" i="38"/>
  <c r="Z22" i="38"/>
  <c r="AC14" i="38"/>
  <c r="AC13" i="38"/>
  <c r="AC8" i="38" s="1"/>
  <c r="AD9" i="38"/>
  <c r="AC18" i="30"/>
  <c r="AC18" i="34"/>
  <c r="AC18" i="28"/>
  <c r="AB214" i="29"/>
  <c r="AB215" i="29" s="1"/>
  <c r="AB28" i="38"/>
  <c r="AB24" i="38"/>
  <c r="AB27" i="38"/>
  <c r="AB23" i="38"/>
  <c r="AB26" i="38"/>
  <c r="AB22" i="38"/>
  <c r="AB21" i="38"/>
  <c r="AB25" i="38"/>
  <c r="AA11" i="38" l="1"/>
  <c r="AA10" i="38"/>
  <c r="Y10" i="4"/>
  <c r="Y11" i="4"/>
  <c r="Y9" i="4"/>
  <c r="X14" i="4"/>
  <c r="X13" i="4"/>
  <c r="X8" i="4" s="1"/>
  <c r="AB9" i="34"/>
  <c r="AA13" i="34"/>
  <c r="AA8" i="34" s="1"/>
  <c r="AA14" i="34"/>
  <c r="AB10" i="29"/>
  <c r="AB11" i="29"/>
  <c r="Z54" i="30"/>
  <c r="AA12" i="30"/>
  <c r="Z70" i="30"/>
  <c r="Z11" i="30"/>
  <c r="Z10" i="30"/>
  <c r="AB11" i="34"/>
  <c r="AB10" i="34"/>
  <c r="A246" i="33"/>
  <c r="AE9" i="38"/>
  <c r="AD14" i="38"/>
  <c r="AD13" i="38"/>
  <c r="AD8" i="38" s="1"/>
  <c r="AA10" i="28"/>
  <c r="AA11" i="28"/>
  <c r="Y13" i="30"/>
  <c r="Y8" i="30" s="1"/>
  <c r="Y14" i="30"/>
  <c r="Z9" i="30"/>
  <c r="AC40" i="34"/>
  <c r="AD12" i="34"/>
  <c r="Y9" i="28"/>
  <c r="X14" i="28"/>
  <c r="X13" i="28"/>
  <c r="X8" i="28" s="1"/>
  <c r="AD19" i="30"/>
  <c r="AD20" i="30" s="1"/>
  <c r="AD19" i="34"/>
  <c r="AD20" i="34" s="1"/>
  <c r="AD19" i="28"/>
  <c r="AC214" i="29"/>
  <c r="AC215" i="29" s="1"/>
  <c r="AC28" i="38"/>
  <c r="AC27" i="38"/>
  <c r="AC23" i="38"/>
  <c r="AC26" i="38"/>
  <c r="AC22" i="38"/>
  <c r="AC25" i="38"/>
  <c r="AC21" i="38"/>
  <c r="AC24" i="38"/>
  <c r="AD18" i="30"/>
  <c r="AD18" i="34"/>
  <c r="AD18" i="28"/>
  <c r="AB10" i="38" l="1"/>
  <c r="AB11" i="38"/>
  <c r="Z10" i="4"/>
  <c r="Z11" i="4"/>
  <c r="Z9" i="4"/>
  <c r="Y13" i="4"/>
  <c r="Y8" i="4" s="1"/>
  <c r="Y14" i="4"/>
  <c r="AE12" i="34"/>
  <c r="AD40" i="34"/>
  <c r="AC10" i="34"/>
  <c r="AC11" i="34"/>
  <c r="AB12" i="30"/>
  <c r="AA70" i="30"/>
  <c r="AA54" i="30"/>
  <c r="Z9" i="28"/>
  <c r="Y14" i="28"/>
  <c r="Y13" i="28"/>
  <c r="Y8" i="28" s="1"/>
  <c r="AC11" i="29"/>
  <c r="AC10" i="29"/>
  <c r="AE19" i="34"/>
  <c r="AE20" i="34" s="1"/>
  <c r="AE19" i="30"/>
  <c r="AE20" i="30" s="1"/>
  <c r="AE19" i="28"/>
  <c r="Z14" i="30"/>
  <c r="Z13" i="30"/>
  <c r="Z8" i="30" s="1"/>
  <c r="AA9" i="30"/>
  <c r="AB11" i="28"/>
  <c r="AB10" i="28"/>
  <c r="AF9" i="38"/>
  <c r="AE14" i="38"/>
  <c r="AE13" i="38"/>
  <c r="AE8" i="38" s="1"/>
  <c r="AA11" i="30"/>
  <c r="AA10" i="30"/>
  <c r="AC9" i="34"/>
  <c r="AB14" i="34"/>
  <c r="AB13" i="34"/>
  <c r="AB8" i="34" s="1"/>
  <c r="AE18" i="30"/>
  <c r="AE18" i="34"/>
  <c r="AE18" i="28"/>
  <c r="AD214" i="29"/>
  <c r="AD215" i="29" s="1"/>
  <c r="AD28" i="38"/>
  <c r="AD26" i="38"/>
  <c r="AD22" i="38"/>
  <c r="AD25" i="38"/>
  <c r="AD21" i="38"/>
  <c r="AD24" i="38"/>
  <c r="AD27" i="38"/>
  <c r="AD23" i="38"/>
  <c r="AA10" i="4" l="1"/>
  <c r="AA11" i="4"/>
  <c r="AC11" i="38"/>
  <c r="AC10" i="38"/>
  <c r="AA9" i="4"/>
  <c r="Z13" i="4"/>
  <c r="Z8" i="4" s="1"/>
  <c r="Z14" i="4"/>
  <c r="AD9" i="34"/>
  <c r="AC14" i="34"/>
  <c r="AC13" i="34"/>
  <c r="AC8" i="34" s="1"/>
  <c r="AC11" i="28"/>
  <c r="AC10" i="28"/>
  <c r="AA14" i="30"/>
  <c r="AA13" i="30"/>
  <c r="AA8" i="30" s="1"/>
  <c r="AB9" i="30"/>
  <c r="AF19" i="28"/>
  <c r="AF19" i="30"/>
  <c r="AF20" i="30" s="1"/>
  <c r="AF19" i="34"/>
  <c r="AF20" i="34" s="1"/>
  <c r="AD10" i="29"/>
  <c r="AD11" i="29"/>
  <c r="Z13" i="28"/>
  <c r="Z8" i="28" s="1"/>
  <c r="Z14" i="28"/>
  <c r="AA9" i="28"/>
  <c r="AC12" i="30"/>
  <c r="AB54" i="30"/>
  <c r="AB70" i="30"/>
  <c r="AF12" i="34"/>
  <c r="AE40" i="34"/>
  <c r="AG9" i="38"/>
  <c r="AF14" i="38"/>
  <c r="AF13" i="38"/>
  <c r="AF8" i="38" s="1"/>
  <c r="AD11" i="34"/>
  <c r="AD10" i="34"/>
  <c r="AB10" i="30"/>
  <c r="AB11" i="30"/>
  <c r="AF18" i="30"/>
  <c r="AF18" i="34"/>
  <c r="AF18" i="28"/>
  <c r="AE214" i="29"/>
  <c r="AE215" i="29" s="1"/>
  <c r="AE28" i="38"/>
  <c r="AE25" i="38"/>
  <c r="AE21" i="38"/>
  <c r="AE24" i="38"/>
  <c r="AE27" i="38"/>
  <c r="AE23" i="38"/>
  <c r="AE22" i="38"/>
  <c r="AE26" i="38"/>
  <c r="AD11" i="38" l="1"/>
  <c r="AD10" i="38"/>
  <c r="AB10" i="4"/>
  <c r="AB11" i="4"/>
  <c r="AB9" i="4"/>
  <c r="AA14" i="4"/>
  <c r="AA13" i="4"/>
  <c r="AA8" i="4" s="1"/>
  <c r="AE10" i="34"/>
  <c r="AE11" i="34"/>
  <c r="AG19" i="28"/>
  <c r="AG19" i="34"/>
  <c r="AG20" i="34" s="1"/>
  <c r="AG19" i="30"/>
  <c r="AG20" i="30" s="1"/>
  <c r="AC11" i="30"/>
  <c r="AC10" i="30"/>
  <c r="AG12" i="34"/>
  <c r="AF40" i="34"/>
  <c r="AD12" i="30"/>
  <c r="AC70" i="30"/>
  <c r="AC54" i="30"/>
  <c r="AG14" i="38"/>
  <c r="AG13" i="38"/>
  <c r="AG8" i="38" s="1"/>
  <c r="AH9" i="38"/>
  <c r="AB9" i="28"/>
  <c r="AA14" i="28"/>
  <c r="AA13" i="28"/>
  <c r="AA8" i="28" s="1"/>
  <c r="AE10" i="29"/>
  <c r="AE11" i="29"/>
  <c r="AC9" i="30"/>
  <c r="AB13" i="30"/>
  <c r="AB8" i="30" s="1"/>
  <c r="AB14" i="30"/>
  <c r="AD10" i="28"/>
  <c r="AD11" i="28"/>
  <c r="AD14" i="34"/>
  <c r="AD13" i="34"/>
  <c r="AD8" i="34" s="1"/>
  <c r="AE9" i="34"/>
  <c r="AF214" i="29"/>
  <c r="AF215" i="29" s="1"/>
  <c r="AF28" i="38"/>
  <c r="AF27" i="38"/>
  <c r="AF24" i="38"/>
  <c r="AF23" i="38"/>
  <c r="AF26" i="38"/>
  <c r="AF22" i="38"/>
  <c r="AF25" i="38"/>
  <c r="AF21" i="38"/>
  <c r="AG18" i="30"/>
  <c r="AG18" i="34"/>
  <c r="AG18" i="28"/>
  <c r="AC10" i="4" l="1"/>
  <c r="AC11" i="4"/>
  <c r="AC9" i="4"/>
  <c r="AB13" i="4"/>
  <c r="AB8" i="4" s="1"/>
  <c r="AB14" i="4"/>
  <c r="AE10" i="38"/>
  <c r="AE11" i="38"/>
  <c r="AI9" i="38"/>
  <c r="AH14" i="38"/>
  <c r="AH13" i="38"/>
  <c r="AH8" i="38" s="1"/>
  <c r="AG40" i="34"/>
  <c r="AH12" i="34"/>
  <c r="AE11" i="28"/>
  <c r="AE10" i="28"/>
  <c r="AC13" i="30"/>
  <c r="AC8" i="30" s="1"/>
  <c r="AC14" i="30"/>
  <c r="AD9" i="30"/>
  <c r="AH19" i="30"/>
  <c r="AH20" i="30" s="1"/>
  <c r="AH19" i="28"/>
  <c r="AH19" i="34"/>
  <c r="AH20" i="34" s="1"/>
  <c r="AE14" i="34"/>
  <c r="AE13" i="34"/>
  <c r="AE8" i="34" s="1"/>
  <c r="AF9" i="34"/>
  <c r="AF11" i="29"/>
  <c r="AF10" i="29"/>
  <c r="AB13" i="28"/>
  <c r="AB8" i="28" s="1"/>
  <c r="AC9" i="28"/>
  <c r="AB14" i="28"/>
  <c r="AD11" i="30"/>
  <c r="AD10" i="30"/>
  <c r="AF11" i="34"/>
  <c r="AF10" i="34"/>
  <c r="AD54" i="30"/>
  <c r="AE12" i="30"/>
  <c r="AD70" i="30"/>
  <c r="AG214" i="29"/>
  <c r="AG215" i="29" s="1"/>
  <c r="AG28" i="38"/>
  <c r="AG23" i="38"/>
  <c r="AG27" i="38"/>
  <c r="AG26" i="38"/>
  <c r="AG22" i="38"/>
  <c r="AG25" i="38"/>
  <c r="AG21" i="38"/>
  <c r="AG24" i="38"/>
  <c r="AH18" i="30"/>
  <c r="AH18" i="34"/>
  <c r="AH18" i="28"/>
  <c r="AF10" i="38" l="1"/>
  <c r="AF11" i="38"/>
  <c r="AD9" i="4"/>
  <c r="AC14" i="4"/>
  <c r="AC13" i="4"/>
  <c r="AC8" i="4" s="1"/>
  <c r="AD10" i="4"/>
  <c r="AD11" i="4"/>
  <c r="AG11" i="29"/>
  <c r="AG10" i="29"/>
  <c r="AD13" i="30"/>
  <c r="AD8" i="30" s="1"/>
  <c r="AD14" i="30"/>
  <c r="AE9" i="30"/>
  <c r="AF11" i="28"/>
  <c r="AF10" i="28"/>
  <c r="AF12" i="30"/>
  <c r="AE70" i="30"/>
  <c r="AE54" i="30"/>
  <c r="AG10" i="34"/>
  <c r="AG11" i="34"/>
  <c r="AC14" i="28"/>
  <c r="AC13" i="28"/>
  <c r="AC8" i="28" s="1"/>
  <c r="AD9" i="28"/>
  <c r="AG9" i="34"/>
  <c r="AF14" i="34"/>
  <c r="AF13" i="34"/>
  <c r="AF8" i="34" s="1"/>
  <c r="AI12" i="34"/>
  <c r="AH40" i="34"/>
  <c r="AJ9" i="38"/>
  <c r="AI14" i="38"/>
  <c r="AI13" i="38"/>
  <c r="AI8" i="38" s="1"/>
  <c r="AE11" i="30"/>
  <c r="AE10" i="30"/>
  <c r="AI19" i="34"/>
  <c r="AI20" i="34" s="1"/>
  <c r="AI19" i="30"/>
  <c r="AI20" i="30" s="1"/>
  <c r="AI19" i="28"/>
  <c r="AH214" i="29"/>
  <c r="AH215" i="29" s="1"/>
  <c r="AH27" i="38"/>
  <c r="AH26" i="38"/>
  <c r="AH22" i="38"/>
  <c r="AH25" i="38"/>
  <c r="AH21" i="38"/>
  <c r="AH24" i="38"/>
  <c r="AH28" i="38"/>
  <c r="AH23" i="38"/>
  <c r="AI18" i="30"/>
  <c r="AI18" i="34"/>
  <c r="AI18" i="28"/>
  <c r="AE10" i="4" l="1"/>
  <c r="AE11" i="4"/>
  <c r="AE9" i="4"/>
  <c r="AD13" i="4"/>
  <c r="AD8" i="4" s="1"/>
  <c r="AD14" i="4"/>
  <c r="AG10" i="38"/>
  <c r="AG11" i="38"/>
  <c r="AH9" i="34"/>
  <c r="AG13" i="34"/>
  <c r="AG8" i="34" s="1"/>
  <c r="AG14" i="34"/>
  <c r="AH11" i="34"/>
  <c r="AH10" i="34"/>
  <c r="AG12" i="30"/>
  <c r="AF54" i="30"/>
  <c r="AF70" i="30"/>
  <c r="AG10" i="28"/>
  <c r="AG11" i="28"/>
  <c r="AJ12" i="34"/>
  <c r="AI40" i="34"/>
  <c r="AE9" i="28"/>
  <c r="AD14" i="28"/>
  <c r="AD13" i="28"/>
  <c r="AD8" i="28" s="1"/>
  <c r="AE14" i="30"/>
  <c r="AF9" i="30"/>
  <c r="AE13" i="30"/>
  <c r="AE8" i="30" s="1"/>
  <c r="AH10" i="29"/>
  <c r="AH11" i="29"/>
  <c r="AJ19" i="34"/>
  <c r="AJ20" i="34" s="1"/>
  <c r="AJ19" i="28"/>
  <c r="AJ19" i="30"/>
  <c r="AJ20" i="30" s="1"/>
  <c r="AF11" i="30"/>
  <c r="AF10" i="30"/>
  <c r="AK9" i="38"/>
  <c r="AJ14" i="38"/>
  <c r="AJ13" i="38"/>
  <c r="AJ8" i="38" s="1"/>
  <c r="AI214" i="29"/>
  <c r="AI215" i="29" s="1"/>
  <c r="AI28" i="38"/>
  <c r="AI25" i="38"/>
  <c r="AI21" i="38"/>
  <c r="AI24" i="38"/>
  <c r="AI23" i="38"/>
  <c r="AI26" i="38"/>
  <c r="AI27" i="38"/>
  <c r="AI22" i="38"/>
  <c r="AJ18" i="30"/>
  <c r="AJ18" i="34"/>
  <c r="AJ18" i="28"/>
  <c r="AH10" i="38" l="1"/>
  <c r="AH11" i="38"/>
  <c r="AF9" i="4"/>
  <c r="AE13" i="4"/>
  <c r="AE8" i="4" s="1"/>
  <c r="AE14" i="4"/>
  <c r="AF10" i="4"/>
  <c r="AF11" i="4"/>
  <c r="AI10" i="34"/>
  <c r="AI11" i="34"/>
  <c r="AG11" i="30"/>
  <c r="AG10" i="30"/>
  <c r="AE13" i="28"/>
  <c r="AE8" i="28" s="1"/>
  <c r="AE14" i="28"/>
  <c r="AF9" i="28"/>
  <c r="AI11" i="29"/>
  <c r="AI10" i="29"/>
  <c r="AH10" i="28"/>
  <c r="AH11" i="28"/>
  <c r="AH12" i="30"/>
  <c r="AG70" i="30"/>
  <c r="AG54" i="30"/>
  <c r="AF14" i="30"/>
  <c r="AG9" i="30"/>
  <c r="AF13" i="30"/>
  <c r="AF8" i="30" s="1"/>
  <c r="AK12" i="34"/>
  <c r="AJ40" i="34"/>
  <c r="AK14" i="38"/>
  <c r="AK13" i="38"/>
  <c r="AK8" i="38" s="1"/>
  <c r="AL9" i="38"/>
  <c r="AK19" i="30"/>
  <c r="AK20" i="30" s="1"/>
  <c r="AK19" i="34"/>
  <c r="AK20" i="34" s="1"/>
  <c r="AK19" i="28"/>
  <c r="AI9" i="34"/>
  <c r="AH13" i="34"/>
  <c r="AH8" i="34" s="1"/>
  <c r="AH14" i="34"/>
  <c r="AJ214" i="29"/>
  <c r="AJ215" i="29" s="1"/>
  <c r="AJ28" i="38"/>
  <c r="AJ27" i="38"/>
  <c r="AJ24" i="38"/>
  <c r="AJ23" i="38"/>
  <c r="AJ26" i="38"/>
  <c r="AJ22" i="38"/>
  <c r="AJ25" i="38"/>
  <c r="AJ21" i="38"/>
  <c r="AK18" i="30"/>
  <c r="AK18" i="34"/>
  <c r="AK18" i="28"/>
  <c r="AG10" i="4" l="1"/>
  <c r="AG11" i="4"/>
  <c r="AG9" i="4"/>
  <c r="AF13" i="4"/>
  <c r="AF8" i="4" s="1"/>
  <c r="AF14" i="4"/>
  <c r="AI10" i="38"/>
  <c r="AI11" i="38"/>
  <c r="AM9" i="38"/>
  <c r="AL14" i="38"/>
  <c r="AL13" i="38"/>
  <c r="AL8" i="38" s="1"/>
  <c r="AH54" i="30"/>
  <c r="AH70" i="30"/>
  <c r="AI12" i="30"/>
  <c r="AK40" i="34"/>
  <c r="AL12" i="34"/>
  <c r="AI10" i="28"/>
  <c r="AI11" i="28"/>
  <c r="AF13" i="28"/>
  <c r="AF8" i="28" s="1"/>
  <c r="AF14" i="28"/>
  <c r="AG9" i="28"/>
  <c r="AH11" i="30"/>
  <c r="AH10" i="30"/>
  <c r="AI13" i="34"/>
  <c r="AI8" i="34" s="1"/>
  <c r="AI14" i="34"/>
  <c r="AJ9" i="34"/>
  <c r="AL19" i="30"/>
  <c r="AL20" i="30" s="1"/>
  <c r="AL19" i="34"/>
  <c r="AL20" i="34" s="1"/>
  <c r="AL19" i="28"/>
  <c r="AJ11" i="29"/>
  <c r="AJ10" i="29"/>
  <c r="AJ11" i="34"/>
  <c r="AJ10" i="34"/>
  <c r="AH9" i="30"/>
  <c r="AG13" i="30"/>
  <c r="AG8" i="30" s="1"/>
  <c r="AG14" i="30"/>
  <c r="AL18" i="30"/>
  <c r="AL18" i="34"/>
  <c r="AL18" i="28"/>
  <c r="AK214" i="29"/>
  <c r="AK215" i="29" s="1"/>
  <c r="AK28" i="38"/>
  <c r="AK23" i="38"/>
  <c r="AK26" i="38"/>
  <c r="AK22" i="38"/>
  <c r="AK27" i="38"/>
  <c r="AK25" i="38"/>
  <c r="AK21" i="38"/>
  <c r="AK24" i="38"/>
  <c r="AJ10" i="38" l="1"/>
  <c r="AJ11" i="38"/>
  <c r="AH9" i="4"/>
  <c r="AG13" i="4"/>
  <c r="AG8" i="4" s="1"/>
  <c r="AG14" i="4"/>
  <c r="AH10" i="4"/>
  <c r="AH11" i="4"/>
  <c r="AI11" i="30"/>
  <c r="AI10" i="30"/>
  <c r="AJ12" i="30"/>
  <c r="AI70" i="30"/>
  <c r="AI54" i="30"/>
  <c r="AK11" i="29"/>
  <c r="AK10" i="29"/>
  <c r="AM19" i="30"/>
  <c r="AM20" i="30" s="1"/>
  <c r="AM19" i="34"/>
  <c r="AM20" i="34" s="1"/>
  <c r="AM19" i="28"/>
  <c r="AG13" i="28"/>
  <c r="AG8" i="28" s="1"/>
  <c r="AG14" i="28"/>
  <c r="AH9" i="28"/>
  <c r="AN9" i="38"/>
  <c r="AM14" i="38"/>
  <c r="AM13" i="38"/>
  <c r="AM8" i="38" s="1"/>
  <c r="AM12" i="34"/>
  <c r="AL40" i="34"/>
  <c r="AK9" i="34"/>
  <c r="AJ14" i="34"/>
  <c r="AJ13" i="34"/>
  <c r="AJ8" i="34" s="1"/>
  <c r="AJ11" i="28"/>
  <c r="AJ10" i="28"/>
  <c r="AH13" i="30"/>
  <c r="AH8" i="30" s="1"/>
  <c r="AH14" i="30"/>
  <c r="AI9" i="30"/>
  <c r="AK10" i="34"/>
  <c r="AK11" i="34"/>
  <c r="AM18" i="30"/>
  <c r="AM18" i="34"/>
  <c r="AM18" i="28"/>
  <c r="AL214" i="29"/>
  <c r="AL215" i="29" s="1"/>
  <c r="AL28" i="38"/>
  <c r="AL26" i="38"/>
  <c r="AL22" i="38"/>
  <c r="AL27" i="38"/>
  <c r="AL25" i="38"/>
  <c r="AL21" i="38"/>
  <c r="AL24" i="38"/>
  <c r="AL23" i="38"/>
  <c r="AI10" i="4" l="1"/>
  <c r="AI11" i="4"/>
  <c r="AI9" i="4"/>
  <c r="AH13" i="4"/>
  <c r="AH8" i="4" s="1"/>
  <c r="AH14" i="4"/>
  <c r="AK11" i="38"/>
  <c r="AK10" i="38"/>
  <c r="AL11" i="34"/>
  <c r="AL10" i="34"/>
  <c r="AK14" i="34"/>
  <c r="AL9" i="34"/>
  <c r="AK13" i="34"/>
  <c r="AK8" i="34" s="1"/>
  <c r="AN12" i="34"/>
  <c r="AM40" i="34"/>
  <c r="AO9" i="38"/>
  <c r="AN14" i="38"/>
  <c r="AN13" i="38"/>
  <c r="AN8" i="38" s="1"/>
  <c r="AN19" i="28"/>
  <c r="AN19" i="30"/>
  <c r="AN20" i="30" s="1"/>
  <c r="AN19" i="34"/>
  <c r="AN20" i="34" s="1"/>
  <c r="AH14" i="28"/>
  <c r="AH13" i="28"/>
  <c r="AH8" i="28" s="1"/>
  <c r="AI9" i="28"/>
  <c r="AK10" i="28"/>
  <c r="AK11" i="28"/>
  <c r="AL10" i="29"/>
  <c r="AL11" i="29"/>
  <c r="AJ11" i="30"/>
  <c r="AJ10" i="30"/>
  <c r="AI14" i="30"/>
  <c r="AI13" i="30"/>
  <c r="AI8" i="30" s="1"/>
  <c r="AJ9" i="30"/>
  <c r="AK12" i="30"/>
  <c r="AJ54" i="30"/>
  <c r="AJ70" i="30"/>
  <c r="AM214" i="29"/>
  <c r="AM215" i="29" s="1"/>
  <c r="AM28" i="38"/>
  <c r="AM27" i="38"/>
  <c r="AM25" i="38"/>
  <c r="AM21" i="38"/>
  <c r="AM24" i="38"/>
  <c r="AM23" i="38"/>
  <c r="AM26" i="38"/>
  <c r="AM22" i="38"/>
  <c r="AN18" i="30"/>
  <c r="AN18" i="28"/>
  <c r="AN18" i="34"/>
  <c r="AJ9" i="4" l="1"/>
  <c r="AI14" i="4"/>
  <c r="AI13" i="4"/>
  <c r="AI8" i="4" s="1"/>
  <c r="AL10" i="38"/>
  <c r="AL11" i="38"/>
  <c r="AJ10" i="4"/>
  <c r="AJ11" i="4"/>
  <c r="AO19" i="30"/>
  <c r="AO20" i="30" s="1"/>
  <c r="AO19" i="28"/>
  <c r="AO19" i="34"/>
  <c r="AO20" i="34" s="1"/>
  <c r="AJ13" i="30"/>
  <c r="AJ8" i="30" s="1"/>
  <c r="AJ14" i="30"/>
  <c r="AK9" i="30"/>
  <c r="AK11" i="30"/>
  <c r="AK10" i="30"/>
  <c r="AO12" i="34"/>
  <c r="AN40" i="34"/>
  <c r="AM10" i="34"/>
  <c r="AM11" i="34"/>
  <c r="AL12" i="30"/>
  <c r="AK70" i="30"/>
  <c r="AK54" i="30"/>
  <c r="AM10" i="29"/>
  <c r="AM11" i="29"/>
  <c r="AI13" i="28"/>
  <c r="AI8" i="28" s="1"/>
  <c r="AI14" i="28"/>
  <c r="AJ9" i="28"/>
  <c r="AL10" i="28"/>
  <c r="AL11" i="28"/>
  <c r="AO14" i="38"/>
  <c r="AO13" i="38"/>
  <c r="AO8" i="38" s="1"/>
  <c r="AP9" i="38"/>
  <c r="AM9" i="34"/>
  <c r="AL13" i="34"/>
  <c r="AL8" i="34" s="1"/>
  <c r="AL14" i="34"/>
  <c r="AO18" i="30"/>
  <c r="AO18" i="34"/>
  <c r="AO18" i="28"/>
  <c r="AN214" i="29"/>
  <c r="AN215" i="29" s="1"/>
  <c r="AN28" i="38"/>
  <c r="AN27" i="38"/>
  <c r="AN24" i="38"/>
  <c r="AN23" i="38"/>
  <c r="AN26" i="38"/>
  <c r="AN22" i="38"/>
  <c r="AN21" i="38"/>
  <c r="AN25" i="38"/>
  <c r="AK10" i="4" l="1"/>
  <c r="AK11" i="4"/>
  <c r="AM10" i="38"/>
  <c r="AM11" i="38"/>
  <c r="AK9" i="4"/>
  <c r="AJ13" i="4"/>
  <c r="AJ8" i="4" s="1"/>
  <c r="AJ14" i="4"/>
  <c r="AQ9" i="38"/>
  <c r="AP14" i="38"/>
  <c r="AP13" i="38"/>
  <c r="AP8" i="38" s="1"/>
  <c r="AJ13" i="28"/>
  <c r="AJ8" i="28" s="1"/>
  <c r="AK9" i="28"/>
  <c r="AJ14" i="28"/>
  <c r="AK14" i="30"/>
  <c r="AL9" i="30"/>
  <c r="AK13" i="30"/>
  <c r="AK8" i="30" s="1"/>
  <c r="AP19" i="28"/>
  <c r="AP19" i="30"/>
  <c r="AP20" i="30" s="1"/>
  <c r="AP19" i="34"/>
  <c r="AP20" i="34" s="1"/>
  <c r="AM10" i="28"/>
  <c r="AM11" i="28"/>
  <c r="AO40" i="34"/>
  <c r="AP12" i="34"/>
  <c r="AN11" i="34"/>
  <c r="AN10" i="34"/>
  <c r="AN9" i="34"/>
  <c r="AM13" i="34"/>
  <c r="AM8" i="34" s="1"/>
  <c r="AM14" i="34"/>
  <c r="AN10" i="29"/>
  <c r="AN11" i="29"/>
  <c r="AL54" i="30"/>
  <c r="AL70" i="30"/>
  <c r="AM12" i="30"/>
  <c r="AL10" i="30"/>
  <c r="AL11" i="30"/>
  <c r="AP18" i="30"/>
  <c r="AP18" i="34"/>
  <c r="AP18" i="28"/>
  <c r="AO214" i="29"/>
  <c r="AO215" i="29" s="1"/>
  <c r="AO23" i="38"/>
  <c r="AO26" i="38"/>
  <c r="AO22" i="38"/>
  <c r="AO28" i="38"/>
  <c r="AO25" i="38"/>
  <c r="AO21" i="38"/>
  <c r="AO24" i="38"/>
  <c r="AO27" i="38"/>
  <c r="AL9" i="4" l="1"/>
  <c r="AK13" i="4"/>
  <c r="AK8" i="4" s="1"/>
  <c r="AK14" i="4"/>
  <c r="AN10" i="38"/>
  <c r="AN11" i="38"/>
  <c r="AL10" i="4"/>
  <c r="AL11" i="4"/>
  <c r="AM11" i="30"/>
  <c r="AM10" i="30"/>
  <c r="AN12" i="30"/>
  <c r="AM70" i="30"/>
  <c r="AM54" i="30"/>
  <c r="AK14" i="28"/>
  <c r="AK13" i="28"/>
  <c r="AK8" i="28" s="1"/>
  <c r="AL9" i="28"/>
  <c r="AN11" i="28"/>
  <c r="AN10" i="28"/>
  <c r="AQ19" i="34"/>
  <c r="AQ20" i="34" s="1"/>
  <c r="AQ19" i="28"/>
  <c r="AQ19" i="30"/>
  <c r="AQ20" i="30" s="1"/>
  <c r="AL13" i="30"/>
  <c r="AL8" i="30" s="1"/>
  <c r="AL14" i="30"/>
  <c r="AM9" i="30"/>
  <c r="AO10" i="34"/>
  <c r="AO11" i="34"/>
  <c r="AR9" i="38"/>
  <c r="AQ14" i="38"/>
  <c r="AQ13" i="38"/>
  <c r="AQ8" i="38" s="1"/>
  <c r="AO11" i="29"/>
  <c r="AO10" i="29"/>
  <c r="AO9" i="34"/>
  <c r="AN14" i="34"/>
  <c r="AN13" i="34"/>
  <c r="AN8" i="34" s="1"/>
  <c r="AQ12" i="34"/>
  <c r="AP40" i="34"/>
  <c r="AP214" i="29"/>
  <c r="AP215" i="29" s="1"/>
  <c r="AP26" i="38"/>
  <c r="AP22" i="38"/>
  <c r="AP28" i="38"/>
  <c r="AP25" i="38"/>
  <c r="AP21" i="38"/>
  <c r="AP27" i="38"/>
  <c r="AP24" i="38"/>
  <c r="AP23" i="38"/>
  <c r="AQ18" i="30"/>
  <c r="AQ18" i="34"/>
  <c r="AQ18" i="28"/>
  <c r="AM10" i="4" l="1"/>
  <c r="AM11" i="4"/>
  <c r="AO11" i="38"/>
  <c r="AO10" i="38"/>
  <c r="AM9" i="4"/>
  <c r="AL14" i="4"/>
  <c r="AL13" i="4"/>
  <c r="AL8" i="4" s="1"/>
  <c r="AP10" i="29"/>
  <c r="AP11" i="29"/>
  <c r="AM14" i="30"/>
  <c r="AN9" i="30"/>
  <c r="AM13" i="30"/>
  <c r="AM8" i="30" s="1"/>
  <c r="AO11" i="28"/>
  <c r="AO10" i="28"/>
  <c r="AR19" i="28"/>
  <c r="AR19" i="34"/>
  <c r="AR20" i="34" s="1"/>
  <c r="AR19" i="30"/>
  <c r="AR20" i="30" s="1"/>
  <c r="AL13" i="28"/>
  <c r="AL8" i="28" s="1"/>
  <c r="AM9" i="28"/>
  <c r="AL14" i="28"/>
  <c r="AO13" i="34"/>
  <c r="AO8" i="34" s="1"/>
  <c r="AO14" i="34"/>
  <c r="AP9" i="34"/>
  <c r="AP11" i="34"/>
  <c r="AP10" i="34"/>
  <c r="AN11" i="30"/>
  <c r="AN10" i="30"/>
  <c r="AR12" i="34"/>
  <c r="AQ40" i="34"/>
  <c r="AS9" i="38"/>
  <c r="AR14" i="38"/>
  <c r="AR13" i="38"/>
  <c r="AR8" i="38" s="1"/>
  <c r="AO12" i="30"/>
  <c r="AN54" i="30"/>
  <c r="AN70" i="30"/>
  <c r="AR18" i="30"/>
  <c r="AR18" i="34"/>
  <c r="AR18" i="28"/>
  <c r="AQ214" i="29"/>
  <c r="AQ215" i="29" s="1"/>
  <c r="AQ28" i="38"/>
  <c r="AQ25" i="38"/>
  <c r="AQ21" i="38"/>
  <c r="AQ27" i="38"/>
  <c r="AQ24" i="38"/>
  <c r="AQ23" i="38"/>
  <c r="AQ22" i="38"/>
  <c r="AQ26" i="38"/>
  <c r="AP10" i="38" l="1"/>
  <c r="AP11" i="38"/>
  <c r="AN10" i="4"/>
  <c r="AN11" i="4"/>
  <c r="AN9" i="4"/>
  <c r="AM14" i="4"/>
  <c r="AM13" i="4"/>
  <c r="AM8" i="4" s="1"/>
  <c r="AP12" i="30"/>
  <c r="AO70" i="30"/>
  <c r="AO54" i="30"/>
  <c r="AS12" i="34"/>
  <c r="AR40" i="34"/>
  <c r="AQ10" i="34"/>
  <c r="AQ11" i="34"/>
  <c r="AS19" i="30"/>
  <c r="AS20" i="30" s="1"/>
  <c r="AS19" i="34"/>
  <c r="AS20" i="34" s="1"/>
  <c r="AS19" i="28"/>
  <c r="AP10" i="28"/>
  <c r="AP11" i="28"/>
  <c r="AQ10" i="29"/>
  <c r="AQ11" i="29"/>
  <c r="AP14" i="34"/>
  <c r="AQ9" i="34"/>
  <c r="AP13" i="34"/>
  <c r="AP8" i="34" s="1"/>
  <c r="AN9" i="28"/>
  <c r="AM14" i="28"/>
  <c r="AM13" i="28"/>
  <c r="AM8" i="28" s="1"/>
  <c r="AS14" i="38"/>
  <c r="AS13" i="38"/>
  <c r="AS8" i="38" s="1"/>
  <c r="AT9" i="38"/>
  <c r="AO11" i="30"/>
  <c r="AO10" i="30"/>
  <c r="AN13" i="30"/>
  <c r="AN8" i="30" s="1"/>
  <c r="AO9" i="30"/>
  <c r="AN14" i="30"/>
  <c r="AS18" i="30"/>
  <c r="AS18" i="34"/>
  <c r="AS18" i="28"/>
  <c r="AR214" i="29"/>
  <c r="AR215" i="29" s="1"/>
  <c r="AR28" i="38"/>
  <c r="AR27" i="38"/>
  <c r="AR24" i="38"/>
  <c r="AR23" i="38"/>
  <c r="AR26" i="38"/>
  <c r="AR22" i="38"/>
  <c r="AR21" i="38"/>
  <c r="AR25" i="38"/>
  <c r="AO10" i="4" l="1"/>
  <c r="AO11" i="4"/>
  <c r="AQ10" i="38"/>
  <c r="AQ11" i="38"/>
  <c r="AO9" i="4"/>
  <c r="AN14" i="4"/>
  <c r="AN13" i="4"/>
  <c r="AN8" i="4" s="1"/>
  <c r="AP11" i="30"/>
  <c r="AP10" i="30"/>
  <c r="AR9" i="34"/>
  <c r="AQ13" i="34"/>
  <c r="AQ8" i="34" s="1"/>
  <c r="AQ14" i="34"/>
  <c r="AP54" i="30"/>
  <c r="AQ12" i="30"/>
  <c r="AP70" i="30"/>
  <c r="AU9" i="38"/>
  <c r="AT14" i="38"/>
  <c r="AT13" i="38"/>
  <c r="AT8" i="38" s="1"/>
  <c r="AQ10" i="28"/>
  <c r="AQ11" i="28"/>
  <c r="AN13" i="28"/>
  <c r="AN8" i="28" s="1"/>
  <c r="AO9" i="28"/>
  <c r="AN14" i="28"/>
  <c r="AT19" i="28"/>
  <c r="AT19" i="30"/>
  <c r="AT20" i="30" s="1"/>
  <c r="AT19" i="34"/>
  <c r="AT20" i="34" s="1"/>
  <c r="AS40" i="34"/>
  <c r="AT12" i="34"/>
  <c r="AO13" i="30"/>
  <c r="AO8" i="30" s="1"/>
  <c r="AO14" i="30"/>
  <c r="AP9" i="30"/>
  <c r="AR10" i="29"/>
  <c r="AR11" i="29"/>
  <c r="AR11" i="34"/>
  <c r="AR10" i="34"/>
  <c r="AT18" i="30"/>
  <c r="AT18" i="34"/>
  <c r="AT18" i="28"/>
  <c r="AS214" i="29"/>
  <c r="AS215" i="29" s="1"/>
  <c r="AS27" i="38"/>
  <c r="AS28" i="38"/>
  <c r="AS23" i="38"/>
  <c r="AS26" i="38"/>
  <c r="AS22" i="38"/>
  <c r="AS25" i="38"/>
  <c r="AS21" i="38"/>
  <c r="AS24" i="38"/>
  <c r="AR11" i="38" l="1"/>
  <c r="AR10" i="38"/>
  <c r="AP11" i="4"/>
  <c r="AP10" i="4"/>
  <c r="AP9" i="4"/>
  <c r="AO14" i="4"/>
  <c r="AO13" i="4"/>
  <c r="AO8" i="4" s="1"/>
  <c r="AU12" i="34"/>
  <c r="AT40" i="34"/>
  <c r="AU19" i="28"/>
  <c r="AU19" i="34"/>
  <c r="AU20" i="34" s="1"/>
  <c r="AU19" i="30"/>
  <c r="AU20" i="30" s="1"/>
  <c r="AP14" i="30"/>
  <c r="AQ9" i="30"/>
  <c r="AP13" i="30"/>
  <c r="AP8" i="30" s="1"/>
  <c r="AR10" i="28"/>
  <c r="AR11" i="28"/>
  <c r="AV9" i="38"/>
  <c r="AU14" i="38"/>
  <c r="AU13" i="38"/>
  <c r="AU8" i="38" s="1"/>
  <c r="AR12" i="30"/>
  <c r="AQ70" i="30"/>
  <c r="AQ54" i="30"/>
  <c r="AQ11" i="30"/>
  <c r="AQ10" i="30"/>
  <c r="AS10" i="34"/>
  <c r="AS11" i="34"/>
  <c r="AS11" i="29"/>
  <c r="AS10" i="29"/>
  <c r="AP9" i="28"/>
  <c r="AO14" i="28"/>
  <c r="AO13" i="28"/>
  <c r="AO8" i="28" s="1"/>
  <c r="AS9" i="34"/>
  <c r="AR14" i="34"/>
  <c r="AR13" i="34"/>
  <c r="AR8" i="34" s="1"/>
  <c r="AU18" i="30"/>
  <c r="AU18" i="34"/>
  <c r="AU18" i="28"/>
  <c r="AT214" i="29"/>
  <c r="AT215" i="29" s="1"/>
  <c r="AT28" i="38"/>
  <c r="AT27" i="38"/>
  <c r="AT26" i="38"/>
  <c r="AT22" i="38"/>
  <c r="AT25" i="38"/>
  <c r="AT21" i="38"/>
  <c r="AT24" i="38"/>
  <c r="AT23" i="38"/>
  <c r="AQ9" i="4" l="1"/>
  <c r="AP13" i="4"/>
  <c r="AP8" i="4" s="1"/>
  <c r="AP14" i="4"/>
  <c r="AQ10" i="4"/>
  <c r="AQ11" i="4"/>
  <c r="AS10" i="38"/>
  <c r="AS11" i="38"/>
  <c r="AT9" i="34"/>
  <c r="AS13" i="34"/>
  <c r="AS8" i="34" s="1"/>
  <c r="AS14" i="34"/>
  <c r="AR11" i="30"/>
  <c r="AR10" i="30"/>
  <c r="AT10" i="29"/>
  <c r="AT11" i="29"/>
  <c r="AV12" i="34"/>
  <c r="AU40" i="34"/>
  <c r="AW9" i="38"/>
  <c r="AV14" i="38"/>
  <c r="AV13" i="38"/>
  <c r="AV8" i="38" s="1"/>
  <c r="AQ14" i="30"/>
  <c r="AQ13" i="30"/>
  <c r="AQ8" i="30" s="1"/>
  <c r="AR9" i="30"/>
  <c r="AV19" i="28"/>
  <c r="AV19" i="34"/>
  <c r="AV20" i="34" s="1"/>
  <c r="AV19" i="30"/>
  <c r="AV20" i="30" s="1"/>
  <c r="AP13" i="28"/>
  <c r="AP8" i="28" s="1"/>
  <c r="AP14" i="28"/>
  <c r="AQ9" i="28"/>
  <c r="AT11" i="34"/>
  <c r="AT10" i="34"/>
  <c r="AS12" i="30"/>
  <c r="AR54" i="30"/>
  <c r="AR70" i="30"/>
  <c r="AS10" i="28"/>
  <c r="AS11" i="28"/>
  <c r="AU214" i="29"/>
  <c r="AU215" i="29" s="1"/>
  <c r="AU28" i="38"/>
  <c r="AU25" i="38"/>
  <c r="AU21" i="38"/>
  <c r="AU24" i="38"/>
  <c r="AU23" i="38"/>
  <c r="AU22" i="38"/>
  <c r="AU27" i="38"/>
  <c r="AU26" i="38"/>
  <c r="AV18" i="30"/>
  <c r="AV18" i="34"/>
  <c r="AV18" i="28"/>
  <c r="AT11" i="38" l="1"/>
  <c r="AT10" i="38"/>
  <c r="AR10" i="4"/>
  <c r="AR11" i="4"/>
  <c r="AR9" i="4"/>
  <c r="AQ13" i="4"/>
  <c r="AQ8" i="4" s="1"/>
  <c r="AQ14" i="4"/>
  <c r="AU10" i="34"/>
  <c r="AU11" i="34"/>
  <c r="AW14" i="38"/>
  <c r="AW13" i="38"/>
  <c r="AW8" i="38" s="1"/>
  <c r="AX9" i="38"/>
  <c r="AW12" i="34"/>
  <c r="AV40" i="34"/>
  <c r="AS11" i="30"/>
  <c r="AS10" i="30"/>
  <c r="AR9" i="28"/>
  <c r="AQ14" i="28"/>
  <c r="AQ13" i="28"/>
  <c r="AQ8" i="28" s="1"/>
  <c r="AU10" i="29"/>
  <c r="AU11" i="29"/>
  <c r="AT11" i="28"/>
  <c r="AT10" i="28"/>
  <c r="AT12" i="30"/>
  <c r="AS70" i="30"/>
  <c r="AS54" i="30"/>
  <c r="AW19" i="28"/>
  <c r="AW19" i="30"/>
  <c r="AW20" i="30" s="1"/>
  <c r="AW19" i="34"/>
  <c r="AW20" i="34" s="1"/>
  <c r="AR13" i="30"/>
  <c r="AR8" i="30" s="1"/>
  <c r="AR14" i="30"/>
  <c r="AS9" i="30"/>
  <c r="AT13" i="34"/>
  <c r="AT8" i="34" s="1"/>
  <c r="AT14" i="34"/>
  <c r="AU9" i="34"/>
  <c r="AV214" i="29"/>
  <c r="AV215" i="29" s="1"/>
  <c r="AV28" i="38"/>
  <c r="AV27" i="38"/>
  <c r="AV24" i="38"/>
  <c r="AV23" i="38"/>
  <c r="AV26" i="38"/>
  <c r="AV22" i="38"/>
  <c r="AV25" i="38"/>
  <c r="AV21" i="38"/>
  <c r="AW18" i="30"/>
  <c r="AW18" i="34"/>
  <c r="AW18" i="28"/>
  <c r="AS10" i="4" l="1"/>
  <c r="AS11" i="4"/>
  <c r="AS9" i="4"/>
  <c r="AR13" i="4"/>
  <c r="AR8" i="4" s="1"/>
  <c r="AR14" i="4"/>
  <c r="AU10" i="38"/>
  <c r="AU11" i="38"/>
  <c r="AU10" i="28"/>
  <c r="AU11" i="28"/>
  <c r="AS13" i="30"/>
  <c r="AS8" i="30" s="1"/>
  <c r="AS14" i="30"/>
  <c r="AT9" i="30"/>
  <c r="AV11" i="29"/>
  <c r="AV10" i="29"/>
  <c r="AR13" i="28"/>
  <c r="AR8" i="28" s="1"/>
  <c r="AR14" i="28"/>
  <c r="AS9" i="28"/>
  <c r="AW40" i="34"/>
  <c r="AX12" i="34"/>
  <c r="AU14" i="34"/>
  <c r="AV9" i="34"/>
  <c r="AU13" i="34"/>
  <c r="AU8" i="34" s="1"/>
  <c r="AT54" i="30"/>
  <c r="AU12" i="30"/>
  <c r="AT70" i="30"/>
  <c r="AY9" i="38"/>
  <c r="AX14" i="38"/>
  <c r="AX13" i="38"/>
  <c r="AX8" i="38" s="1"/>
  <c r="AV11" i="34"/>
  <c r="AV10" i="34"/>
  <c r="AX19" i="34"/>
  <c r="AX20" i="34" s="1"/>
  <c r="AX19" i="30"/>
  <c r="AX20" i="30" s="1"/>
  <c r="AX19" i="28"/>
  <c r="AT10" i="30"/>
  <c r="AT11" i="30"/>
  <c r="AX18" i="30"/>
  <c r="AX18" i="34"/>
  <c r="AX18" i="28"/>
  <c r="AW214" i="29"/>
  <c r="AW215" i="29" s="1"/>
  <c r="AW28" i="38"/>
  <c r="AW23" i="38"/>
  <c r="AW26" i="38"/>
  <c r="AW22" i="38"/>
  <c r="AW27" i="38"/>
  <c r="AW25" i="38"/>
  <c r="AW21" i="38"/>
  <c r="AW24" i="38"/>
  <c r="AV11" i="38" l="1"/>
  <c r="AV10" i="38"/>
  <c r="AT9" i="4"/>
  <c r="AS14" i="4"/>
  <c r="AS13" i="4"/>
  <c r="AS8" i="4" s="1"/>
  <c r="AT10" i="4"/>
  <c r="AT11" i="4"/>
  <c r="AW10" i="34"/>
  <c r="AW11" i="34"/>
  <c r="AW9" i="34"/>
  <c r="AV14" i="34"/>
  <c r="AV13" i="34"/>
  <c r="AV8" i="34" s="1"/>
  <c r="AT13" i="30"/>
  <c r="AT8" i="30" s="1"/>
  <c r="AT14" i="30"/>
  <c r="AU9" i="30"/>
  <c r="AU11" i="30"/>
  <c r="AU10" i="30"/>
  <c r="AV12" i="30"/>
  <c r="AU70" i="30"/>
  <c r="AU54" i="30"/>
  <c r="AS14" i="28"/>
  <c r="AT9" i="28"/>
  <c r="AS13" i="28"/>
  <c r="AS8" i="28" s="1"/>
  <c r="AV10" i="28"/>
  <c r="AV11" i="28"/>
  <c r="AY19" i="30"/>
  <c r="AY20" i="30" s="1"/>
  <c r="AY19" i="34"/>
  <c r="AY20" i="34" s="1"/>
  <c r="AY19" i="28"/>
  <c r="AZ9" i="38"/>
  <c r="AY14" i="38"/>
  <c r="AY13" i="38"/>
  <c r="AY8" i="38" s="1"/>
  <c r="AY12" i="34"/>
  <c r="AX40" i="34"/>
  <c r="AW11" i="29"/>
  <c r="AW10" i="29"/>
  <c r="AX214" i="29"/>
  <c r="AX215" i="29" s="1"/>
  <c r="AX27" i="38"/>
  <c r="AX26" i="38"/>
  <c r="AX22" i="38"/>
  <c r="AX25" i="38"/>
  <c r="AX21" i="38"/>
  <c r="AX24" i="38"/>
  <c r="AX23" i="38"/>
  <c r="AX28" i="38"/>
  <c r="AY18" i="30"/>
  <c r="AY18" i="34"/>
  <c r="AY18" i="28"/>
  <c r="AU11" i="4" l="1"/>
  <c r="AU10" i="4"/>
  <c r="AU9" i="4"/>
  <c r="AT14" i="4"/>
  <c r="AT13" i="4"/>
  <c r="AT8" i="4" s="1"/>
  <c r="AW11" i="38"/>
  <c r="AW10" i="38"/>
  <c r="AT13" i="28"/>
  <c r="AT8" i="28" s="1"/>
  <c r="AU9" i="28"/>
  <c r="AT14" i="28"/>
  <c r="AW12" i="30"/>
  <c r="AV54" i="30"/>
  <c r="AV70" i="30"/>
  <c r="AX9" i="34"/>
  <c r="AW13" i="34"/>
  <c r="AW8" i="34" s="1"/>
  <c r="AW14" i="34"/>
  <c r="AX11" i="29"/>
  <c r="AX10" i="29"/>
  <c r="AX11" i="34"/>
  <c r="AX10" i="34"/>
  <c r="BA9" i="38"/>
  <c r="AZ14" i="38"/>
  <c r="AZ13" i="38"/>
  <c r="AZ8" i="38" s="1"/>
  <c r="AV11" i="30"/>
  <c r="AV10" i="30"/>
  <c r="AZ12" i="34"/>
  <c r="AY40" i="34"/>
  <c r="AZ19" i="34"/>
  <c r="AZ20" i="34" s="1"/>
  <c r="AZ19" i="30"/>
  <c r="AZ20" i="30" s="1"/>
  <c r="AZ19" i="28"/>
  <c r="AW11" i="28"/>
  <c r="AW10" i="28"/>
  <c r="AU14" i="30"/>
  <c r="AV9" i="30"/>
  <c r="AU13" i="30"/>
  <c r="AU8" i="30" s="1"/>
  <c r="AZ18" i="30"/>
  <c r="AZ18" i="34"/>
  <c r="AZ18" i="28"/>
  <c r="AY214" i="29"/>
  <c r="AY215" i="29" s="1"/>
  <c r="AY28" i="38"/>
  <c r="AY25" i="38"/>
  <c r="AY21" i="38"/>
  <c r="AY27" i="38"/>
  <c r="AY24" i="38"/>
  <c r="AY23" i="38"/>
  <c r="AY26" i="38"/>
  <c r="AY22" i="38"/>
  <c r="AV9" i="4" l="1"/>
  <c r="AU14" i="4"/>
  <c r="AU13" i="4"/>
  <c r="AU8" i="4" s="1"/>
  <c r="AX11" i="38"/>
  <c r="AX10" i="38"/>
  <c r="AV10" i="4"/>
  <c r="AV11" i="4"/>
  <c r="AV13" i="30"/>
  <c r="AV8" i="30" s="1"/>
  <c r="AW9" i="30"/>
  <c r="AV14" i="30"/>
  <c r="AU13" i="28"/>
  <c r="AU8" i="28" s="1"/>
  <c r="AU14" i="28"/>
  <c r="AV9" i="28"/>
  <c r="BA12" i="34"/>
  <c r="AZ40" i="34"/>
  <c r="AY10" i="29"/>
  <c r="AY11" i="29"/>
  <c r="AW11" i="30"/>
  <c r="AW10" i="30"/>
  <c r="AX12" i="30"/>
  <c r="AW70" i="30"/>
  <c r="AW54" i="30"/>
  <c r="AX11" i="28"/>
  <c r="AX10" i="28"/>
  <c r="BA19" i="28"/>
  <c r="BA19" i="30"/>
  <c r="BA20" i="30" s="1"/>
  <c r="BA19" i="34"/>
  <c r="BA20" i="34" s="1"/>
  <c r="BA14" i="38"/>
  <c r="BA13" i="38"/>
  <c r="BA8" i="38" s="1"/>
  <c r="BB9" i="38"/>
  <c r="AY10" i="34"/>
  <c r="AY11" i="34"/>
  <c r="AY9" i="34"/>
  <c r="AX13" i="34"/>
  <c r="AX8" i="34" s="1"/>
  <c r="AX14" i="34"/>
  <c r="AZ214" i="29"/>
  <c r="AZ215" i="29" s="1"/>
  <c r="AZ28" i="38"/>
  <c r="AZ27" i="38"/>
  <c r="AZ24" i="38"/>
  <c r="AZ23" i="38"/>
  <c r="AZ26" i="38"/>
  <c r="AZ22" i="38"/>
  <c r="AZ25" i="38"/>
  <c r="AZ21" i="38"/>
  <c r="BA18" i="30"/>
  <c r="BA18" i="34"/>
  <c r="BA18" i="28"/>
  <c r="AY10" i="38" l="1"/>
  <c r="AY11" i="38"/>
  <c r="AW10" i="4"/>
  <c r="AW11" i="4"/>
  <c r="AW9" i="4"/>
  <c r="AV14" i="4"/>
  <c r="AV13" i="4"/>
  <c r="AV8" i="4" s="1"/>
  <c r="AY13" i="34"/>
  <c r="AY8" i="34" s="1"/>
  <c r="AY14" i="34"/>
  <c r="AZ9" i="34"/>
  <c r="AY10" i="28"/>
  <c r="AY11" i="28"/>
  <c r="AZ11" i="34"/>
  <c r="AZ10" i="34"/>
  <c r="BB19" i="34"/>
  <c r="BB20" i="34" s="1"/>
  <c r="BB19" i="28"/>
  <c r="BB19" i="30"/>
  <c r="BB20" i="30" s="1"/>
  <c r="AX10" i="30"/>
  <c r="AX11" i="30"/>
  <c r="BA40" i="34"/>
  <c r="BB12" i="34"/>
  <c r="AV13" i="28"/>
  <c r="AV8" i="28" s="1"/>
  <c r="AW9" i="28"/>
  <c r="AV14" i="28"/>
  <c r="AW14" i="30"/>
  <c r="AX9" i="30"/>
  <c r="AW13" i="30"/>
  <c r="AW8" i="30" s="1"/>
  <c r="AZ10" i="29"/>
  <c r="AZ11" i="29"/>
  <c r="BC9" i="38"/>
  <c r="BB14" i="38"/>
  <c r="BB13" i="38"/>
  <c r="BB8" i="38" s="1"/>
  <c r="AX54" i="30"/>
  <c r="AX70" i="30"/>
  <c r="AY12" i="30"/>
  <c r="BB18" i="30"/>
  <c r="BB18" i="34"/>
  <c r="BB18" i="28"/>
  <c r="BA27" i="38"/>
  <c r="BA28" i="38"/>
  <c r="BA23" i="38"/>
  <c r="BA26" i="38"/>
  <c r="BA22" i="38"/>
  <c r="BA214" i="29"/>
  <c r="BA215" i="29" s="1"/>
  <c r="BA25" i="38"/>
  <c r="BA21" i="38"/>
  <c r="BA24" i="38"/>
  <c r="AZ10" i="38" l="1"/>
  <c r="AZ11" i="38"/>
  <c r="AX10" i="4"/>
  <c r="AX11" i="4"/>
  <c r="AX9" i="4"/>
  <c r="AW14" i="4"/>
  <c r="AW13" i="4"/>
  <c r="AW8" i="4" s="1"/>
  <c r="BC19" i="30"/>
  <c r="BC20" i="30" s="1"/>
  <c r="BC19" i="28"/>
  <c r="BC19" i="34"/>
  <c r="BC20" i="34" s="1"/>
  <c r="BA10" i="34"/>
  <c r="BA11" i="34"/>
  <c r="AX9" i="28"/>
  <c r="AW14" i="28"/>
  <c r="AW13" i="28"/>
  <c r="AW8" i="28" s="1"/>
  <c r="AY11" i="30"/>
  <c r="AY10" i="30"/>
  <c r="AZ11" i="28"/>
  <c r="AZ10" i="28"/>
  <c r="BA9" i="34"/>
  <c r="AZ14" i="34"/>
  <c r="AZ13" i="34"/>
  <c r="AZ8" i="34" s="1"/>
  <c r="AZ12" i="30"/>
  <c r="AY70" i="30"/>
  <c r="AY54" i="30"/>
  <c r="AX14" i="30"/>
  <c r="AX13" i="30"/>
  <c r="AX8" i="30" s="1"/>
  <c r="AY9" i="30"/>
  <c r="BD9" i="38"/>
  <c r="BC14" i="38"/>
  <c r="BC13" i="38"/>
  <c r="BC8" i="38" s="1"/>
  <c r="BA10" i="29"/>
  <c r="BA11" i="29"/>
  <c r="BC12" i="34"/>
  <c r="BB40" i="34"/>
  <c r="BC18" i="30"/>
  <c r="BC18" i="34"/>
  <c r="BC18" i="28"/>
  <c r="BB28" i="38"/>
  <c r="BB27" i="38"/>
  <c r="BB26" i="38"/>
  <c r="BB22" i="38"/>
  <c r="BB25" i="38"/>
  <c r="BB21" i="38"/>
  <c r="BB214" i="29"/>
  <c r="BB215" i="29" s="1"/>
  <c r="BB24" i="38"/>
  <c r="BB23" i="38"/>
  <c r="AY10" i="4" l="1"/>
  <c r="AY11" i="4"/>
  <c r="BA10" i="38"/>
  <c r="BA11" i="38"/>
  <c r="AY9" i="4"/>
  <c r="AX14" i="4"/>
  <c r="AX13" i="4"/>
  <c r="AX8" i="4" s="1"/>
  <c r="AX13" i="28"/>
  <c r="AX8" i="28" s="1"/>
  <c r="AY9" i="28"/>
  <c r="AX14" i="28"/>
  <c r="BD12" i="34"/>
  <c r="BD40" i="34" s="1"/>
  <c r="BC40" i="34"/>
  <c r="BA14" i="34"/>
  <c r="BB9" i="34"/>
  <c r="BA13" i="34"/>
  <c r="BA8" i="34" s="1"/>
  <c r="AZ11" i="30"/>
  <c r="AZ10" i="30"/>
  <c r="BB11" i="34"/>
  <c r="BB10" i="34"/>
  <c r="BB11" i="29"/>
  <c r="BB10" i="29"/>
  <c r="BD14" i="38"/>
  <c r="BD13" i="38"/>
  <c r="BD8" i="38" s="1"/>
  <c r="AY13" i="30"/>
  <c r="AY8" i="30" s="1"/>
  <c r="AZ9" i="30"/>
  <c r="AY14" i="30"/>
  <c r="BD19" i="30"/>
  <c r="BD20" i="30" s="1"/>
  <c r="BD19" i="34"/>
  <c r="BD20" i="34" s="1"/>
  <c r="BD19" i="28"/>
  <c r="BA12" i="30"/>
  <c r="AZ54" i="30"/>
  <c r="AZ70" i="30"/>
  <c r="BA10" i="28"/>
  <c r="BA11" i="28"/>
  <c r="BC28" i="38"/>
  <c r="BC27" i="38"/>
  <c r="BC25" i="38"/>
  <c r="BC21" i="38"/>
  <c r="BC24" i="38"/>
  <c r="BC23" i="38"/>
  <c r="BC26" i="38"/>
  <c r="BC214" i="29"/>
  <c r="BC215" i="29" s="1"/>
  <c r="BC22" i="38"/>
  <c r="BD18" i="34"/>
  <c r="BD18" i="30"/>
  <c r="BD18" i="28"/>
  <c r="BB11" i="38" l="1"/>
  <c r="BB10" i="38"/>
  <c r="AZ10" i="4"/>
  <c r="AZ11" i="4"/>
  <c r="AZ9" i="4"/>
  <c r="AY13" i="4"/>
  <c r="AY8" i="4" s="1"/>
  <c r="AY14" i="4"/>
  <c r="BC11" i="29"/>
  <c r="BC10" i="29"/>
  <c r="BC10" i="34"/>
  <c r="BC11" i="34"/>
  <c r="BC9" i="34"/>
  <c r="BB13" i="34"/>
  <c r="BB8" i="34" s="1"/>
  <c r="BB14" i="34"/>
  <c r="AZ9" i="28"/>
  <c r="AY14" i="28"/>
  <c r="AY13" i="28"/>
  <c r="AY8" i="28" s="1"/>
  <c r="BB11" i="28"/>
  <c r="BB10" i="28"/>
  <c r="BB12" i="30"/>
  <c r="BA70" i="30"/>
  <c r="BA54" i="30"/>
  <c r="BA11" i="30"/>
  <c r="BA10" i="30"/>
  <c r="AZ14" i="30"/>
  <c r="AZ13" i="30"/>
  <c r="AZ8" i="30" s="1"/>
  <c r="BA9" i="30"/>
  <c r="BD28" i="38"/>
  <c r="BD27" i="38"/>
  <c r="BD24" i="38"/>
  <c r="BD23" i="38"/>
  <c r="BD214" i="29"/>
  <c r="BD215" i="29" s="1"/>
  <c r="BD26" i="38"/>
  <c r="BD22" i="38"/>
  <c r="BD21" i="38"/>
  <c r="BD25" i="38"/>
  <c r="BA10" i="4" l="1"/>
  <c r="BA11" i="4"/>
  <c r="BA9" i="4"/>
  <c r="AZ14" i="4"/>
  <c r="AZ13" i="4"/>
  <c r="AZ8" i="4" s="1"/>
  <c r="BC10" i="38"/>
  <c r="BC11" i="38"/>
  <c r="BB54" i="30"/>
  <c r="BB70" i="30"/>
  <c r="BC12" i="30"/>
  <c r="BA13" i="30"/>
  <c r="BA8" i="30" s="1"/>
  <c r="BA14" i="30"/>
  <c r="BB9" i="30"/>
  <c r="BB11" i="30"/>
  <c r="BB10" i="30"/>
  <c r="BC10" i="28"/>
  <c r="BC11" i="28"/>
  <c r="BD9" i="34"/>
  <c r="BC13" i="34"/>
  <c r="BC8" i="34" s="1"/>
  <c r="BC14" i="34"/>
  <c r="AZ14" i="28"/>
  <c r="AZ13" i="28"/>
  <c r="AZ8" i="28" s="1"/>
  <c r="BA9" i="28"/>
  <c r="BD11" i="34"/>
  <c r="BD10" i="34"/>
  <c r="BD10" i="29"/>
  <c r="BD11" i="29"/>
  <c r="BD11" i="38" l="1"/>
  <c r="BD10" i="38"/>
  <c r="BB9" i="4"/>
  <c r="BA14" i="4"/>
  <c r="BA13" i="4"/>
  <c r="BA8" i="4" s="1"/>
  <c r="BB10" i="4"/>
  <c r="BB11" i="4"/>
  <c r="BA13" i="28"/>
  <c r="BA8" i="28" s="1"/>
  <c r="BB9" i="28"/>
  <c r="BA14" i="28"/>
  <c r="BD10" i="28"/>
  <c r="BD11" i="28"/>
  <c r="BB13" i="30"/>
  <c r="BB8" i="30" s="1"/>
  <c r="BC9" i="30"/>
  <c r="BB14" i="30"/>
  <c r="BD12" i="30"/>
  <c r="BC70" i="30"/>
  <c r="BC54" i="30"/>
  <c r="BD14" i="34"/>
  <c r="BD13" i="34"/>
  <c r="BD8" i="34" s="1"/>
  <c r="BC11" i="30"/>
  <c r="BC10" i="30"/>
  <c r="BC10" i="4" l="1"/>
  <c r="BC11" i="4"/>
  <c r="BC9" i="4"/>
  <c r="BB13" i="4"/>
  <c r="BB8" i="4" s="1"/>
  <c r="BB14" i="4"/>
  <c r="BD10" i="30"/>
  <c r="BD11" i="30"/>
  <c r="BD54" i="30"/>
  <c r="BD70" i="30"/>
  <c r="BB14" i="28"/>
  <c r="BB13" i="28"/>
  <c r="BB8" i="28" s="1"/>
  <c r="BC9" i="28"/>
  <c r="BC14" i="30"/>
  <c r="BC13" i="30"/>
  <c r="BC8" i="30" s="1"/>
  <c r="BD9" i="30"/>
  <c r="BD9" i="4" l="1"/>
  <c r="BC13" i="4"/>
  <c r="BC8" i="4" s="1"/>
  <c r="BC14" i="4"/>
  <c r="BD10" i="4"/>
  <c r="BD11" i="4"/>
  <c r="BD13" i="30"/>
  <c r="BD8" i="30" s="1"/>
  <c r="BD14" i="30"/>
  <c r="BC14" i="28"/>
  <c r="BC13" i="28"/>
  <c r="BC8" i="28" s="1"/>
  <c r="BD9" i="28"/>
  <c r="BD14" i="4" l="1"/>
  <c r="BD13" i="4"/>
  <c r="BD8" i="4" s="1"/>
  <c r="BD13" i="28"/>
  <c r="BD8" i="28" s="1"/>
  <c r="BD14" i="28"/>
  <c r="L68" i="4" l="1"/>
  <c r="M68" i="4" s="1"/>
  <c r="N68" i="4" s="1"/>
  <c r="O68" i="4" s="1"/>
  <c r="P68" i="4" s="1"/>
  <c r="Q68" i="4" s="1"/>
  <c r="R68" i="4" s="1"/>
  <c r="S68" i="4" s="1"/>
  <c r="T68" i="4" s="1"/>
  <c r="U68" i="4" s="1"/>
  <c r="V68" i="4" s="1"/>
  <c r="W68" i="4" s="1"/>
  <c r="X68" i="4" s="1"/>
  <c r="Y68" i="4" s="1"/>
  <c r="Z68" i="4" s="1"/>
  <c r="AA68" i="4" s="1"/>
  <c r="AB68" i="4" s="1"/>
  <c r="AC68" i="4" s="1"/>
  <c r="AD68" i="4" s="1"/>
  <c r="AE68" i="4" s="1"/>
  <c r="AF68" i="4" s="1"/>
  <c r="AG68" i="4" s="1"/>
  <c r="AH68" i="4" s="1"/>
  <c r="AI68" i="4" s="1"/>
  <c r="AJ68" i="4" s="1"/>
  <c r="AK68" i="4" s="1"/>
  <c r="AL68" i="4" s="1"/>
  <c r="AM68" i="4" s="1"/>
  <c r="AN68" i="4" s="1"/>
  <c r="AO68" i="4" s="1"/>
  <c r="AP68" i="4" s="1"/>
  <c r="AQ68" i="4" s="1"/>
  <c r="AR68" i="4" s="1"/>
  <c r="AS68" i="4" s="1"/>
  <c r="AT68" i="4" s="1"/>
  <c r="AU68" i="4" s="1"/>
  <c r="AV68" i="4" s="1"/>
  <c r="AW68" i="4" s="1"/>
  <c r="AX68" i="4" s="1"/>
  <c r="AY68" i="4" s="1"/>
  <c r="AZ68" i="4" s="1"/>
  <c r="BA68" i="4" s="1"/>
  <c r="BB68" i="4" s="1"/>
  <c r="BC68" i="4" s="1"/>
  <c r="BD68" i="4" s="1"/>
  <c r="L67" i="4"/>
  <c r="M67" i="4" s="1"/>
  <c r="N67" i="4" s="1"/>
  <c r="O67" i="4" s="1"/>
  <c r="P67" i="4" s="1"/>
  <c r="Q67" i="4" s="1"/>
  <c r="R67" i="4" s="1"/>
  <c r="S67" i="4" s="1"/>
  <c r="T67" i="4" s="1"/>
  <c r="U67" i="4" s="1"/>
  <c r="V67" i="4" s="1"/>
  <c r="W67" i="4" s="1"/>
  <c r="X67" i="4" s="1"/>
  <c r="Y67" i="4" s="1"/>
  <c r="Z67" i="4" s="1"/>
  <c r="AA67" i="4" s="1"/>
  <c r="AB67" i="4" s="1"/>
  <c r="AC67" i="4" s="1"/>
  <c r="AD67" i="4" s="1"/>
  <c r="AE67" i="4" s="1"/>
  <c r="AF67" i="4" s="1"/>
  <c r="AG67" i="4" s="1"/>
  <c r="AH67" i="4" s="1"/>
  <c r="AI67" i="4" s="1"/>
  <c r="AJ67" i="4" s="1"/>
  <c r="AK67" i="4" s="1"/>
  <c r="AL67" i="4" s="1"/>
  <c r="AM67" i="4" s="1"/>
  <c r="AN67" i="4" s="1"/>
  <c r="AO67" i="4" s="1"/>
  <c r="AP67" i="4" s="1"/>
  <c r="AQ67" i="4" s="1"/>
  <c r="AR67" i="4" s="1"/>
  <c r="AS67" i="4" s="1"/>
  <c r="AT67" i="4" s="1"/>
  <c r="AU67" i="4" s="1"/>
  <c r="AV67" i="4" s="1"/>
  <c r="AW67" i="4" s="1"/>
  <c r="AX67" i="4" s="1"/>
  <c r="AY67" i="4" s="1"/>
  <c r="AZ67" i="4" s="1"/>
  <c r="BA67" i="4" s="1"/>
  <c r="BB67" i="4" s="1"/>
  <c r="BC67" i="4" s="1"/>
  <c r="BD67" i="4" s="1"/>
  <c r="L66" i="4"/>
  <c r="M66" i="4" s="1"/>
  <c r="N66" i="4" s="1"/>
  <c r="O66" i="4" s="1"/>
  <c r="P66" i="4" s="1"/>
  <c r="Q66" i="4" s="1"/>
  <c r="R66" i="4" s="1"/>
  <c r="S66" i="4" s="1"/>
  <c r="T66" i="4" s="1"/>
  <c r="U66" i="4" s="1"/>
  <c r="V66" i="4" s="1"/>
  <c r="W66" i="4" s="1"/>
  <c r="X66" i="4" s="1"/>
  <c r="Y66" i="4" s="1"/>
  <c r="Z66" i="4" s="1"/>
  <c r="AA66" i="4" s="1"/>
  <c r="AB66" i="4" s="1"/>
  <c r="AC66" i="4" s="1"/>
  <c r="AD66" i="4" s="1"/>
  <c r="AE66" i="4" s="1"/>
  <c r="AF66" i="4" s="1"/>
  <c r="AG66" i="4" s="1"/>
  <c r="AH66" i="4" s="1"/>
  <c r="AI66" i="4" s="1"/>
  <c r="AJ66" i="4" s="1"/>
  <c r="AK66" i="4" s="1"/>
  <c r="AL66" i="4" s="1"/>
  <c r="AM66" i="4" s="1"/>
  <c r="AN66" i="4" s="1"/>
  <c r="AO66" i="4" s="1"/>
  <c r="AP66" i="4" s="1"/>
  <c r="AQ66" i="4" s="1"/>
  <c r="AR66" i="4" s="1"/>
  <c r="AS66" i="4" s="1"/>
  <c r="AT66" i="4" s="1"/>
  <c r="AU66" i="4" s="1"/>
  <c r="AV66" i="4" s="1"/>
  <c r="AW66" i="4" s="1"/>
  <c r="AX66" i="4" s="1"/>
  <c r="AY66" i="4" s="1"/>
  <c r="AZ66" i="4" s="1"/>
  <c r="BA66" i="4" s="1"/>
  <c r="BB66" i="4" s="1"/>
  <c r="BC66" i="4" s="1"/>
  <c r="BD66" i="4" s="1"/>
  <c r="L65" i="4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AD65" i="4" s="1"/>
  <c r="AE65" i="4" s="1"/>
  <c r="AF65" i="4" s="1"/>
  <c r="AG65" i="4" s="1"/>
  <c r="AH65" i="4" s="1"/>
  <c r="AI65" i="4" s="1"/>
  <c r="AJ65" i="4" s="1"/>
  <c r="AK65" i="4" s="1"/>
  <c r="AL65" i="4" s="1"/>
  <c r="AM65" i="4" s="1"/>
  <c r="AN65" i="4" s="1"/>
  <c r="AO65" i="4" s="1"/>
  <c r="AP65" i="4" s="1"/>
  <c r="AQ65" i="4" s="1"/>
  <c r="AR65" i="4" s="1"/>
  <c r="AS65" i="4" s="1"/>
  <c r="AT65" i="4" s="1"/>
  <c r="AU65" i="4" s="1"/>
  <c r="AV65" i="4" s="1"/>
  <c r="AW65" i="4" s="1"/>
  <c r="AX65" i="4" s="1"/>
  <c r="AY65" i="4" s="1"/>
  <c r="AZ65" i="4" s="1"/>
  <c r="BA65" i="4" s="1"/>
  <c r="BB65" i="4" s="1"/>
  <c r="BC65" i="4" s="1"/>
  <c r="BD65" i="4" s="1"/>
  <c r="L63" i="4"/>
  <c r="M63" i="4" s="1"/>
  <c r="N63" i="4" s="1"/>
  <c r="O63" i="4" s="1"/>
  <c r="P63" i="4" s="1"/>
  <c r="Q63" i="4" s="1"/>
  <c r="R63" i="4" s="1"/>
  <c r="S63" i="4" s="1"/>
  <c r="T63" i="4" s="1"/>
  <c r="U63" i="4" s="1"/>
  <c r="V63" i="4" s="1"/>
  <c r="W63" i="4" s="1"/>
  <c r="X63" i="4" s="1"/>
  <c r="Y63" i="4" s="1"/>
  <c r="Z63" i="4" s="1"/>
  <c r="AA63" i="4" s="1"/>
  <c r="AB63" i="4" s="1"/>
  <c r="AC63" i="4" s="1"/>
  <c r="AD63" i="4" s="1"/>
  <c r="AE63" i="4" s="1"/>
  <c r="AF63" i="4" s="1"/>
  <c r="AG63" i="4" s="1"/>
  <c r="AH63" i="4" s="1"/>
  <c r="AI63" i="4" s="1"/>
  <c r="AJ63" i="4" s="1"/>
  <c r="AK63" i="4" s="1"/>
  <c r="AL63" i="4" s="1"/>
  <c r="AM63" i="4" s="1"/>
  <c r="AN63" i="4" s="1"/>
  <c r="AO63" i="4" s="1"/>
  <c r="AP63" i="4" s="1"/>
  <c r="AQ63" i="4" s="1"/>
  <c r="AR63" i="4" s="1"/>
  <c r="AS63" i="4" s="1"/>
  <c r="AT63" i="4" s="1"/>
  <c r="AU63" i="4" s="1"/>
  <c r="AV63" i="4" s="1"/>
  <c r="AW63" i="4" s="1"/>
  <c r="AX63" i="4" s="1"/>
  <c r="AY63" i="4" s="1"/>
  <c r="AZ63" i="4" s="1"/>
  <c r="BA63" i="4" s="1"/>
  <c r="BB63" i="4" s="1"/>
  <c r="BC63" i="4" s="1"/>
  <c r="BD63" i="4" s="1"/>
  <c r="L62" i="4"/>
  <c r="M62" i="4" s="1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X62" i="4" s="1"/>
  <c r="Y62" i="4" s="1"/>
  <c r="Z62" i="4" s="1"/>
  <c r="AA62" i="4" s="1"/>
  <c r="AB62" i="4" s="1"/>
  <c r="AC62" i="4" s="1"/>
  <c r="AD62" i="4" s="1"/>
  <c r="AE62" i="4" s="1"/>
  <c r="AF62" i="4" s="1"/>
  <c r="AG62" i="4" s="1"/>
  <c r="AH62" i="4" s="1"/>
  <c r="AI62" i="4" s="1"/>
  <c r="AJ62" i="4" s="1"/>
  <c r="AK62" i="4" s="1"/>
  <c r="AL62" i="4" s="1"/>
  <c r="AM62" i="4" s="1"/>
  <c r="AN62" i="4" s="1"/>
  <c r="AO62" i="4" s="1"/>
  <c r="AP62" i="4" s="1"/>
  <c r="AQ62" i="4" s="1"/>
  <c r="AR62" i="4" s="1"/>
  <c r="AS62" i="4" s="1"/>
  <c r="AT62" i="4" s="1"/>
  <c r="AU62" i="4" s="1"/>
  <c r="AV62" i="4" s="1"/>
  <c r="AW62" i="4" s="1"/>
  <c r="AX62" i="4" s="1"/>
  <c r="AY62" i="4" s="1"/>
  <c r="AZ62" i="4" s="1"/>
  <c r="BA62" i="4" s="1"/>
  <c r="BB62" i="4" s="1"/>
  <c r="BC62" i="4" s="1"/>
  <c r="BD62" i="4" s="1"/>
  <c r="L61" i="4"/>
  <c r="M61" i="4" s="1"/>
  <c r="N61" i="4" s="1"/>
  <c r="O61" i="4" s="1"/>
  <c r="P61" i="4" s="1"/>
  <c r="Q61" i="4" s="1"/>
  <c r="R61" i="4" s="1"/>
  <c r="S61" i="4" s="1"/>
  <c r="T61" i="4" s="1"/>
  <c r="U61" i="4" s="1"/>
  <c r="V61" i="4" s="1"/>
  <c r="W61" i="4" s="1"/>
  <c r="X61" i="4" s="1"/>
  <c r="Y61" i="4" s="1"/>
  <c r="Z61" i="4" s="1"/>
  <c r="AA61" i="4" s="1"/>
  <c r="AB61" i="4" s="1"/>
  <c r="AC61" i="4" s="1"/>
  <c r="AD61" i="4" s="1"/>
  <c r="AE61" i="4" s="1"/>
  <c r="AF61" i="4" s="1"/>
  <c r="AG61" i="4" s="1"/>
  <c r="AH61" i="4" s="1"/>
  <c r="AI61" i="4" s="1"/>
  <c r="AJ61" i="4" s="1"/>
  <c r="AK61" i="4" s="1"/>
  <c r="AL61" i="4" s="1"/>
  <c r="AM61" i="4" s="1"/>
  <c r="AN61" i="4" s="1"/>
  <c r="AO61" i="4" s="1"/>
  <c r="AP61" i="4" s="1"/>
  <c r="AQ61" i="4" s="1"/>
  <c r="AR61" i="4" s="1"/>
  <c r="AS61" i="4" s="1"/>
  <c r="AT61" i="4" s="1"/>
  <c r="AU61" i="4" s="1"/>
  <c r="AV61" i="4" s="1"/>
  <c r="AW61" i="4" s="1"/>
  <c r="AX61" i="4" s="1"/>
  <c r="AY61" i="4" s="1"/>
  <c r="AZ61" i="4" s="1"/>
  <c r="BA61" i="4" s="1"/>
  <c r="BB61" i="4" s="1"/>
  <c r="BC61" i="4" s="1"/>
  <c r="BD61" i="4" s="1"/>
  <c r="L60" i="4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F60" i="4" s="1"/>
  <c r="AG60" i="4" s="1"/>
  <c r="AH60" i="4" s="1"/>
  <c r="AI60" i="4" s="1"/>
  <c r="AJ60" i="4" s="1"/>
  <c r="AK60" i="4" s="1"/>
  <c r="AL60" i="4" s="1"/>
  <c r="AM60" i="4" s="1"/>
  <c r="AN60" i="4" s="1"/>
  <c r="AO60" i="4" s="1"/>
  <c r="AP60" i="4" s="1"/>
  <c r="AQ60" i="4" s="1"/>
  <c r="AR60" i="4" s="1"/>
  <c r="AS60" i="4" s="1"/>
  <c r="AT60" i="4" s="1"/>
  <c r="AU60" i="4" s="1"/>
  <c r="AV60" i="4" s="1"/>
  <c r="AW60" i="4" s="1"/>
  <c r="AX60" i="4" s="1"/>
  <c r="AY60" i="4" s="1"/>
  <c r="AZ60" i="4" s="1"/>
  <c r="BA60" i="4" s="1"/>
  <c r="BB60" i="4" s="1"/>
  <c r="BC60" i="4" s="1"/>
  <c r="BD60" i="4" s="1"/>
  <c r="L59" i="4"/>
  <c r="M59" i="4" s="1"/>
  <c r="N59" i="4" s="1"/>
  <c r="O59" i="4" s="1"/>
  <c r="P59" i="4" s="1"/>
  <c r="Q59" i="4" s="1"/>
  <c r="R59" i="4" s="1"/>
  <c r="S59" i="4" s="1"/>
  <c r="T59" i="4" s="1"/>
  <c r="U59" i="4" s="1"/>
  <c r="V59" i="4" s="1"/>
  <c r="W59" i="4" s="1"/>
  <c r="X59" i="4" s="1"/>
  <c r="Y59" i="4" s="1"/>
  <c r="Z59" i="4" s="1"/>
  <c r="AA59" i="4" s="1"/>
  <c r="AB59" i="4" s="1"/>
  <c r="AC59" i="4" s="1"/>
  <c r="AD59" i="4" s="1"/>
  <c r="AE59" i="4" s="1"/>
  <c r="AF59" i="4" s="1"/>
  <c r="AG59" i="4" s="1"/>
  <c r="AH59" i="4" s="1"/>
  <c r="AI59" i="4" s="1"/>
  <c r="AJ59" i="4" s="1"/>
  <c r="AK59" i="4" s="1"/>
  <c r="AL59" i="4" s="1"/>
  <c r="AM59" i="4" s="1"/>
  <c r="AN59" i="4" s="1"/>
  <c r="AO59" i="4" s="1"/>
  <c r="AP59" i="4" s="1"/>
  <c r="AQ59" i="4" s="1"/>
  <c r="AR59" i="4" s="1"/>
  <c r="AS59" i="4" s="1"/>
  <c r="AT59" i="4" s="1"/>
  <c r="AU59" i="4" s="1"/>
  <c r="AV59" i="4" s="1"/>
  <c r="AW59" i="4" s="1"/>
  <c r="AX59" i="4" s="1"/>
  <c r="AY59" i="4" s="1"/>
  <c r="AZ59" i="4" s="1"/>
  <c r="BA59" i="4" s="1"/>
  <c r="BB59" i="4" s="1"/>
  <c r="BC59" i="4" s="1"/>
  <c r="BD59" i="4" s="1"/>
  <c r="L58" i="4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AH58" i="4" s="1"/>
  <c r="AI58" i="4" s="1"/>
  <c r="AJ58" i="4" s="1"/>
  <c r="AK58" i="4" s="1"/>
  <c r="AL58" i="4" s="1"/>
  <c r="AM58" i="4" s="1"/>
  <c r="AN58" i="4" s="1"/>
  <c r="AO58" i="4" s="1"/>
  <c r="AP58" i="4" s="1"/>
  <c r="AQ58" i="4" s="1"/>
  <c r="AR58" i="4" s="1"/>
  <c r="AS58" i="4" s="1"/>
  <c r="AT58" i="4" s="1"/>
  <c r="AU58" i="4" s="1"/>
  <c r="AV58" i="4" s="1"/>
  <c r="AW58" i="4" s="1"/>
  <c r="AX58" i="4" s="1"/>
  <c r="AY58" i="4" s="1"/>
  <c r="AZ58" i="4" s="1"/>
  <c r="BA58" i="4" s="1"/>
  <c r="BB58" i="4" s="1"/>
  <c r="BC58" i="4" s="1"/>
  <c r="BD58" i="4" s="1"/>
  <c r="L57" i="4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G57" i="4" s="1"/>
  <c r="AH57" i="4" s="1"/>
  <c r="AI57" i="4" s="1"/>
  <c r="AJ57" i="4" s="1"/>
  <c r="AK57" i="4" s="1"/>
  <c r="AL57" i="4" s="1"/>
  <c r="AM57" i="4" s="1"/>
  <c r="AN57" i="4" s="1"/>
  <c r="AO57" i="4" s="1"/>
  <c r="AP57" i="4" s="1"/>
  <c r="AQ57" i="4" s="1"/>
  <c r="AR57" i="4" s="1"/>
  <c r="AS57" i="4" s="1"/>
  <c r="AT57" i="4" s="1"/>
  <c r="AU57" i="4" s="1"/>
  <c r="AV57" i="4" s="1"/>
  <c r="AW57" i="4" s="1"/>
  <c r="AX57" i="4" s="1"/>
  <c r="AY57" i="4" s="1"/>
  <c r="AZ57" i="4" s="1"/>
  <c r="BA57" i="4" s="1"/>
  <c r="BB57" i="4" s="1"/>
  <c r="BC57" i="4" s="1"/>
  <c r="BD57" i="4" s="1"/>
  <c r="L55" i="4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AF55" i="4" s="1"/>
  <c r="AG55" i="4" s="1"/>
  <c r="AH55" i="4" s="1"/>
  <c r="AI55" i="4" s="1"/>
  <c r="AJ55" i="4" s="1"/>
  <c r="AK55" i="4" s="1"/>
  <c r="AL55" i="4" s="1"/>
  <c r="AM55" i="4" s="1"/>
  <c r="AN55" i="4" s="1"/>
  <c r="AO55" i="4" s="1"/>
  <c r="AP55" i="4" s="1"/>
  <c r="AQ55" i="4" s="1"/>
  <c r="AR55" i="4" s="1"/>
  <c r="AS55" i="4" s="1"/>
  <c r="AT55" i="4" s="1"/>
  <c r="AU55" i="4" s="1"/>
  <c r="AV55" i="4" s="1"/>
  <c r="AW55" i="4" s="1"/>
  <c r="AX55" i="4" s="1"/>
  <c r="AY55" i="4" s="1"/>
  <c r="AZ55" i="4" s="1"/>
  <c r="BA55" i="4" s="1"/>
  <c r="BB55" i="4" s="1"/>
  <c r="BC55" i="4" s="1"/>
  <c r="BD55" i="4" s="1"/>
  <c r="L54" i="4"/>
  <c r="M54" i="4" s="1"/>
  <c r="N54" i="4" s="1"/>
  <c r="O54" i="4" s="1"/>
  <c r="P54" i="4" s="1"/>
  <c r="Q54" i="4" s="1"/>
  <c r="R54" i="4" s="1"/>
  <c r="S54" i="4" s="1"/>
  <c r="T54" i="4" s="1"/>
  <c r="U54" i="4" s="1"/>
  <c r="V54" i="4" s="1"/>
  <c r="W54" i="4" s="1"/>
  <c r="X54" i="4" s="1"/>
  <c r="Y54" i="4" s="1"/>
  <c r="Z54" i="4" s="1"/>
  <c r="AA54" i="4" s="1"/>
  <c r="AB54" i="4" s="1"/>
  <c r="AC54" i="4" s="1"/>
  <c r="AD54" i="4" s="1"/>
  <c r="AE54" i="4" s="1"/>
  <c r="AF54" i="4" s="1"/>
  <c r="AG54" i="4" s="1"/>
  <c r="AH54" i="4" s="1"/>
  <c r="AI54" i="4" s="1"/>
  <c r="AJ54" i="4" s="1"/>
  <c r="AK54" i="4" s="1"/>
  <c r="AL54" i="4" s="1"/>
  <c r="AM54" i="4" s="1"/>
  <c r="AN54" i="4" s="1"/>
  <c r="AO54" i="4" s="1"/>
  <c r="AP54" i="4" s="1"/>
  <c r="AQ54" i="4" s="1"/>
  <c r="AR54" i="4" s="1"/>
  <c r="AS54" i="4" s="1"/>
  <c r="AT54" i="4" s="1"/>
  <c r="AU54" i="4" s="1"/>
  <c r="AV54" i="4" s="1"/>
  <c r="AW54" i="4" s="1"/>
  <c r="AX54" i="4" s="1"/>
  <c r="AY54" i="4" s="1"/>
  <c r="AZ54" i="4" s="1"/>
  <c r="BA54" i="4" s="1"/>
  <c r="BB54" i="4" s="1"/>
  <c r="BC54" i="4" s="1"/>
  <c r="BD54" i="4" s="1"/>
  <c r="L53" i="4"/>
  <c r="M53" i="4" s="1"/>
  <c r="N53" i="4" s="1"/>
  <c r="O53" i="4" s="1"/>
  <c r="P53" i="4" s="1"/>
  <c r="Q53" i="4" s="1"/>
  <c r="R53" i="4" s="1"/>
  <c r="S53" i="4" s="1"/>
  <c r="T53" i="4" s="1"/>
  <c r="U53" i="4" s="1"/>
  <c r="V53" i="4" s="1"/>
  <c r="W53" i="4" s="1"/>
  <c r="X53" i="4" s="1"/>
  <c r="Y53" i="4" s="1"/>
  <c r="Z53" i="4" s="1"/>
  <c r="AA53" i="4" s="1"/>
  <c r="AB53" i="4" s="1"/>
  <c r="AC53" i="4" s="1"/>
  <c r="AD53" i="4" s="1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AO53" i="4" s="1"/>
  <c r="AP53" i="4" s="1"/>
  <c r="AQ53" i="4" s="1"/>
  <c r="AR53" i="4" s="1"/>
  <c r="AS53" i="4" s="1"/>
  <c r="AT53" i="4" s="1"/>
  <c r="AU53" i="4" s="1"/>
  <c r="AV53" i="4" s="1"/>
  <c r="AW53" i="4" s="1"/>
  <c r="AX53" i="4" s="1"/>
  <c r="AY53" i="4" s="1"/>
  <c r="AZ53" i="4" s="1"/>
  <c r="BA53" i="4" s="1"/>
  <c r="BB53" i="4" s="1"/>
  <c r="BC53" i="4" s="1"/>
  <c r="BD53" i="4" s="1"/>
  <c r="L51" i="4"/>
  <c r="M51" i="4" s="1"/>
  <c r="N51" i="4" s="1"/>
  <c r="O51" i="4" s="1"/>
  <c r="P51" i="4" s="1"/>
  <c r="Q51" i="4" s="1"/>
  <c r="R51" i="4" s="1"/>
  <c r="S51" i="4" s="1"/>
  <c r="T51" i="4" s="1"/>
  <c r="U51" i="4" s="1"/>
  <c r="V51" i="4" s="1"/>
  <c r="W51" i="4" s="1"/>
  <c r="X51" i="4" s="1"/>
  <c r="Y51" i="4" s="1"/>
  <c r="Z51" i="4" s="1"/>
  <c r="AA51" i="4" s="1"/>
  <c r="AB51" i="4" s="1"/>
  <c r="AC51" i="4" s="1"/>
  <c r="AD51" i="4" s="1"/>
  <c r="AE51" i="4" s="1"/>
  <c r="AF51" i="4" s="1"/>
  <c r="AG51" i="4" s="1"/>
  <c r="AH51" i="4" s="1"/>
  <c r="AI51" i="4" s="1"/>
  <c r="AJ51" i="4" s="1"/>
  <c r="AK51" i="4" s="1"/>
  <c r="AL51" i="4" s="1"/>
  <c r="AM51" i="4" s="1"/>
  <c r="AN51" i="4" s="1"/>
  <c r="AO51" i="4" s="1"/>
  <c r="AP51" i="4" s="1"/>
  <c r="AQ51" i="4" s="1"/>
  <c r="AR51" i="4" s="1"/>
  <c r="AS51" i="4" s="1"/>
  <c r="AT51" i="4" s="1"/>
  <c r="AU51" i="4" s="1"/>
  <c r="AV51" i="4" s="1"/>
  <c r="AW51" i="4" s="1"/>
  <c r="AX51" i="4" s="1"/>
  <c r="AY51" i="4" s="1"/>
  <c r="AZ51" i="4" s="1"/>
  <c r="BA51" i="4" s="1"/>
  <c r="BB51" i="4" s="1"/>
  <c r="BC51" i="4" s="1"/>
  <c r="BD51" i="4" s="1"/>
  <c r="L50" i="4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AC50" i="4" s="1"/>
  <c r="AD50" i="4" s="1"/>
  <c r="AE50" i="4" s="1"/>
  <c r="AF50" i="4" s="1"/>
  <c r="AG50" i="4" s="1"/>
  <c r="AH50" i="4" s="1"/>
  <c r="AI50" i="4" s="1"/>
  <c r="AJ50" i="4" s="1"/>
  <c r="AK50" i="4" s="1"/>
  <c r="AL50" i="4" s="1"/>
  <c r="AM50" i="4" s="1"/>
  <c r="AN50" i="4" s="1"/>
  <c r="AO50" i="4" s="1"/>
  <c r="AP50" i="4" s="1"/>
  <c r="AQ50" i="4" s="1"/>
  <c r="AR50" i="4" s="1"/>
  <c r="AS50" i="4" s="1"/>
  <c r="AT50" i="4" s="1"/>
  <c r="AU50" i="4" s="1"/>
  <c r="AV50" i="4" s="1"/>
  <c r="AW50" i="4" s="1"/>
  <c r="AX50" i="4" s="1"/>
  <c r="AY50" i="4" s="1"/>
  <c r="AZ50" i="4" s="1"/>
  <c r="BA50" i="4" s="1"/>
  <c r="BB50" i="4" s="1"/>
  <c r="BC50" i="4" s="1"/>
  <c r="BD50" i="4" s="1"/>
  <c r="L49" i="4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I49" i="4" s="1"/>
  <c r="AJ49" i="4" s="1"/>
  <c r="AK49" i="4" s="1"/>
  <c r="AL49" i="4" s="1"/>
  <c r="AM49" i="4" s="1"/>
  <c r="AN49" i="4" s="1"/>
  <c r="AO49" i="4" s="1"/>
  <c r="AP49" i="4" s="1"/>
  <c r="AQ49" i="4" s="1"/>
  <c r="AR49" i="4" s="1"/>
  <c r="AS49" i="4" s="1"/>
  <c r="AT49" i="4" s="1"/>
  <c r="AU49" i="4" s="1"/>
  <c r="AV49" i="4" s="1"/>
  <c r="AW49" i="4" s="1"/>
  <c r="AX49" i="4" s="1"/>
  <c r="AY49" i="4" s="1"/>
  <c r="AZ49" i="4" s="1"/>
  <c r="BA49" i="4" s="1"/>
  <c r="BB49" i="4" s="1"/>
  <c r="BC49" i="4" s="1"/>
  <c r="BD49" i="4" s="1"/>
  <c r="L48" i="4"/>
  <c r="M48" i="4" s="1"/>
  <c r="N48" i="4" s="1"/>
  <c r="O48" i="4" s="1"/>
  <c r="P48" i="4" s="1"/>
  <c r="Q48" i="4" s="1"/>
  <c r="R48" i="4" s="1"/>
  <c r="S48" i="4" s="1"/>
  <c r="T48" i="4" s="1"/>
  <c r="U48" i="4" s="1"/>
  <c r="V48" i="4" s="1"/>
  <c r="W48" i="4" s="1"/>
  <c r="X48" i="4" s="1"/>
  <c r="Y48" i="4" s="1"/>
  <c r="Z48" i="4" s="1"/>
  <c r="AA48" i="4" s="1"/>
  <c r="AB48" i="4" s="1"/>
  <c r="AC48" i="4" s="1"/>
  <c r="AD48" i="4" s="1"/>
  <c r="AE48" i="4" s="1"/>
  <c r="AF48" i="4" s="1"/>
  <c r="AG48" i="4" s="1"/>
  <c r="AH48" i="4" s="1"/>
  <c r="AI48" i="4" s="1"/>
  <c r="AJ48" i="4" s="1"/>
  <c r="AK48" i="4" s="1"/>
  <c r="AL48" i="4" s="1"/>
  <c r="AM48" i="4" s="1"/>
  <c r="AN48" i="4" s="1"/>
  <c r="AO48" i="4" s="1"/>
  <c r="AP48" i="4" s="1"/>
  <c r="AQ48" i="4" s="1"/>
  <c r="AR48" i="4" s="1"/>
  <c r="AS48" i="4" s="1"/>
  <c r="AT48" i="4" s="1"/>
  <c r="AU48" i="4" s="1"/>
  <c r="AV48" i="4" s="1"/>
  <c r="AW48" i="4" s="1"/>
  <c r="AX48" i="4" s="1"/>
  <c r="AY48" i="4" s="1"/>
  <c r="AZ48" i="4" s="1"/>
  <c r="BA48" i="4" s="1"/>
  <c r="BB48" i="4" s="1"/>
  <c r="BC48" i="4" s="1"/>
  <c r="BD48" i="4" s="1"/>
  <c r="L47" i="4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AG47" i="4" s="1"/>
  <c r="AH47" i="4" s="1"/>
  <c r="AI47" i="4" s="1"/>
  <c r="AJ47" i="4" s="1"/>
  <c r="AK47" i="4" s="1"/>
  <c r="AL47" i="4" s="1"/>
  <c r="AM47" i="4" s="1"/>
  <c r="AN47" i="4" s="1"/>
  <c r="AO47" i="4" s="1"/>
  <c r="AP47" i="4" s="1"/>
  <c r="AQ47" i="4" s="1"/>
  <c r="AR47" i="4" s="1"/>
  <c r="AS47" i="4" s="1"/>
  <c r="AT47" i="4" s="1"/>
  <c r="AU47" i="4" s="1"/>
  <c r="AV47" i="4" s="1"/>
  <c r="AW47" i="4" s="1"/>
  <c r="AX47" i="4" s="1"/>
  <c r="AY47" i="4" s="1"/>
  <c r="AZ47" i="4" s="1"/>
  <c r="BA47" i="4" s="1"/>
  <c r="BB47" i="4" s="1"/>
  <c r="BC47" i="4" s="1"/>
  <c r="BD47" i="4" s="1"/>
  <c r="L45" i="4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AP45" i="4" s="1"/>
  <c r="AQ45" i="4" s="1"/>
  <c r="AR45" i="4" s="1"/>
  <c r="AS45" i="4" s="1"/>
  <c r="AT45" i="4" s="1"/>
  <c r="AU45" i="4" s="1"/>
  <c r="AV45" i="4" s="1"/>
  <c r="AW45" i="4" s="1"/>
  <c r="AX45" i="4" s="1"/>
  <c r="AY45" i="4" s="1"/>
  <c r="AZ45" i="4" s="1"/>
  <c r="BA45" i="4" s="1"/>
  <c r="BB45" i="4" s="1"/>
  <c r="BC45" i="4" s="1"/>
  <c r="BD45" i="4" s="1"/>
  <c r="L44" i="4"/>
  <c r="M44" i="4" s="1"/>
  <c r="N44" i="4" s="1"/>
  <c r="O44" i="4" s="1"/>
  <c r="P44" i="4" s="1"/>
  <c r="Q44" i="4" s="1"/>
  <c r="R44" i="4" s="1"/>
  <c r="S44" i="4" s="1"/>
  <c r="T44" i="4" s="1"/>
  <c r="U44" i="4" s="1"/>
  <c r="V44" i="4" s="1"/>
  <c r="W44" i="4" s="1"/>
  <c r="X44" i="4" s="1"/>
  <c r="Y44" i="4" s="1"/>
  <c r="Z44" i="4" s="1"/>
  <c r="AA44" i="4" s="1"/>
  <c r="AB44" i="4" s="1"/>
  <c r="AC44" i="4" s="1"/>
  <c r="AD44" i="4" s="1"/>
  <c r="AE44" i="4" s="1"/>
  <c r="AF44" i="4" s="1"/>
  <c r="AG44" i="4" s="1"/>
  <c r="AH44" i="4" s="1"/>
  <c r="AI44" i="4" s="1"/>
  <c r="AJ44" i="4" s="1"/>
  <c r="AK44" i="4" s="1"/>
  <c r="AL44" i="4" s="1"/>
  <c r="AM44" i="4" s="1"/>
  <c r="AN44" i="4" s="1"/>
  <c r="AO44" i="4" s="1"/>
  <c r="AP44" i="4" s="1"/>
  <c r="AQ44" i="4" s="1"/>
  <c r="AR44" i="4" s="1"/>
  <c r="AS44" i="4" s="1"/>
  <c r="AT44" i="4" s="1"/>
  <c r="AU44" i="4" s="1"/>
  <c r="AV44" i="4" s="1"/>
  <c r="AW44" i="4" s="1"/>
  <c r="AX44" i="4" s="1"/>
  <c r="AY44" i="4" s="1"/>
  <c r="AZ44" i="4" s="1"/>
  <c r="BA44" i="4" s="1"/>
  <c r="BB44" i="4" s="1"/>
  <c r="BC44" i="4" s="1"/>
  <c r="BD44" i="4" s="1"/>
  <c r="L43" i="4"/>
  <c r="M43" i="4" s="1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X43" i="4" s="1"/>
  <c r="Y43" i="4" s="1"/>
  <c r="Z43" i="4" s="1"/>
  <c r="AA43" i="4" s="1"/>
  <c r="AB43" i="4" s="1"/>
  <c r="AC43" i="4" s="1"/>
  <c r="AD43" i="4" s="1"/>
  <c r="AE43" i="4" s="1"/>
  <c r="AF43" i="4" s="1"/>
  <c r="AG43" i="4" s="1"/>
  <c r="AH43" i="4" s="1"/>
  <c r="AI43" i="4" s="1"/>
  <c r="AJ43" i="4" s="1"/>
  <c r="AK43" i="4" s="1"/>
  <c r="AL43" i="4" s="1"/>
  <c r="AM43" i="4" s="1"/>
  <c r="AN43" i="4" s="1"/>
  <c r="AO43" i="4" s="1"/>
  <c r="AP43" i="4" s="1"/>
  <c r="AQ43" i="4" s="1"/>
  <c r="AR43" i="4" s="1"/>
  <c r="AS43" i="4" s="1"/>
  <c r="AT43" i="4" s="1"/>
  <c r="AU43" i="4" s="1"/>
  <c r="AV43" i="4" s="1"/>
  <c r="AW43" i="4" s="1"/>
  <c r="AX43" i="4" s="1"/>
  <c r="AY43" i="4" s="1"/>
  <c r="AZ43" i="4" s="1"/>
  <c r="BA43" i="4" s="1"/>
  <c r="BB43" i="4" s="1"/>
  <c r="BC43" i="4" s="1"/>
  <c r="BD43" i="4" s="1"/>
  <c r="L41" i="4"/>
  <c r="M41" i="4" s="1"/>
  <c r="N41" i="4" s="1"/>
  <c r="O41" i="4" s="1"/>
  <c r="P41" i="4" s="1"/>
  <c r="Q41" i="4" s="1"/>
  <c r="R41" i="4" s="1"/>
  <c r="S41" i="4" s="1"/>
  <c r="T41" i="4" s="1"/>
  <c r="U41" i="4" s="1"/>
  <c r="V41" i="4" s="1"/>
  <c r="W41" i="4" s="1"/>
  <c r="X41" i="4" s="1"/>
  <c r="Y41" i="4" s="1"/>
  <c r="Z41" i="4" s="1"/>
  <c r="AA41" i="4" s="1"/>
  <c r="AB41" i="4" s="1"/>
  <c r="AC41" i="4" s="1"/>
  <c r="AD41" i="4" s="1"/>
  <c r="AE41" i="4" s="1"/>
  <c r="AF41" i="4" s="1"/>
  <c r="AG41" i="4" s="1"/>
  <c r="AH41" i="4" s="1"/>
  <c r="AI41" i="4" s="1"/>
  <c r="AJ41" i="4" s="1"/>
  <c r="AK41" i="4" s="1"/>
  <c r="AL41" i="4" s="1"/>
  <c r="AM41" i="4" s="1"/>
  <c r="AN41" i="4" s="1"/>
  <c r="AO41" i="4" s="1"/>
  <c r="AP41" i="4" s="1"/>
  <c r="AQ41" i="4" s="1"/>
  <c r="AR41" i="4" s="1"/>
  <c r="AS41" i="4" s="1"/>
  <c r="AT41" i="4" s="1"/>
  <c r="AU41" i="4" s="1"/>
  <c r="AV41" i="4" s="1"/>
  <c r="AW41" i="4" s="1"/>
  <c r="AX41" i="4" s="1"/>
  <c r="AY41" i="4" s="1"/>
  <c r="AZ41" i="4" s="1"/>
  <c r="BA41" i="4" s="1"/>
  <c r="BB41" i="4" s="1"/>
  <c r="BC41" i="4" s="1"/>
  <c r="BD41" i="4" s="1"/>
  <c r="L40" i="4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AO40" i="4" s="1"/>
  <c r="AP40" i="4" s="1"/>
  <c r="AQ40" i="4" s="1"/>
  <c r="AR40" i="4" s="1"/>
  <c r="AS40" i="4" s="1"/>
  <c r="AT40" i="4" s="1"/>
  <c r="AU40" i="4" s="1"/>
  <c r="AV40" i="4" s="1"/>
  <c r="AW40" i="4" s="1"/>
  <c r="AX40" i="4" s="1"/>
  <c r="AY40" i="4" s="1"/>
  <c r="AZ40" i="4" s="1"/>
  <c r="BA40" i="4" s="1"/>
  <c r="BB40" i="4" s="1"/>
  <c r="BC40" i="4" s="1"/>
  <c r="BD40" i="4" s="1"/>
  <c r="L39" i="4"/>
  <c r="M39" i="4" s="1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X39" i="4" s="1"/>
  <c r="Y39" i="4" s="1"/>
  <c r="Z39" i="4" s="1"/>
  <c r="AA39" i="4" s="1"/>
  <c r="AB39" i="4" s="1"/>
  <c r="AC39" i="4" s="1"/>
  <c r="AD39" i="4" s="1"/>
  <c r="AE39" i="4" s="1"/>
  <c r="AF39" i="4" s="1"/>
  <c r="AG39" i="4" s="1"/>
  <c r="AH39" i="4" s="1"/>
  <c r="AI39" i="4" s="1"/>
  <c r="AJ39" i="4" s="1"/>
  <c r="AK39" i="4" s="1"/>
  <c r="AL39" i="4" s="1"/>
  <c r="AM39" i="4" s="1"/>
  <c r="AN39" i="4" s="1"/>
  <c r="AO39" i="4" s="1"/>
  <c r="AP39" i="4" s="1"/>
  <c r="AQ39" i="4" s="1"/>
  <c r="AR39" i="4" s="1"/>
  <c r="AS39" i="4" s="1"/>
  <c r="AT39" i="4" s="1"/>
  <c r="AU39" i="4" s="1"/>
  <c r="AV39" i="4" s="1"/>
  <c r="AW39" i="4" s="1"/>
  <c r="AX39" i="4" s="1"/>
  <c r="AY39" i="4" s="1"/>
  <c r="AZ39" i="4" s="1"/>
  <c r="BA39" i="4" s="1"/>
  <c r="BB39" i="4" s="1"/>
  <c r="BC39" i="4" s="1"/>
  <c r="BD39" i="4" s="1"/>
  <c r="L37" i="4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H37" i="4" s="1"/>
  <c r="AI37" i="4" s="1"/>
  <c r="AJ37" i="4" s="1"/>
  <c r="AK37" i="4" s="1"/>
  <c r="AL37" i="4" s="1"/>
  <c r="AM37" i="4" s="1"/>
  <c r="AN37" i="4" s="1"/>
  <c r="AO37" i="4" s="1"/>
  <c r="AP37" i="4" s="1"/>
  <c r="AQ37" i="4" s="1"/>
  <c r="AR37" i="4" s="1"/>
  <c r="AS37" i="4" s="1"/>
  <c r="AT37" i="4" s="1"/>
  <c r="AU37" i="4" s="1"/>
  <c r="AV37" i="4" s="1"/>
  <c r="AW37" i="4" s="1"/>
  <c r="AX37" i="4" s="1"/>
  <c r="AY37" i="4" s="1"/>
  <c r="AZ37" i="4" s="1"/>
  <c r="BA37" i="4" s="1"/>
  <c r="BB37" i="4" s="1"/>
  <c r="BC37" i="4" s="1"/>
  <c r="BD37" i="4" s="1"/>
  <c r="L36" i="4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AP36" i="4" s="1"/>
  <c r="AQ36" i="4" s="1"/>
  <c r="AR36" i="4" s="1"/>
  <c r="AS36" i="4" s="1"/>
  <c r="AT36" i="4" s="1"/>
  <c r="AU36" i="4" s="1"/>
  <c r="AV36" i="4" s="1"/>
  <c r="AW36" i="4" s="1"/>
  <c r="AX36" i="4" s="1"/>
  <c r="AY36" i="4" s="1"/>
  <c r="AZ36" i="4" s="1"/>
  <c r="BA36" i="4" s="1"/>
  <c r="BB36" i="4" s="1"/>
  <c r="BC36" i="4" s="1"/>
  <c r="BD36" i="4" s="1"/>
  <c r="L35" i="4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F35" i="4" s="1"/>
  <c r="AG35" i="4" s="1"/>
  <c r="AH35" i="4" s="1"/>
  <c r="AI35" i="4" s="1"/>
  <c r="AJ35" i="4" s="1"/>
  <c r="AK35" i="4" s="1"/>
  <c r="AL35" i="4" s="1"/>
  <c r="AM35" i="4" s="1"/>
  <c r="AN35" i="4" s="1"/>
  <c r="AO35" i="4" s="1"/>
  <c r="AP35" i="4" s="1"/>
  <c r="AQ35" i="4" s="1"/>
  <c r="AR35" i="4" s="1"/>
  <c r="AS35" i="4" s="1"/>
  <c r="AT35" i="4" s="1"/>
  <c r="AU35" i="4" s="1"/>
  <c r="AV35" i="4" s="1"/>
  <c r="AW35" i="4" s="1"/>
  <c r="AX35" i="4" s="1"/>
  <c r="AY35" i="4" s="1"/>
  <c r="AZ35" i="4" s="1"/>
  <c r="BA35" i="4" s="1"/>
  <c r="BB35" i="4" s="1"/>
  <c r="BC35" i="4" s="1"/>
  <c r="BD35" i="4" s="1"/>
  <c r="L34" i="4"/>
  <c r="M34" i="4" s="1"/>
  <c r="N34" i="4" s="1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Y34" i="4" s="1"/>
  <c r="Z34" i="4" s="1"/>
  <c r="AA34" i="4" s="1"/>
  <c r="AB34" i="4" s="1"/>
  <c r="AC34" i="4" s="1"/>
  <c r="AD34" i="4" s="1"/>
  <c r="AE34" i="4" s="1"/>
  <c r="AF34" i="4" s="1"/>
  <c r="AG34" i="4" s="1"/>
  <c r="AH34" i="4" s="1"/>
  <c r="AI34" i="4" s="1"/>
  <c r="AJ34" i="4" s="1"/>
  <c r="AK34" i="4" s="1"/>
  <c r="AL34" i="4" s="1"/>
  <c r="AM34" i="4" s="1"/>
  <c r="AN34" i="4" s="1"/>
  <c r="AO34" i="4" s="1"/>
  <c r="AP34" i="4" s="1"/>
  <c r="AQ34" i="4" s="1"/>
  <c r="AR34" i="4" s="1"/>
  <c r="AS34" i="4" s="1"/>
  <c r="AT34" i="4" s="1"/>
  <c r="AU34" i="4" s="1"/>
  <c r="AV34" i="4" s="1"/>
  <c r="AW34" i="4" s="1"/>
  <c r="AX34" i="4" s="1"/>
  <c r="AY34" i="4" s="1"/>
  <c r="AZ34" i="4" s="1"/>
  <c r="BA34" i="4" s="1"/>
  <c r="BB34" i="4" s="1"/>
  <c r="BC34" i="4" s="1"/>
  <c r="BD34" i="4" s="1"/>
  <c r="L33" i="4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W33" i="4" s="1"/>
  <c r="X33" i="4" s="1"/>
  <c r="Y33" i="4" s="1"/>
  <c r="Z33" i="4" s="1"/>
  <c r="AA33" i="4" s="1"/>
  <c r="AB33" i="4" s="1"/>
  <c r="AC33" i="4" s="1"/>
  <c r="AD33" i="4" s="1"/>
  <c r="AE33" i="4" s="1"/>
  <c r="AF33" i="4" s="1"/>
  <c r="AG33" i="4" s="1"/>
  <c r="AH33" i="4" s="1"/>
  <c r="AI33" i="4" s="1"/>
  <c r="AJ33" i="4" s="1"/>
  <c r="AK33" i="4" s="1"/>
  <c r="AL33" i="4" s="1"/>
  <c r="AM33" i="4" s="1"/>
  <c r="AN33" i="4" s="1"/>
  <c r="AO33" i="4" s="1"/>
  <c r="AP33" i="4" s="1"/>
  <c r="AQ33" i="4" s="1"/>
  <c r="AR33" i="4" s="1"/>
  <c r="AS33" i="4" s="1"/>
  <c r="AT33" i="4" s="1"/>
  <c r="AU33" i="4" s="1"/>
  <c r="AV33" i="4" s="1"/>
  <c r="AW33" i="4" s="1"/>
  <c r="AX33" i="4" s="1"/>
  <c r="AY33" i="4" s="1"/>
  <c r="AZ33" i="4" s="1"/>
  <c r="BA33" i="4" s="1"/>
  <c r="BB33" i="4" s="1"/>
  <c r="BC33" i="4" s="1"/>
  <c r="BD33" i="4" s="1"/>
  <c r="L31" i="4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I31" i="4" s="1"/>
  <c r="AJ31" i="4" s="1"/>
  <c r="AK31" i="4" s="1"/>
  <c r="AL31" i="4" s="1"/>
  <c r="AM31" i="4" s="1"/>
  <c r="AN31" i="4" s="1"/>
  <c r="AO31" i="4" s="1"/>
  <c r="AP31" i="4" s="1"/>
  <c r="AQ31" i="4" s="1"/>
  <c r="AR31" i="4" s="1"/>
  <c r="AS31" i="4" s="1"/>
  <c r="AT31" i="4" s="1"/>
  <c r="AU31" i="4" s="1"/>
  <c r="AV31" i="4" s="1"/>
  <c r="AW31" i="4" s="1"/>
  <c r="AX31" i="4" s="1"/>
  <c r="AY31" i="4" s="1"/>
  <c r="AZ31" i="4" s="1"/>
  <c r="BA31" i="4" s="1"/>
  <c r="BB31" i="4" s="1"/>
  <c r="BC31" i="4" s="1"/>
  <c r="BD31" i="4" s="1"/>
  <c r="L30" i="4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O30" i="4" s="1"/>
  <c r="AP30" i="4" s="1"/>
  <c r="AQ30" i="4" s="1"/>
  <c r="AR30" i="4" s="1"/>
  <c r="AS30" i="4" s="1"/>
  <c r="AT30" i="4" s="1"/>
  <c r="AU30" i="4" s="1"/>
  <c r="AV30" i="4" s="1"/>
  <c r="AW30" i="4" s="1"/>
  <c r="AX30" i="4" s="1"/>
  <c r="AY30" i="4" s="1"/>
  <c r="AZ30" i="4" s="1"/>
  <c r="BA30" i="4" s="1"/>
  <c r="BB30" i="4" s="1"/>
  <c r="BC30" i="4" s="1"/>
  <c r="BD30" i="4" s="1"/>
  <c r="L29" i="4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G29" i="4" s="1"/>
  <c r="AH29" i="4" s="1"/>
  <c r="AI29" i="4" s="1"/>
  <c r="AJ29" i="4" s="1"/>
  <c r="AK29" i="4" s="1"/>
  <c r="AL29" i="4" s="1"/>
  <c r="AM29" i="4" s="1"/>
  <c r="AN29" i="4" s="1"/>
  <c r="AO29" i="4" s="1"/>
  <c r="AP29" i="4" s="1"/>
  <c r="AQ29" i="4" s="1"/>
  <c r="AR29" i="4" s="1"/>
  <c r="AS29" i="4" s="1"/>
  <c r="AT29" i="4" s="1"/>
  <c r="AU29" i="4" s="1"/>
  <c r="AV29" i="4" s="1"/>
  <c r="AW29" i="4" s="1"/>
  <c r="AX29" i="4" s="1"/>
  <c r="AY29" i="4" s="1"/>
  <c r="AZ29" i="4" s="1"/>
  <c r="BA29" i="4" s="1"/>
  <c r="BB29" i="4" s="1"/>
  <c r="BC29" i="4" s="1"/>
  <c r="BD29" i="4" s="1"/>
  <c r="L27" i="4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Y27" i="4" s="1"/>
  <c r="Z27" i="4" s="1"/>
  <c r="AA27" i="4" s="1"/>
  <c r="AB27" i="4" s="1"/>
  <c r="AC27" i="4" s="1"/>
  <c r="AD27" i="4" s="1"/>
  <c r="AE27" i="4" s="1"/>
  <c r="AF27" i="4" s="1"/>
  <c r="AG27" i="4" s="1"/>
  <c r="AH27" i="4" s="1"/>
  <c r="AI27" i="4" s="1"/>
  <c r="AJ27" i="4" s="1"/>
  <c r="AK27" i="4" s="1"/>
  <c r="AL27" i="4" s="1"/>
  <c r="AM27" i="4" s="1"/>
  <c r="AN27" i="4" s="1"/>
  <c r="AO27" i="4" s="1"/>
  <c r="AP27" i="4" s="1"/>
  <c r="AQ27" i="4" s="1"/>
  <c r="AR27" i="4" s="1"/>
  <c r="AS27" i="4" s="1"/>
  <c r="AT27" i="4" s="1"/>
  <c r="AU27" i="4" s="1"/>
  <c r="AV27" i="4" s="1"/>
  <c r="AW27" i="4" s="1"/>
  <c r="AX27" i="4" s="1"/>
  <c r="AY27" i="4" s="1"/>
  <c r="AZ27" i="4" s="1"/>
  <c r="BA27" i="4" s="1"/>
  <c r="BB27" i="4" s="1"/>
  <c r="BC27" i="4" s="1"/>
  <c r="BD27" i="4" s="1"/>
  <c r="L26" i="4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AA26" i="4" s="1"/>
  <c r="AB26" i="4" s="1"/>
  <c r="AC26" i="4" s="1"/>
  <c r="AD26" i="4" s="1"/>
  <c r="AE26" i="4" s="1"/>
  <c r="AF26" i="4" s="1"/>
  <c r="AG26" i="4" s="1"/>
  <c r="AH26" i="4" s="1"/>
  <c r="AI26" i="4" s="1"/>
  <c r="AJ26" i="4" s="1"/>
  <c r="AK26" i="4" s="1"/>
  <c r="AL26" i="4" s="1"/>
  <c r="AM26" i="4" s="1"/>
  <c r="AN26" i="4" s="1"/>
  <c r="AO26" i="4" s="1"/>
  <c r="AP26" i="4" s="1"/>
  <c r="AQ26" i="4" s="1"/>
  <c r="AR26" i="4" s="1"/>
  <c r="AS26" i="4" s="1"/>
  <c r="AT26" i="4" s="1"/>
  <c r="AU26" i="4" s="1"/>
  <c r="AV26" i="4" s="1"/>
  <c r="AW26" i="4" s="1"/>
  <c r="AX26" i="4" s="1"/>
  <c r="AY26" i="4" s="1"/>
  <c r="AZ26" i="4" s="1"/>
  <c r="BA26" i="4" s="1"/>
  <c r="BB26" i="4" s="1"/>
  <c r="BC26" i="4" s="1"/>
  <c r="BD26" i="4" s="1"/>
  <c r="L25" i="4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P25" i="4" s="1"/>
  <c r="AQ25" i="4" s="1"/>
  <c r="AR25" i="4" s="1"/>
  <c r="AS25" i="4" s="1"/>
  <c r="AT25" i="4" s="1"/>
  <c r="AU25" i="4" s="1"/>
  <c r="AV25" i="4" s="1"/>
  <c r="AW25" i="4" s="1"/>
  <c r="AX25" i="4" s="1"/>
  <c r="AY25" i="4" s="1"/>
  <c r="AZ25" i="4" s="1"/>
  <c r="BA25" i="4" s="1"/>
  <c r="BB25" i="4" s="1"/>
  <c r="BC25" i="4" s="1"/>
  <c r="BD25" i="4" s="1"/>
  <c r="L23" i="4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AS23" i="4" s="1"/>
  <c r="AT23" i="4" s="1"/>
  <c r="AU23" i="4" s="1"/>
  <c r="AV23" i="4" s="1"/>
  <c r="AW23" i="4" s="1"/>
  <c r="AX23" i="4" s="1"/>
  <c r="AY23" i="4" s="1"/>
  <c r="AZ23" i="4" s="1"/>
  <c r="BA23" i="4" s="1"/>
  <c r="BB23" i="4" s="1"/>
  <c r="BC23" i="4" s="1"/>
  <c r="BD23" i="4" s="1"/>
  <c r="I91" i="30" l="1"/>
  <c r="I88" i="30"/>
  <c r="I93" i="30"/>
  <c r="I92" i="30"/>
  <c r="I89" i="30"/>
  <c r="I70" i="4"/>
  <c r="I71" i="4" s="1"/>
  <c r="I87" i="30"/>
  <c r="I90" i="30"/>
  <c r="I57" i="34"/>
  <c r="I58" i="34"/>
  <c r="I60" i="34"/>
  <c r="I61" i="34"/>
  <c r="I63" i="34"/>
  <c r="I62" i="34"/>
  <c r="I59" i="34"/>
  <c r="H60" i="34" l="1"/>
  <c r="H62" i="34"/>
  <c r="H59" i="34"/>
  <c r="H88" i="30"/>
  <c r="H87" i="30"/>
  <c r="H90" i="30"/>
  <c r="H93" i="30"/>
  <c r="H63" i="34"/>
  <c r="H57" i="34"/>
  <c r="H92" i="30"/>
  <c r="H58" i="34"/>
  <c r="H61" i="34"/>
  <c r="H89" i="30"/>
  <c r="H91" i="30"/>
  <c r="H70" i="4"/>
  <c r="H71" i="4" s="1"/>
  <c r="G90" i="30"/>
  <c r="G60" i="34"/>
  <c r="G59" i="34"/>
  <c r="G63" i="34"/>
  <c r="G89" i="30"/>
  <c r="G61" i="34"/>
  <c r="G70" i="4"/>
  <c r="G71" i="4" s="1"/>
  <c r="G91" i="30"/>
  <c r="G88" i="30"/>
  <c r="G93" i="30"/>
  <c r="G58" i="34"/>
  <c r="G62" i="34"/>
  <c r="G87" i="30"/>
  <c r="G92" i="30"/>
  <c r="G57" i="34"/>
  <c r="K18" i="34" l="1"/>
  <c r="K18" i="28"/>
  <c r="K18" i="30"/>
  <c r="I18" i="28"/>
  <c r="I18" i="30"/>
  <c r="I18" i="34"/>
  <c r="J18" i="30"/>
  <c r="J18" i="34"/>
  <c r="J18" i="28"/>
  <c r="L18" i="30"/>
  <c r="L18" i="34"/>
  <c r="L18" i="28"/>
  <c r="G214" i="29" l="1"/>
  <c r="G215" i="29" s="1"/>
  <c r="G28" i="38"/>
  <c r="G24" i="38"/>
  <c r="G22" i="38"/>
  <c r="G21" i="38"/>
  <c r="G23" i="38"/>
  <c r="G27" i="38"/>
  <c r="G25" i="38"/>
  <c r="G26" i="38"/>
  <c r="G152" i="33" l="1"/>
  <c r="H23" i="38"/>
  <c r="E152" i="33"/>
  <c r="F152" i="33"/>
  <c r="H152" i="33"/>
  <c r="L152" i="33"/>
  <c r="J152" i="33"/>
  <c r="I152" i="33"/>
  <c r="H26" i="38"/>
  <c r="K152" i="33"/>
  <c r="H22" i="38" l="1"/>
  <c r="H25" i="38"/>
  <c r="H27" i="38"/>
  <c r="H28" i="38"/>
  <c r="H214" i="29"/>
  <c r="H215" i="29" s="1"/>
  <c r="H21" i="38"/>
  <c r="I26" i="38"/>
  <c r="I27" i="38"/>
  <c r="G174" i="33"/>
  <c r="G172" i="33"/>
  <c r="G160" i="33"/>
  <c r="G167" i="33"/>
  <c r="G161" i="33"/>
  <c r="G171" i="33"/>
  <c r="I24" i="38"/>
  <c r="G157" i="33"/>
  <c r="F161" i="33"/>
  <c r="F174" i="33"/>
  <c r="F169" i="33"/>
  <c r="F171" i="33"/>
  <c r="F157" i="33"/>
  <c r="F166" i="33"/>
  <c r="F168" i="33"/>
  <c r="F165" i="33"/>
  <c r="F163" i="33"/>
  <c r="F162" i="33"/>
  <c r="F173" i="33"/>
  <c r="F170" i="33"/>
  <c r="F159" i="33"/>
  <c r="F172" i="33"/>
  <c r="F158" i="33"/>
  <c r="F156" i="33"/>
  <c r="F167" i="33"/>
  <c r="F160" i="33"/>
  <c r="F164" i="33"/>
  <c r="F175" i="33"/>
  <c r="I28" i="38"/>
  <c r="L174" i="33"/>
  <c r="L168" i="33"/>
  <c r="L170" i="33"/>
  <c r="L165" i="33"/>
  <c r="L164" i="33"/>
  <c r="L162" i="33"/>
  <c r="L159" i="33"/>
  <c r="L161" i="33"/>
  <c r="L158" i="33"/>
  <c r="L167" i="33"/>
  <c r="L175" i="33"/>
  <c r="L156" i="33"/>
  <c r="L173" i="33"/>
  <c r="L171" i="33"/>
  <c r="L160" i="33"/>
  <c r="L166" i="33"/>
  <c r="L172" i="33"/>
  <c r="L157" i="33"/>
  <c r="L163" i="33"/>
  <c r="L169" i="33"/>
  <c r="G163" i="33"/>
  <c r="G162" i="33"/>
  <c r="I22" i="38"/>
  <c r="H158" i="33"/>
  <c r="H173" i="33"/>
  <c r="H156" i="33"/>
  <c r="H159" i="33"/>
  <c r="H163" i="33"/>
  <c r="H172" i="33"/>
  <c r="H167" i="33"/>
  <c r="H171" i="33"/>
  <c r="H169" i="33"/>
  <c r="H164" i="33"/>
  <c r="H162" i="33"/>
  <c r="H166" i="33"/>
  <c r="H161" i="33"/>
  <c r="H165" i="33"/>
  <c r="H157" i="33"/>
  <c r="H170" i="33"/>
  <c r="H174" i="33"/>
  <c r="H175" i="33"/>
  <c r="H168" i="33"/>
  <c r="H160" i="33"/>
  <c r="G170" i="33"/>
  <c r="G156" i="33"/>
  <c r="I23" i="38"/>
  <c r="I214" i="29"/>
  <c r="I215" i="29" s="1"/>
  <c r="J161" i="33"/>
  <c r="J167" i="33"/>
  <c r="J164" i="33"/>
  <c r="J169" i="33"/>
  <c r="J158" i="33"/>
  <c r="J172" i="33"/>
  <c r="J160" i="33"/>
  <c r="J174" i="33"/>
  <c r="J166" i="33"/>
  <c r="J168" i="33"/>
  <c r="J171" i="33"/>
  <c r="J163" i="33"/>
  <c r="J157" i="33"/>
  <c r="J175" i="33"/>
  <c r="J170" i="33"/>
  <c r="J156" i="33"/>
  <c r="J165" i="33"/>
  <c r="J162" i="33"/>
  <c r="J173" i="33"/>
  <c r="J159" i="33"/>
  <c r="K168" i="33"/>
  <c r="K171" i="33"/>
  <c r="K166" i="33"/>
  <c r="K160" i="33"/>
  <c r="K169" i="33"/>
  <c r="K165" i="33"/>
  <c r="K162" i="33"/>
  <c r="K158" i="33"/>
  <c r="K156" i="33"/>
  <c r="K174" i="33"/>
  <c r="K164" i="33"/>
  <c r="K170" i="33"/>
  <c r="K163" i="33"/>
  <c r="K173" i="33"/>
  <c r="K161" i="33"/>
  <c r="K167" i="33"/>
  <c r="K172" i="33"/>
  <c r="K175" i="33"/>
  <c r="K159" i="33"/>
  <c r="K157" i="33"/>
  <c r="G166" i="33"/>
  <c r="G169" i="33"/>
  <c r="I25" i="38"/>
  <c r="E167" i="33"/>
  <c r="E159" i="33"/>
  <c r="E175" i="33"/>
  <c r="E164" i="33"/>
  <c r="E166" i="33"/>
  <c r="E158" i="33"/>
  <c r="E170" i="33"/>
  <c r="E163" i="33"/>
  <c r="E165" i="33"/>
  <c r="E157" i="33"/>
  <c r="E156" i="33"/>
  <c r="E174" i="33"/>
  <c r="M152" i="33"/>
  <c r="E173" i="33"/>
  <c r="E162" i="33"/>
  <c r="E161" i="33"/>
  <c r="E169" i="33"/>
  <c r="E160" i="33"/>
  <c r="E171" i="33"/>
  <c r="E168" i="33"/>
  <c r="E172" i="33"/>
  <c r="H24" i="38"/>
  <c r="G175" i="33"/>
  <c r="G158" i="33"/>
  <c r="G164" i="33"/>
  <c r="I21" i="38"/>
  <c r="G165" i="33"/>
  <c r="I156" i="33"/>
  <c r="I158" i="33"/>
  <c r="I172" i="33"/>
  <c r="I161" i="33"/>
  <c r="I166" i="33"/>
  <c r="I163" i="33"/>
  <c r="I169" i="33"/>
  <c r="I174" i="33"/>
  <c r="I171" i="33"/>
  <c r="I170" i="33"/>
  <c r="I159" i="33"/>
  <c r="I168" i="33"/>
  <c r="I165" i="33"/>
  <c r="I167" i="33"/>
  <c r="I162" i="33"/>
  <c r="I175" i="33"/>
  <c r="I173" i="33"/>
  <c r="I157" i="33"/>
  <c r="I164" i="33"/>
  <c r="I160" i="33"/>
  <c r="G173" i="33"/>
  <c r="G168" i="33"/>
  <c r="G159" i="33"/>
  <c r="M157" i="33" l="1"/>
  <c r="M161" i="33"/>
  <c r="M171" i="33"/>
  <c r="M160" i="33"/>
  <c r="M159" i="33"/>
  <c r="K177" i="33" a="1"/>
  <c r="K177" i="33" s="1"/>
  <c r="L177" i="33" a="1"/>
  <c r="L177" i="33" s="1"/>
  <c r="M169" i="33"/>
  <c r="M165" i="33"/>
  <c r="M167" i="33"/>
  <c r="F177" i="33" a="1"/>
  <c r="F177" i="33" s="1"/>
  <c r="M163" i="33"/>
  <c r="H177" i="33" a="1"/>
  <c r="H177" i="33" s="1"/>
  <c r="E177" i="33" a="1"/>
  <c r="E177" i="33" s="1"/>
  <c r="M156" i="33"/>
  <c r="G177" i="33" a="1"/>
  <c r="G177" i="33" s="1"/>
  <c r="M162" i="33"/>
  <c r="M170" i="33"/>
  <c r="M173" i="33"/>
  <c r="M158" i="33"/>
  <c r="M172" i="33"/>
  <c r="M166" i="33"/>
  <c r="J177" i="33" a="1"/>
  <c r="J177" i="33" s="1"/>
  <c r="I177" i="33" a="1"/>
  <c r="I177" i="33" s="1"/>
  <c r="M168" i="33"/>
  <c r="M174" i="33"/>
  <c r="M164" i="33"/>
  <c r="J91" i="30" l="1"/>
  <c r="J87" i="30"/>
  <c r="J92" i="30"/>
  <c r="J58" i="34"/>
  <c r="J93" i="30"/>
  <c r="J61" i="34"/>
  <c r="J89" i="30"/>
  <c r="J63" i="34"/>
  <c r="J70" i="4"/>
  <c r="J71" i="4" s="1"/>
  <c r="J60" i="34"/>
  <c r="J90" i="30"/>
  <c r="J59" i="34"/>
  <c r="J57" i="34"/>
  <c r="J62" i="34"/>
  <c r="J88" i="30"/>
  <c r="M177" i="33"/>
  <c r="A177" i="33" s="1"/>
  <c r="A3" i="33" s="1"/>
  <c r="A6" i="33" s="1"/>
  <c r="A12" i="33" s="1"/>
  <c r="A65" i="33" s="1"/>
  <c r="D18" i="21" l="1"/>
  <c r="A118" i="33"/>
  <c r="A145" i="33"/>
  <c r="A179" i="33" l="1"/>
  <c r="K214" i="29"/>
  <c r="K215" i="29" s="1"/>
  <c r="K28" i="38"/>
  <c r="K26" i="38"/>
  <c r="G48" i="20" s="1"/>
  <c r="K21" i="38"/>
  <c r="G43" i="20" s="1"/>
  <c r="K25" i="38"/>
  <c r="G47" i="20" s="1"/>
  <c r="K27" i="38"/>
  <c r="G49" i="20" s="1"/>
  <c r="K23" i="38"/>
  <c r="G45" i="20" s="1"/>
  <c r="K22" i="38"/>
  <c r="G44" i="20" s="1"/>
  <c r="K24" i="38"/>
  <c r="G46" i="20" s="1"/>
  <c r="J22" i="38" l="1"/>
  <c r="J21" i="38"/>
  <c r="J24" i="38"/>
  <c r="J23" i="38"/>
  <c r="J25" i="38"/>
  <c r="J214" i="29" l="1"/>
  <c r="J215" i="29" s="1"/>
  <c r="A215" i="29" s="1"/>
  <c r="J27" i="38"/>
  <c r="J28" i="38"/>
  <c r="J26" i="38"/>
  <c r="G100" i="28" l="1"/>
  <c r="G72" i="28" s="1"/>
  <c r="G89" i="28"/>
  <c r="G61" i="28" s="1"/>
  <c r="G99" i="28"/>
  <c r="G71" i="28" s="1"/>
  <c r="G88" i="28"/>
  <c r="G60" i="28" s="1"/>
  <c r="G96" i="28"/>
  <c r="G68" i="28" s="1"/>
  <c r="G91" i="28"/>
  <c r="G63" i="28" s="1"/>
  <c r="G93" i="28"/>
  <c r="G65" i="28" s="1"/>
  <c r="G95" i="28"/>
  <c r="G67" i="28" s="1"/>
  <c r="G85" i="28"/>
  <c r="G57" i="28" s="1"/>
  <c r="G90" i="28"/>
  <c r="G62" i="28" s="1"/>
  <c r="G84" i="28"/>
  <c r="G56" i="28" s="1"/>
  <c r="G87" i="28"/>
  <c r="G59" i="28" s="1"/>
  <c r="G86" i="28"/>
  <c r="G58" i="28" s="1"/>
  <c r="G92" i="28"/>
  <c r="G64" i="28" s="1"/>
  <c r="G98" i="28"/>
  <c r="G70" i="28" s="1"/>
  <c r="G83" i="28"/>
  <c r="G55" i="28" s="1"/>
  <c r="G97" i="28"/>
  <c r="G69" i="28" s="1"/>
  <c r="G101" i="28"/>
  <c r="G73" i="28" s="1"/>
  <c r="G94" i="28"/>
  <c r="G66" i="28" s="1"/>
  <c r="G145" i="29" l="1"/>
  <c r="G30" i="30" l="1"/>
  <c r="G32" i="34"/>
  <c r="G31" i="34"/>
  <c r="G33" i="34"/>
  <c r="G79" i="29"/>
  <c r="G80" i="29" s="1"/>
  <c r="G33" i="30"/>
  <c r="G28" i="30"/>
  <c r="G32" i="30"/>
  <c r="G27" i="34"/>
  <c r="G82" i="28"/>
  <c r="G27" i="30"/>
  <c r="G29" i="30"/>
  <c r="G29" i="34"/>
  <c r="G31" i="30"/>
  <c r="G30" i="34"/>
  <c r="G28" i="34"/>
  <c r="G54" i="28" l="1"/>
  <c r="G103" i="28"/>
  <c r="G75" i="28" l="1"/>
  <c r="L22" i="4" l="1"/>
  <c r="K62" i="34"/>
  <c r="K63" i="34"/>
  <c r="K60" i="34"/>
  <c r="K93" i="30"/>
  <c r="K91" i="30"/>
  <c r="K70" i="4"/>
  <c r="K71" i="4" s="1"/>
  <c r="K87" i="30"/>
  <c r="K92" i="30"/>
  <c r="K57" i="34"/>
  <c r="K90" i="30"/>
  <c r="K89" i="30"/>
  <c r="K58" i="34"/>
  <c r="K59" i="34"/>
  <c r="K61" i="34"/>
  <c r="K88" i="30"/>
  <c r="I145" i="29" l="1"/>
  <c r="H96" i="28"/>
  <c r="I88" i="28"/>
  <c r="H100" i="28"/>
  <c r="H98" i="28"/>
  <c r="H91" i="28"/>
  <c r="I84" i="28"/>
  <c r="I91" i="28"/>
  <c r="I99" i="28"/>
  <c r="H86" i="28"/>
  <c r="I95" i="28"/>
  <c r="H90" i="28"/>
  <c r="H95" i="28"/>
  <c r="H99" i="28"/>
  <c r="I89" i="28"/>
  <c r="I87" i="28"/>
  <c r="H84" i="28"/>
  <c r="H97" i="28"/>
  <c r="M22" i="4"/>
  <c r="L88" i="30"/>
  <c r="L59" i="34"/>
  <c r="L58" i="34"/>
  <c r="L62" i="34"/>
  <c r="L93" i="30"/>
  <c r="L61" i="34"/>
  <c r="L70" i="4"/>
  <c r="L71" i="4" s="1"/>
  <c r="L91" i="30"/>
  <c r="L57" i="34"/>
  <c r="L87" i="30"/>
  <c r="L90" i="30"/>
  <c r="L89" i="30"/>
  <c r="L92" i="30"/>
  <c r="L60" i="34"/>
  <c r="L63" i="34"/>
  <c r="I100" i="28"/>
  <c r="I96" i="28"/>
  <c r="H89" i="28"/>
  <c r="H92" i="28"/>
  <c r="H101" i="28"/>
  <c r="I83" i="28"/>
  <c r="I101" i="28"/>
  <c r="I90" i="28"/>
  <c r="H93" i="28"/>
  <c r="H85" i="28"/>
  <c r="I86" i="28"/>
  <c r="I94" i="28"/>
  <c r="H87" i="28"/>
  <c r="H88" i="28"/>
  <c r="I92" i="28"/>
  <c r="I93" i="28"/>
  <c r="I85" i="28"/>
  <c r="H83" i="28"/>
  <c r="H94" i="28"/>
  <c r="I98" i="28"/>
  <c r="I97" i="28"/>
  <c r="N22" i="4" l="1"/>
  <c r="M93" i="30"/>
  <c r="M87" i="30"/>
  <c r="M89" i="30"/>
  <c r="M63" i="34"/>
  <c r="M92" i="30"/>
  <c r="M57" i="34"/>
  <c r="M62" i="34"/>
  <c r="M60" i="34"/>
  <c r="M70" i="4"/>
  <c r="M71" i="4" s="1"/>
  <c r="M59" i="34"/>
  <c r="M88" i="30"/>
  <c r="M58" i="34"/>
  <c r="M91" i="30"/>
  <c r="M61" i="34"/>
  <c r="M90" i="30"/>
  <c r="N57" i="34" l="1"/>
  <c r="N93" i="30"/>
  <c r="N91" i="30"/>
  <c r="N92" i="30"/>
  <c r="N62" i="34"/>
  <c r="N60" i="34"/>
  <c r="O22" i="4"/>
  <c r="N88" i="30"/>
  <c r="N89" i="30"/>
  <c r="N59" i="34"/>
  <c r="N61" i="34"/>
  <c r="N70" i="4"/>
  <c r="N71" i="4" s="1"/>
  <c r="N90" i="30"/>
  <c r="N87" i="30"/>
  <c r="N63" i="34"/>
  <c r="N58" i="34"/>
  <c r="H145" i="29"/>
  <c r="P22" i="4" l="1"/>
  <c r="O89" i="30"/>
  <c r="O62" i="34"/>
  <c r="O70" i="4"/>
  <c r="O71" i="4" s="1"/>
  <c r="O92" i="30"/>
  <c r="O58" i="34"/>
  <c r="O90" i="30"/>
  <c r="O93" i="30"/>
  <c r="O61" i="34"/>
  <c r="O88" i="30"/>
  <c r="O91" i="30"/>
  <c r="O57" i="34"/>
  <c r="O60" i="34"/>
  <c r="O87" i="30"/>
  <c r="O59" i="34"/>
  <c r="O63" i="34"/>
  <c r="H82" i="28" l="1"/>
  <c r="H103" i="28" s="1"/>
  <c r="H33" i="30"/>
  <c r="H30" i="30"/>
  <c r="H28" i="34"/>
  <c r="H31" i="30"/>
  <c r="H79" i="29"/>
  <c r="H80" i="29" s="1"/>
  <c r="H27" i="34"/>
  <c r="H32" i="30"/>
  <c r="H28" i="30"/>
  <c r="H27" i="30"/>
  <c r="H32" i="34"/>
  <c r="H31" i="34"/>
  <c r="H33" i="34"/>
  <c r="H29" i="34"/>
  <c r="H30" i="34"/>
  <c r="H29" i="30"/>
  <c r="I27" i="30"/>
  <c r="I30" i="34"/>
  <c r="I27" i="34"/>
  <c r="I32" i="30"/>
  <c r="I31" i="30"/>
  <c r="I79" i="29"/>
  <c r="I80" i="29" s="1"/>
  <c r="I28" i="30"/>
  <c r="I33" i="30"/>
  <c r="I31" i="34"/>
  <c r="I32" i="34"/>
  <c r="I28" i="34"/>
  <c r="I30" i="30"/>
  <c r="I33" i="34"/>
  <c r="I82" i="28"/>
  <c r="I103" i="28" s="1"/>
  <c r="I29" i="34"/>
  <c r="I29" i="30"/>
  <c r="Q22" i="4"/>
  <c r="P62" i="34"/>
  <c r="P70" i="4"/>
  <c r="P71" i="4" s="1"/>
  <c r="P61" i="34"/>
  <c r="P57" i="34"/>
  <c r="P90" i="30"/>
  <c r="P87" i="30"/>
  <c r="P91" i="30"/>
  <c r="P63" i="34"/>
  <c r="P93" i="30"/>
  <c r="P60" i="34"/>
  <c r="P88" i="30"/>
  <c r="P92" i="30"/>
  <c r="P89" i="30"/>
  <c r="P59" i="34"/>
  <c r="P58" i="34"/>
  <c r="R22" i="4" l="1"/>
  <c r="Q57" i="34"/>
  <c r="Q63" i="34"/>
  <c r="Q62" i="34"/>
  <c r="Q58" i="34"/>
  <c r="Q60" i="34"/>
  <c r="Q92" i="30"/>
  <c r="Q93" i="30"/>
  <c r="Q90" i="30"/>
  <c r="Q88" i="30"/>
  <c r="Q89" i="30"/>
  <c r="Q59" i="34"/>
  <c r="Q91" i="30"/>
  <c r="Q70" i="4"/>
  <c r="Q71" i="4" s="1"/>
  <c r="Q61" i="34"/>
  <c r="Q87" i="30"/>
  <c r="S22" i="4" l="1"/>
  <c r="R87" i="30"/>
  <c r="R60" i="34"/>
  <c r="R61" i="34"/>
  <c r="R63" i="34"/>
  <c r="R92" i="30"/>
  <c r="R89" i="30"/>
  <c r="R62" i="34"/>
  <c r="R58" i="34"/>
  <c r="R59" i="34"/>
  <c r="R93" i="30"/>
  <c r="R57" i="34"/>
  <c r="R70" i="4"/>
  <c r="R71" i="4" s="1"/>
  <c r="R90" i="30"/>
  <c r="R91" i="30"/>
  <c r="R88" i="30"/>
  <c r="T22" i="4" l="1"/>
  <c r="S60" i="34"/>
  <c r="S88" i="30"/>
  <c r="S63" i="34"/>
  <c r="S90" i="30"/>
  <c r="S70" i="4"/>
  <c r="S71" i="4" s="1"/>
  <c r="S57" i="34"/>
  <c r="S59" i="34"/>
  <c r="S87" i="30"/>
  <c r="S93" i="30"/>
  <c r="S89" i="30"/>
  <c r="S62" i="34"/>
  <c r="S92" i="30"/>
  <c r="S61" i="34"/>
  <c r="S91" i="30"/>
  <c r="S58" i="34"/>
  <c r="U22" i="4" l="1"/>
  <c r="T63" i="34"/>
  <c r="T93" i="30"/>
  <c r="T61" i="34"/>
  <c r="T70" i="4"/>
  <c r="T71" i="4" s="1"/>
  <c r="T58" i="34"/>
  <c r="T91" i="30"/>
  <c r="T60" i="34"/>
  <c r="T59" i="34"/>
  <c r="T92" i="30"/>
  <c r="T87" i="30"/>
  <c r="T90" i="30"/>
  <c r="T89" i="30"/>
  <c r="T57" i="34"/>
  <c r="T88" i="30"/>
  <c r="T62" i="34"/>
  <c r="V22" i="4" l="1"/>
  <c r="U62" i="34"/>
  <c r="U58" i="34"/>
  <c r="U92" i="30"/>
  <c r="U59" i="34"/>
  <c r="U87" i="30"/>
  <c r="U63" i="34"/>
  <c r="U91" i="30"/>
  <c r="U60" i="34"/>
  <c r="U90" i="30"/>
  <c r="U93" i="30"/>
  <c r="U70" i="4"/>
  <c r="U71" i="4" s="1"/>
  <c r="U61" i="34"/>
  <c r="U89" i="30"/>
  <c r="U57" i="34"/>
  <c r="U88" i="30"/>
  <c r="W22" i="4" l="1"/>
  <c r="V87" i="30"/>
  <c r="V90" i="30"/>
  <c r="V92" i="30"/>
  <c r="V61" i="34"/>
  <c r="V70" i="4"/>
  <c r="V71" i="4" s="1"/>
  <c r="V62" i="34"/>
  <c r="V89" i="30"/>
  <c r="V57" i="34"/>
  <c r="V63" i="34"/>
  <c r="V60" i="34"/>
  <c r="V91" i="30"/>
  <c r="V59" i="34"/>
  <c r="V58" i="34"/>
  <c r="V88" i="30"/>
  <c r="V93" i="30"/>
  <c r="X22" i="4" l="1"/>
  <c r="W63" i="34"/>
  <c r="W62" i="34"/>
  <c r="W91" i="30"/>
  <c r="W89" i="30"/>
  <c r="W92" i="30"/>
  <c r="W93" i="30"/>
  <c r="W58" i="34"/>
  <c r="W87" i="30"/>
  <c r="W88" i="30"/>
  <c r="W61" i="34"/>
  <c r="W57" i="34"/>
  <c r="W59" i="34"/>
  <c r="W90" i="30"/>
  <c r="W70" i="4"/>
  <c r="W71" i="4" s="1"/>
  <c r="W60" i="34"/>
  <c r="Y22" i="4" l="1"/>
  <c r="X60" i="34"/>
  <c r="X89" i="30"/>
  <c r="X62" i="34"/>
  <c r="X70" i="4"/>
  <c r="X71" i="4" s="1"/>
  <c r="X90" i="30"/>
  <c r="X93" i="30"/>
  <c r="X92" i="30"/>
  <c r="X88" i="30"/>
  <c r="X63" i="34"/>
  <c r="X61" i="34"/>
  <c r="X59" i="34"/>
  <c r="X91" i="30"/>
  <c r="X57" i="34"/>
  <c r="X58" i="34"/>
  <c r="X87" i="30"/>
  <c r="Z22" i="4" l="1"/>
  <c r="Y70" i="4"/>
  <c r="Y71" i="4" s="1"/>
  <c r="Y59" i="34"/>
  <c r="Y93" i="30"/>
  <c r="Y89" i="30"/>
  <c r="Y92" i="30"/>
  <c r="Y62" i="34"/>
  <c r="Y58" i="34"/>
  <c r="Y90" i="30"/>
  <c r="Y63" i="34"/>
  <c r="Y91" i="30"/>
  <c r="Y88" i="30"/>
  <c r="Y57" i="34"/>
  <c r="Y87" i="30"/>
  <c r="Y61" i="34"/>
  <c r="Y60" i="34"/>
  <c r="AA22" i="4" l="1"/>
  <c r="Z92" i="30"/>
  <c r="Z57" i="34"/>
  <c r="Z63" i="34"/>
  <c r="Z88" i="30"/>
  <c r="Z58" i="34"/>
  <c r="Z70" i="4"/>
  <c r="Z71" i="4" s="1"/>
  <c r="Z60" i="34"/>
  <c r="Z91" i="30"/>
  <c r="Z61" i="34"/>
  <c r="Z59" i="34"/>
  <c r="Z90" i="30"/>
  <c r="Z89" i="30"/>
  <c r="Z93" i="30"/>
  <c r="Z62" i="34"/>
  <c r="Z87" i="30"/>
  <c r="AB22" i="4" l="1"/>
  <c r="AA92" i="30"/>
  <c r="AA61" i="34"/>
  <c r="AA58" i="34"/>
  <c r="AA90" i="30"/>
  <c r="AA88" i="30"/>
  <c r="AA63" i="34"/>
  <c r="AA70" i="4"/>
  <c r="AA71" i="4" s="1"/>
  <c r="AA60" i="34"/>
  <c r="AA62" i="34"/>
  <c r="AA59" i="34"/>
  <c r="AA91" i="30"/>
  <c r="AA57" i="34"/>
  <c r="AA87" i="30"/>
  <c r="AA89" i="30"/>
  <c r="AA93" i="30"/>
  <c r="AC22" i="4" l="1"/>
  <c r="AB89" i="30"/>
  <c r="AB93" i="30"/>
  <c r="AB62" i="34"/>
  <c r="AB91" i="30"/>
  <c r="AB92" i="30"/>
  <c r="AB58" i="34"/>
  <c r="AB61" i="34"/>
  <c r="AB90" i="30"/>
  <c r="AB87" i="30"/>
  <c r="AB57" i="34"/>
  <c r="AB59" i="34"/>
  <c r="AB63" i="34"/>
  <c r="AB60" i="34"/>
  <c r="AB70" i="4"/>
  <c r="AB71" i="4" s="1"/>
  <c r="AB88" i="30"/>
  <c r="AD22" i="4" l="1"/>
  <c r="AC60" i="34"/>
  <c r="AC92" i="30"/>
  <c r="AC91" i="30"/>
  <c r="AC90" i="30"/>
  <c r="AC89" i="30"/>
  <c r="AC87" i="30"/>
  <c r="AC88" i="30"/>
  <c r="AC63" i="34"/>
  <c r="AC62" i="34"/>
  <c r="AC59" i="34"/>
  <c r="AC61" i="34"/>
  <c r="AC70" i="4"/>
  <c r="AC71" i="4" s="1"/>
  <c r="AC93" i="30"/>
  <c r="AC57" i="34"/>
  <c r="AC58" i="34"/>
  <c r="AE22" i="4" l="1"/>
  <c r="AD87" i="30"/>
  <c r="AD62" i="34"/>
  <c r="AD63" i="34"/>
  <c r="AD59" i="34"/>
  <c r="AD92" i="30"/>
  <c r="AD58" i="34"/>
  <c r="AD90" i="30"/>
  <c r="AD57" i="34"/>
  <c r="AD88" i="30"/>
  <c r="AD93" i="30"/>
  <c r="AD61" i="34"/>
  <c r="AD70" i="4"/>
  <c r="AD71" i="4" s="1"/>
  <c r="AD89" i="30"/>
  <c r="AD91" i="30"/>
  <c r="AD60" i="34"/>
  <c r="J94" i="28" l="1"/>
  <c r="J92" i="28"/>
  <c r="J97" i="28"/>
  <c r="J91" i="28"/>
  <c r="J87" i="28"/>
  <c r="J96" i="28"/>
  <c r="J101" i="28"/>
  <c r="J84" i="28"/>
  <c r="J83" i="28"/>
  <c r="J95" i="28"/>
  <c r="J86" i="28"/>
  <c r="J90" i="28"/>
  <c r="J88" i="28"/>
  <c r="J89" i="28"/>
  <c r="J99" i="28"/>
  <c r="J85" i="28"/>
  <c r="J100" i="28"/>
  <c r="AF22" i="4"/>
  <c r="AE89" i="30"/>
  <c r="AE58" i="34"/>
  <c r="AE57" i="34"/>
  <c r="AE92" i="30"/>
  <c r="AE88" i="30"/>
  <c r="AE59" i="34"/>
  <c r="AE61" i="34"/>
  <c r="AE63" i="34"/>
  <c r="AE93" i="30"/>
  <c r="AE70" i="4"/>
  <c r="AE71" i="4" s="1"/>
  <c r="AE60" i="34"/>
  <c r="AE91" i="30"/>
  <c r="AE87" i="30"/>
  <c r="AE62" i="34"/>
  <c r="AE90" i="30"/>
  <c r="J98" i="28"/>
  <c r="J93" i="28"/>
  <c r="AG22" i="4" l="1"/>
  <c r="AF62" i="34"/>
  <c r="AF57" i="34"/>
  <c r="AF58" i="34"/>
  <c r="AF61" i="34"/>
  <c r="AF70" i="4"/>
  <c r="AF71" i="4" s="1"/>
  <c r="AF87" i="30"/>
  <c r="AF90" i="30"/>
  <c r="AF92" i="30"/>
  <c r="AF60" i="34"/>
  <c r="AF88" i="30"/>
  <c r="AF63" i="34"/>
  <c r="AF59" i="34"/>
  <c r="AF93" i="30"/>
  <c r="AF91" i="30"/>
  <c r="AF89" i="30"/>
  <c r="AH22" i="4" l="1"/>
  <c r="AG62" i="34"/>
  <c r="AG61" i="34"/>
  <c r="AG70" i="4"/>
  <c r="AG71" i="4" s="1"/>
  <c r="AG90" i="30"/>
  <c r="AG91" i="30"/>
  <c r="AG92" i="30"/>
  <c r="AG93" i="30"/>
  <c r="AG89" i="30"/>
  <c r="AG87" i="30"/>
  <c r="AG63" i="34"/>
  <c r="AG88" i="30"/>
  <c r="AG60" i="34"/>
  <c r="AG57" i="34"/>
  <c r="AG58" i="34"/>
  <c r="AG59" i="34"/>
  <c r="J145" i="29" l="1"/>
  <c r="K98" i="28"/>
  <c r="K90" i="28"/>
  <c r="K99" i="28"/>
  <c r="K84" i="28"/>
  <c r="K100" i="28"/>
  <c r="K95" i="28"/>
  <c r="AI22" i="4"/>
  <c r="AH59" i="34"/>
  <c r="AH89" i="30"/>
  <c r="AH92" i="30"/>
  <c r="AH61" i="34"/>
  <c r="AH70" i="4"/>
  <c r="AH71" i="4" s="1"/>
  <c r="AH60" i="34"/>
  <c r="AH58" i="34"/>
  <c r="AH93" i="30"/>
  <c r="AH62" i="34"/>
  <c r="AH90" i="30"/>
  <c r="AH91" i="30"/>
  <c r="AH63" i="34"/>
  <c r="AH57" i="34"/>
  <c r="AH88" i="30"/>
  <c r="AH87" i="30"/>
  <c r="K85" i="28"/>
  <c r="K89" i="28"/>
  <c r="K86" i="28"/>
  <c r="K93" i="28"/>
  <c r="K96" i="28"/>
  <c r="K87" i="28"/>
  <c r="K101" i="28"/>
  <c r="K83" i="28"/>
  <c r="K92" i="28"/>
  <c r="K94" i="28"/>
  <c r="K91" i="28"/>
  <c r="K97" i="28"/>
  <c r="K88" i="28"/>
  <c r="L101" i="28" l="1"/>
  <c r="L93" i="28"/>
  <c r="L84" i="28"/>
  <c r="L97" i="28"/>
  <c r="L85" i="28"/>
  <c r="J29" i="30"/>
  <c r="J28" i="34"/>
  <c r="J31" i="30"/>
  <c r="J32" i="30"/>
  <c r="J29" i="34"/>
  <c r="J30" i="30"/>
  <c r="J27" i="34"/>
  <c r="J30" i="34"/>
  <c r="J33" i="30"/>
  <c r="J27" i="30"/>
  <c r="J28" i="30"/>
  <c r="J82" i="28"/>
  <c r="J103" i="28" s="1"/>
  <c r="J79" i="29"/>
  <c r="J80" i="29" s="1"/>
  <c r="J32" i="34"/>
  <c r="J31" i="34"/>
  <c r="J33" i="34"/>
  <c r="L83" i="28"/>
  <c r="L87" i="28"/>
  <c r="K145" i="29"/>
  <c r="L99" i="28"/>
  <c r="L90" i="28"/>
  <c r="L86" i="28"/>
  <c r="AJ22" i="4"/>
  <c r="AI87" i="30"/>
  <c r="AI60" i="34"/>
  <c r="AI58" i="34"/>
  <c r="AI62" i="34"/>
  <c r="AI59" i="34"/>
  <c r="AI93" i="30"/>
  <c r="AI61" i="34"/>
  <c r="AI57" i="34"/>
  <c r="AI88" i="30"/>
  <c r="AI70" i="4"/>
  <c r="AI71" i="4" s="1"/>
  <c r="AI63" i="34"/>
  <c r="AI92" i="30"/>
  <c r="AI91" i="30"/>
  <c r="AI90" i="30"/>
  <c r="AI89" i="30"/>
  <c r="L92" i="28"/>
  <c r="L98" i="28"/>
  <c r="L91" i="28"/>
  <c r="L145" i="29"/>
  <c r="L96" i="28"/>
  <c r="L89" i="28"/>
  <c r="L94" i="28"/>
  <c r="L95" i="28"/>
  <c r="L100" i="28"/>
  <c r="L88" i="28"/>
  <c r="M95" i="28" l="1"/>
  <c r="M94" i="28"/>
  <c r="M88" i="28"/>
  <c r="M89" i="28"/>
  <c r="M99" i="28"/>
  <c r="M87" i="28"/>
  <c r="M97" i="28"/>
  <c r="M100" i="28"/>
  <c r="M96" i="28"/>
  <c r="M98" i="28"/>
  <c r="M84" i="28"/>
  <c r="M93" i="28"/>
  <c r="M92" i="28"/>
  <c r="M83" i="28"/>
  <c r="M90" i="28"/>
  <c r="M86" i="28"/>
  <c r="M101" i="28"/>
  <c r="N145" i="29"/>
  <c r="AK22" i="4"/>
  <c r="AJ61" i="34"/>
  <c r="AJ90" i="30"/>
  <c r="AJ70" i="4"/>
  <c r="AJ71" i="4" s="1"/>
  <c r="AJ87" i="30"/>
  <c r="AJ93" i="30"/>
  <c r="AJ59" i="34"/>
  <c r="AJ62" i="34"/>
  <c r="AJ57" i="34"/>
  <c r="AJ92" i="30"/>
  <c r="AJ91" i="30"/>
  <c r="AJ58" i="34"/>
  <c r="AJ63" i="34"/>
  <c r="AJ89" i="30"/>
  <c r="AJ88" i="30"/>
  <c r="AJ60" i="34"/>
  <c r="M91" i="28"/>
  <c r="M145" i="29"/>
  <c r="M85" i="28"/>
  <c r="N96" i="28" l="1"/>
  <c r="N91" i="28"/>
  <c r="O145" i="29"/>
  <c r="N83" i="28"/>
  <c r="N93" i="28"/>
  <c r="N88" i="28"/>
  <c r="AL22" i="4"/>
  <c r="AK93" i="30"/>
  <c r="AK91" i="30"/>
  <c r="AK63" i="34"/>
  <c r="AK57" i="34"/>
  <c r="AK89" i="30"/>
  <c r="AK90" i="30"/>
  <c r="AK58" i="34"/>
  <c r="AK60" i="34"/>
  <c r="AK88" i="30"/>
  <c r="AK70" i="4"/>
  <c r="AK71" i="4" s="1"/>
  <c r="AK61" i="34"/>
  <c r="AK59" i="34"/>
  <c r="AK92" i="30"/>
  <c r="AK62" i="34"/>
  <c r="AK87" i="30"/>
  <c r="N100" i="28"/>
  <c r="N87" i="28"/>
  <c r="N101" i="28"/>
  <c r="N94" i="28"/>
  <c r="N85" i="28"/>
  <c r="N86" i="28"/>
  <c r="N99" i="28"/>
  <c r="N84" i="28"/>
  <c r="N98" i="28"/>
  <c r="K29" i="30"/>
  <c r="K27" i="30"/>
  <c r="K28" i="34"/>
  <c r="K33" i="34"/>
  <c r="K32" i="30"/>
  <c r="K28" i="30"/>
  <c r="K32" i="34"/>
  <c r="K79" i="29"/>
  <c r="K80" i="29" s="1"/>
  <c r="K31" i="34"/>
  <c r="K30" i="34"/>
  <c r="K30" i="30"/>
  <c r="K29" i="34"/>
  <c r="K31" i="30"/>
  <c r="K82" i="28"/>
  <c r="K103" i="28" s="1"/>
  <c r="K33" i="30"/>
  <c r="K27" i="34"/>
  <c r="N95" i="28"/>
  <c r="N90" i="28"/>
  <c r="N92" i="28"/>
  <c r="N97" i="28"/>
  <c r="N89" i="28"/>
  <c r="P145" i="29" l="1"/>
  <c r="O96" i="28"/>
  <c r="O97" i="28"/>
  <c r="O85" i="28"/>
  <c r="O89" i="28"/>
  <c r="O101" i="28"/>
  <c r="O98" i="28"/>
  <c r="O94" i="28"/>
  <c r="O100" i="28"/>
  <c r="O93" i="28"/>
  <c r="O91" i="28"/>
  <c r="O86" i="28"/>
  <c r="O84" i="28"/>
  <c r="O83" i="28"/>
  <c r="O92" i="28"/>
  <c r="O87" i="28"/>
  <c r="O99" i="28"/>
  <c r="AM22" i="4"/>
  <c r="AL89" i="30"/>
  <c r="AL63" i="34"/>
  <c r="AL90" i="30"/>
  <c r="AL92" i="30"/>
  <c r="AL91" i="30"/>
  <c r="AL59" i="34"/>
  <c r="AL88" i="30"/>
  <c r="AL70" i="4"/>
  <c r="AL71" i="4" s="1"/>
  <c r="AL62" i="34"/>
  <c r="AL57" i="34"/>
  <c r="AL87" i="30"/>
  <c r="AL58" i="34"/>
  <c r="AL61" i="34"/>
  <c r="AL93" i="30"/>
  <c r="AL60" i="34"/>
  <c r="O95" i="28"/>
  <c r="L31" i="30"/>
  <c r="L33" i="30"/>
  <c r="L79" i="29"/>
  <c r="L80" i="29" s="1"/>
  <c r="L82" i="28"/>
  <c r="L103" i="28" s="1"/>
  <c r="L32" i="30"/>
  <c r="L30" i="30"/>
  <c r="L28" i="30"/>
  <c r="L29" i="30"/>
  <c r="L27" i="30"/>
  <c r="L31" i="34"/>
  <c r="L33" i="34"/>
  <c r="L28" i="34"/>
  <c r="L30" i="34"/>
  <c r="L27" i="34"/>
  <c r="L32" i="34"/>
  <c r="L29" i="34"/>
  <c r="O88" i="28"/>
  <c r="O90" i="28"/>
  <c r="P85" i="28" l="1"/>
  <c r="P93" i="28"/>
  <c r="P96" i="28"/>
  <c r="P88" i="28"/>
  <c r="P99" i="28"/>
  <c r="P92" i="28"/>
  <c r="P100" i="28"/>
  <c r="Q145" i="29"/>
  <c r="P84" i="28"/>
  <c r="P94" i="28"/>
  <c r="P91" i="28"/>
  <c r="P89" i="28"/>
  <c r="P95" i="28"/>
  <c r="AN22" i="4"/>
  <c r="AM88" i="30"/>
  <c r="AM91" i="30"/>
  <c r="AM70" i="4"/>
  <c r="AM71" i="4" s="1"/>
  <c r="AM90" i="30"/>
  <c r="AM61" i="34"/>
  <c r="AM60" i="34"/>
  <c r="AM87" i="30"/>
  <c r="AM62" i="34"/>
  <c r="AM57" i="34"/>
  <c r="AM63" i="34"/>
  <c r="AM59" i="34"/>
  <c r="AM93" i="30"/>
  <c r="AM89" i="30"/>
  <c r="AM92" i="30"/>
  <c r="AM58" i="34"/>
  <c r="P98" i="28"/>
  <c r="P101" i="28"/>
  <c r="M79" i="29"/>
  <c r="M80" i="29" s="1"/>
  <c r="M33" i="30"/>
  <c r="M27" i="30"/>
  <c r="M31" i="30"/>
  <c r="M30" i="30"/>
  <c r="M28" i="30"/>
  <c r="M29" i="30"/>
  <c r="M82" i="28"/>
  <c r="M103" i="28" s="1"/>
  <c r="M32" i="30"/>
  <c r="M29" i="34"/>
  <c r="M31" i="34"/>
  <c r="M30" i="34"/>
  <c r="M27" i="34"/>
  <c r="M33" i="34"/>
  <c r="M28" i="34"/>
  <c r="M32" i="34"/>
  <c r="P97" i="28"/>
  <c r="P86" i="28"/>
  <c r="P90" i="28"/>
  <c r="P83" i="28"/>
  <c r="P87" i="28"/>
  <c r="Q86" i="28" l="1"/>
  <c r="Q97" i="28"/>
  <c r="Q84" i="28"/>
  <c r="Q88" i="28"/>
  <c r="Q83" i="28"/>
  <c r="Q90" i="28"/>
  <c r="AO22" i="4"/>
  <c r="AN62" i="34"/>
  <c r="AN89" i="30"/>
  <c r="AN88" i="30"/>
  <c r="AN93" i="30"/>
  <c r="AN92" i="30"/>
  <c r="AN61" i="34"/>
  <c r="AN70" i="4"/>
  <c r="AN71" i="4" s="1"/>
  <c r="AN63" i="34"/>
  <c r="AN90" i="30"/>
  <c r="AN91" i="30"/>
  <c r="AN58" i="34"/>
  <c r="AN59" i="34"/>
  <c r="AN87" i="30"/>
  <c r="AN60" i="34"/>
  <c r="AN57" i="34"/>
  <c r="Q96" i="28"/>
  <c r="Q85" i="28"/>
  <c r="Q94" i="28"/>
  <c r="Q100" i="28"/>
  <c r="Q92" i="28"/>
  <c r="Q98" i="28"/>
  <c r="Q95" i="28"/>
  <c r="R145" i="29"/>
  <c r="Q93" i="28"/>
  <c r="Q99" i="28"/>
  <c r="N33" i="30"/>
  <c r="N31" i="30"/>
  <c r="N82" i="28"/>
  <c r="N103" i="28" s="1"/>
  <c r="N32" i="30"/>
  <c r="N28" i="30"/>
  <c r="N79" i="29"/>
  <c r="N80" i="29" s="1"/>
  <c r="N30" i="30"/>
  <c r="N27" i="30"/>
  <c r="N29" i="30"/>
  <c r="N33" i="34"/>
  <c r="N28" i="34"/>
  <c r="N32" i="34"/>
  <c r="N27" i="34"/>
  <c r="N29" i="34"/>
  <c r="N31" i="34"/>
  <c r="N30" i="34"/>
  <c r="Q89" i="28"/>
  <c r="Q87" i="28"/>
  <c r="Q101" i="28"/>
  <c r="Q91" i="28"/>
  <c r="R99" i="28" l="1"/>
  <c r="R93" i="28"/>
  <c r="O82" i="28"/>
  <c r="O103" i="28" s="1"/>
  <c r="O30" i="30"/>
  <c r="O31" i="30"/>
  <c r="O27" i="30"/>
  <c r="O28" i="30"/>
  <c r="O29" i="30"/>
  <c r="O32" i="30"/>
  <c r="O33" i="30"/>
  <c r="O79" i="29"/>
  <c r="O80" i="29" s="1"/>
  <c r="O30" i="34"/>
  <c r="O31" i="34"/>
  <c r="O29" i="34"/>
  <c r="O33" i="34"/>
  <c r="O28" i="34"/>
  <c r="O32" i="34"/>
  <c r="O27" i="34"/>
  <c r="R96" i="28"/>
  <c r="R84" i="28"/>
  <c r="R87" i="28"/>
  <c r="S145" i="29"/>
  <c r="R92" i="28"/>
  <c r="R94" i="28"/>
  <c r="R90" i="28"/>
  <c r="R85" i="28"/>
  <c r="R95" i="28"/>
  <c r="R86" i="28"/>
  <c r="R89" i="28"/>
  <c r="R100" i="28"/>
  <c r="R83" i="28"/>
  <c r="R88" i="28"/>
  <c r="R101" i="28"/>
  <c r="R98" i="28"/>
  <c r="R91" i="28"/>
  <c r="AP22" i="4"/>
  <c r="AO92" i="30"/>
  <c r="AO89" i="30"/>
  <c r="AO62" i="34"/>
  <c r="AO90" i="30"/>
  <c r="AO61" i="34"/>
  <c r="AO70" i="4"/>
  <c r="AO71" i="4" s="1"/>
  <c r="AO57" i="34"/>
  <c r="AO87" i="30"/>
  <c r="AO59" i="34"/>
  <c r="AO88" i="30"/>
  <c r="AO93" i="30"/>
  <c r="AO63" i="34"/>
  <c r="AO58" i="34"/>
  <c r="AO60" i="34"/>
  <c r="AO91" i="30"/>
  <c r="R97" i="28"/>
  <c r="S92" i="28" l="1"/>
  <c r="S84" i="28"/>
  <c r="S101" i="28"/>
  <c r="S96" i="28"/>
  <c r="S97" i="28"/>
  <c r="S83" i="28"/>
  <c r="P31" i="30"/>
  <c r="P32" i="30"/>
  <c r="P27" i="30"/>
  <c r="P28" i="30"/>
  <c r="P29" i="30"/>
  <c r="P33" i="30"/>
  <c r="P30" i="30"/>
  <c r="P82" i="28"/>
  <c r="P103" i="28" s="1"/>
  <c r="P79" i="29"/>
  <c r="P80" i="29" s="1"/>
  <c r="P30" i="34"/>
  <c r="P27" i="34"/>
  <c r="P29" i="34"/>
  <c r="P31" i="34"/>
  <c r="P33" i="34"/>
  <c r="P28" i="34"/>
  <c r="P32" i="34"/>
  <c r="S86" i="28"/>
  <c r="S95" i="28"/>
  <c r="S93" i="28"/>
  <c r="S85" i="28"/>
  <c r="S88" i="28"/>
  <c r="T145" i="29"/>
  <c r="S87" i="28"/>
  <c r="S98" i="28"/>
  <c r="S90" i="28"/>
  <c r="S99" i="28"/>
  <c r="AQ22" i="4"/>
  <c r="AP62" i="34"/>
  <c r="AP70" i="4"/>
  <c r="AP71" i="4" s="1"/>
  <c r="AP92" i="30"/>
  <c r="AP87" i="30"/>
  <c r="AP93" i="30"/>
  <c r="AP58" i="34"/>
  <c r="AP91" i="30"/>
  <c r="AP61" i="34"/>
  <c r="AP88" i="30"/>
  <c r="AP90" i="30"/>
  <c r="AP57" i="34"/>
  <c r="AP60" i="34"/>
  <c r="AP89" i="30"/>
  <c r="AP59" i="34"/>
  <c r="AP63" i="34"/>
  <c r="S100" i="28"/>
  <c r="S89" i="28"/>
  <c r="S91" i="28"/>
  <c r="S94" i="28"/>
  <c r="T89" i="28" l="1"/>
  <c r="T86" i="28"/>
  <c r="T99" i="28"/>
  <c r="T88" i="28"/>
  <c r="T84" i="28"/>
  <c r="T100" i="28"/>
  <c r="T96" i="28"/>
  <c r="Q27" i="30"/>
  <c r="Q28" i="30"/>
  <c r="Q79" i="29"/>
  <c r="Q80" i="29" s="1"/>
  <c r="Q82" i="28"/>
  <c r="Q103" i="28" s="1"/>
  <c r="Q30" i="30"/>
  <c r="Q31" i="30"/>
  <c r="Q33" i="30"/>
  <c r="Q29" i="30"/>
  <c r="Q32" i="30"/>
  <c r="Q33" i="34"/>
  <c r="Q28" i="34"/>
  <c r="Q32" i="34"/>
  <c r="Q29" i="34"/>
  <c r="Q30" i="34"/>
  <c r="Q27" i="34"/>
  <c r="Q31" i="34"/>
  <c r="T87" i="28"/>
  <c r="T91" i="28"/>
  <c r="T101" i="28"/>
  <c r="T90" i="28"/>
  <c r="T85" i="28"/>
  <c r="AR22" i="4"/>
  <c r="AQ59" i="34"/>
  <c r="AQ89" i="30"/>
  <c r="AQ58" i="34"/>
  <c r="AQ62" i="34"/>
  <c r="AQ92" i="30"/>
  <c r="AQ93" i="30"/>
  <c r="AQ61" i="34"/>
  <c r="AQ70" i="4"/>
  <c r="AQ71" i="4" s="1"/>
  <c r="AQ87" i="30"/>
  <c r="AQ63" i="34"/>
  <c r="AQ88" i="30"/>
  <c r="AQ91" i="30"/>
  <c r="AQ60" i="34"/>
  <c r="AQ57" i="34"/>
  <c r="AQ90" i="30"/>
  <c r="U145" i="29"/>
  <c r="T83" i="28"/>
  <c r="T97" i="28"/>
  <c r="T98" i="28"/>
  <c r="T95" i="28"/>
  <c r="T92" i="28"/>
  <c r="T94" i="28"/>
  <c r="T93" i="28"/>
  <c r="U85" i="28" l="1"/>
  <c r="R28" i="30"/>
  <c r="R30" i="30"/>
  <c r="R82" i="28"/>
  <c r="R103" i="28" s="1"/>
  <c r="R33" i="30"/>
  <c r="R27" i="30"/>
  <c r="R31" i="30"/>
  <c r="R79" i="29"/>
  <c r="R80" i="29" s="1"/>
  <c r="R32" i="30"/>
  <c r="R29" i="30"/>
  <c r="R29" i="34"/>
  <c r="R30" i="34"/>
  <c r="R33" i="34"/>
  <c r="R28" i="34"/>
  <c r="R27" i="34"/>
  <c r="R32" i="34"/>
  <c r="R31" i="34"/>
  <c r="U100" i="28"/>
  <c r="U86" i="28"/>
  <c r="U101" i="28"/>
  <c r="U98" i="28"/>
  <c r="V145" i="29"/>
  <c r="U92" i="28"/>
  <c r="AS22" i="4"/>
  <c r="AR91" i="30"/>
  <c r="AR89" i="30"/>
  <c r="AR59" i="34"/>
  <c r="AR57" i="34"/>
  <c r="AR70" i="4"/>
  <c r="AR71" i="4" s="1"/>
  <c r="AR63" i="34"/>
  <c r="AR88" i="30"/>
  <c r="AR87" i="30"/>
  <c r="AR60" i="34"/>
  <c r="AR58" i="34"/>
  <c r="AR93" i="30"/>
  <c r="AR92" i="30"/>
  <c r="AR62" i="34"/>
  <c r="AR90" i="30"/>
  <c r="AR61" i="34"/>
  <c r="U84" i="28"/>
  <c r="U89" i="28"/>
  <c r="U94" i="28"/>
  <c r="U97" i="28"/>
  <c r="U83" i="28"/>
  <c r="U95" i="28"/>
  <c r="U90" i="28"/>
  <c r="U91" i="28"/>
  <c r="U87" i="28"/>
  <c r="U96" i="28"/>
  <c r="U88" i="28"/>
  <c r="U99" i="28"/>
  <c r="U93" i="28"/>
  <c r="V87" i="28" l="1"/>
  <c r="V94" i="28"/>
  <c r="W145" i="29"/>
  <c r="V83" i="28"/>
  <c r="V100" i="28"/>
  <c r="V95" i="28"/>
  <c r="V85" i="28"/>
  <c r="V93" i="28"/>
  <c r="V91" i="28"/>
  <c r="V97" i="28"/>
  <c r="AT22" i="4"/>
  <c r="AS93" i="30"/>
  <c r="AS91" i="30"/>
  <c r="AS62" i="34"/>
  <c r="AS63" i="34"/>
  <c r="AS92" i="30"/>
  <c r="AS87" i="30"/>
  <c r="AS58" i="34"/>
  <c r="AS59" i="34"/>
  <c r="AS88" i="30"/>
  <c r="AS60" i="34"/>
  <c r="AS57" i="34"/>
  <c r="AS89" i="30"/>
  <c r="AS70" i="4"/>
  <c r="AS71" i="4" s="1"/>
  <c r="AS61" i="34"/>
  <c r="AS90" i="30"/>
  <c r="V99" i="28"/>
  <c r="V88" i="28"/>
  <c r="V86" i="28"/>
  <c r="V89" i="28"/>
  <c r="V92" i="28"/>
  <c r="V98" i="28"/>
  <c r="V96" i="28"/>
  <c r="V90" i="28"/>
  <c r="V84" i="28"/>
  <c r="V101" i="28"/>
  <c r="S82" i="28"/>
  <c r="S103" i="28" s="1"/>
  <c r="S30" i="30"/>
  <c r="S79" i="29"/>
  <c r="S80" i="29" s="1"/>
  <c r="S27" i="30"/>
  <c r="S32" i="30"/>
  <c r="S28" i="30"/>
  <c r="S33" i="30"/>
  <c r="S29" i="30"/>
  <c r="S31" i="30"/>
  <c r="S27" i="34"/>
  <c r="S32" i="34"/>
  <c r="S29" i="34"/>
  <c r="S31" i="34"/>
  <c r="S28" i="34"/>
  <c r="S30" i="34"/>
  <c r="S33" i="34"/>
  <c r="W84" i="28" l="1"/>
  <c r="W93" i="28"/>
  <c r="W83" i="28"/>
  <c r="W92" i="28"/>
  <c r="W99" i="28"/>
  <c r="W97" i="28"/>
  <c r="W95" i="28"/>
  <c r="W88" i="28"/>
  <c r="W90" i="28"/>
  <c r="W86" i="28"/>
  <c r="W89" i="28"/>
  <c r="T29" i="30"/>
  <c r="T79" i="29"/>
  <c r="T80" i="29" s="1"/>
  <c r="T82" i="28"/>
  <c r="T103" i="28" s="1"/>
  <c r="T30" i="30"/>
  <c r="T27" i="30"/>
  <c r="T33" i="30"/>
  <c r="T31" i="30"/>
  <c r="T28" i="30"/>
  <c r="T32" i="30"/>
  <c r="T31" i="34"/>
  <c r="T33" i="34"/>
  <c r="T28" i="34"/>
  <c r="T30" i="34"/>
  <c r="T27" i="34"/>
  <c r="T32" i="34"/>
  <c r="T29" i="34"/>
  <c r="W91" i="28"/>
  <c r="X145" i="29"/>
  <c r="W96" i="28"/>
  <c r="W85" i="28"/>
  <c r="W94" i="28"/>
  <c r="W101" i="28"/>
  <c r="W98" i="28"/>
  <c r="W87" i="28"/>
  <c r="AU22" i="4"/>
  <c r="AT88" i="30"/>
  <c r="AT61" i="34"/>
  <c r="AT62" i="34"/>
  <c r="AT59" i="34"/>
  <c r="AT58" i="34"/>
  <c r="AT63" i="34"/>
  <c r="AT60" i="34"/>
  <c r="AT87" i="30"/>
  <c r="AT57" i="34"/>
  <c r="AT89" i="30"/>
  <c r="AT70" i="4"/>
  <c r="AT71" i="4" s="1"/>
  <c r="AT91" i="30"/>
  <c r="AT92" i="30"/>
  <c r="AT90" i="30"/>
  <c r="AT93" i="30"/>
  <c r="W100" i="28"/>
  <c r="X91" i="28" l="1"/>
  <c r="X99" i="28"/>
  <c r="AV22" i="4"/>
  <c r="AU91" i="30"/>
  <c r="AU60" i="34"/>
  <c r="AU90" i="30"/>
  <c r="AU61" i="34"/>
  <c r="AU87" i="30"/>
  <c r="AU58" i="34"/>
  <c r="AU70" i="4"/>
  <c r="AU71" i="4" s="1"/>
  <c r="AU57" i="34"/>
  <c r="AU88" i="30"/>
  <c r="AU63" i="34"/>
  <c r="AU59" i="34"/>
  <c r="AU93" i="30"/>
  <c r="AU89" i="30"/>
  <c r="AU62" i="34"/>
  <c r="AU92" i="30"/>
  <c r="X84" i="28"/>
  <c r="X90" i="28"/>
  <c r="X94" i="28"/>
  <c r="X85" i="28"/>
  <c r="X88" i="28"/>
  <c r="X83" i="28"/>
  <c r="X100" i="28"/>
  <c r="X96" i="28"/>
  <c r="Y145" i="29"/>
  <c r="X89" i="28"/>
  <c r="X86" i="28"/>
  <c r="X92" i="28"/>
  <c r="X87" i="28"/>
  <c r="X97" i="28"/>
  <c r="U79" i="29"/>
  <c r="U80" i="29" s="1"/>
  <c r="U28" i="30"/>
  <c r="U30" i="30"/>
  <c r="U32" i="30"/>
  <c r="G62" i="30" s="1" a="1"/>
  <c r="G62" i="30" s="1"/>
  <c r="G106" i="30" s="1"/>
  <c r="U29" i="30"/>
  <c r="U33" i="30"/>
  <c r="U27" i="30"/>
  <c r="U82" i="28"/>
  <c r="U103" i="28" s="1"/>
  <c r="U31" i="30"/>
  <c r="U28" i="34"/>
  <c r="U27" i="34"/>
  <c r="G43" i="34" s="1" a="1"/>
  <c r="G43" i="34" s="1"/>
  <c r="G71" i="34" s="1"/>
  <c r="U32" i="34"/>
  <c r="U29" i="34"/>
  <c r="U31" i="34"/>
  <c r="U30" i="34"/>
  <c r="U33" i="34"/>
  <c r="X101" i="28"/>
  <c r="X95" i="28"/>
  <c r="X93" i="28"/>
  <c r="X98" i="28"/>
  <c r="V28" i="30" l="1"/>
  <c r="V82" i="28"/>
  <c r="V103" i="28" s="1"/>
  <c r="V33" i="30"/>
  <c r="V30" i="30"/>
  <c r="V29" i="30"/>
  <c r="V31" i="30"/>
  <c r="V27" i="30"/>
  <c r="H57" i="30" s="1" a="1"/>
  <c r="H57" i="30" s="1"/>
  <c r="V79" i="29"/>
  <c r="V80" i="29" s="1"/>
  <c r="V32" i="30"/>
  <c r="V30" i="34"/>
  <c r="V31" i="34"/>
  <c r="V33" i="34"/>
  <c r="H49" i="34" s="1" a="1"/>
  <c r="H49" i="34" s="1"/>
  <c r="H77" i="34" s="1"/>
  <c r="V28" i="34"/>
  <c r="V32" i="34"/>
  <c r="H48" i="34" s="1" a="1"/>
  <c r="H48" i="34" s="1"/>
  <c r="H76" i="34" s="1"/>
  <c r="V27" i="34"/>
  <c r="V29" i="34"/>
  <c r="Y101" i="28"/>
  <c r="G44" i="34" a="1"/>
  <c r="G44" i="34" s="1"/>
  <c r="G72" i="34" s="1"/>
  <c r="Y100" i="28"/>
  <c r="Y85" i="28"/>
  <c r="G49" i="34" a="1"/>
  <c r="G49" i="34" s="1"/>
  <c r="G77" i="34" s="1"/>
  <c r="Z145" i="29"/>
  <c r="H63" i="30" a="1"/>
  <c r="H63" i="30" s="1"/>
  <c r="Y96" i="28"/>
  <c r="Y90" i="28"/>
  <c r="Y86" i="28"/>
  <c r="Y97" i="28"/>
  <c r="G59" i="30" a="1"/>
  <c r="G59" i="30" s="1"/>
  <c r="G103" i="30" s="1"/>
  <c r="Y84" i="28"/>
  <c r="G61" i="30" a="1"/>
  <c r="G61" i="30" s="1"/>
  <c r="G105" i="30" s="1"/>
  <c r="G60" i="30" a="1"/>
  <c r="G60" i="30" s="1"/>
  <c r="G104" i="30" s="1"/>
  <c r="H60" i="30" a="1"/>
  <c r="H60" i="30" s="1"/>
  <c r="G46" i="34" a="1"/>
  <c r="G46" i="34" s="1"/>
  <c r="G74" i="34" s="1"/>
  <c r="G57" i="30" a="1"/>
  <c r="G57" i="30" s="1"/>
  <c r="G101" i="30" s="1"/>
  <c r="Y92" i="28"/>
  <c r="Y83" i="28"/>
  <c r="G48" i="34" a="1"/>
  <c r="G48" i="34" s="1"/>
  <c r="G76" i="34" s="1"/>
  <c r="Y94" i="28"/>
  <c r="G63" i="30" a="1"/>
  <c r="G63" i="30" s="1"/>
  <c r="G107" i="30" s="1"/>
  <c r="Y99" i="28"/>
  <c r="Y87" i="28"/>
  <c r="Y88" i="28"/>
  <c r="H44" i="34" a="1"/>
  <c r="H44" i="34" s="1"/>
  <c r="H72" i="34" s="1"/>
  <c r="Y91" i="28"/>
  <c r="Y93" i="28"/>
  <c r="H43" i="34" a="1"/>
  <c r="H43" i="34" s="1"/>
  <c r="H71" i="34" s="1"/>
  <c r="G45" i="34" a="1"/>
  <c r="G45" i="34" s="1"/>
  <c r="G73" i="34" s="1"/>
  <c r="Y89" i="28"/>
  <c r="H46" i="34" a="1"/>
  <c r="H46" i="34" s="1"/>
  <c r="H74" i="34" s="1"/>
  <c r="G47" i="34" a="1"/>
  <c r="G47" i="34" s="1"/>
  <c r="G75" i="34" s="1"/>
  <c r="G58" i="30" a="1"/>
  <c r="G58" i="30" s="1"/>
  <c r="G102" i="30" s="1"/>
  <c r="AW22" i="4"/>
  <c r="AV58" i="34"/>
  <c r="AV93" i="30"/>
  <c r="AV60" i="34"/>
  <c r="AV87" i="30"/>
  <c r="AV70" i="4"/>
  <c r="AV71" i="4" s="1"/>
  <c r="AV91" i="30"/>
  <c r="AV57" i="34"/>
  <c r="AV59" i="34"/>
  <c r="AV63" i="34"/>
  <c r="AV89" i="30"/>
  <c r="AV90" i="30"/>
  <c r="AV61" i="34"/>
  <c r="AV88" i="30"/>
  <c r="AV62" i="34"/>
  <c r="AV92" i="30"/>
  <c r="Y98" i="28"/>
  <c r="Y95" i="28"/>
  <c r="Z97" i="28" l="1"/>
  <c r="Z89" i="28"/>
  <c r="Z88" i="28"/>
  <c r="Z87" i="28"/>
  <c r="Z85" i="28"/>
  <c r="H62" i="30" a="1"/>
  <c r="H62" i="30" s="1"/>
  <c r="Z94" i="28"/>
  <c r="Z83" i="28"/>
  <c r="W82" i="28"/>
  <c r="W103" i="28" s="1"/>
  <c r="W30" i="30"/>
  <c r="W33" i="30"/>
  <c r="W27" i="30"/>
  <c r="W79" i="29"/>
  <c r="W80" i="29" s="1"/>
  <c r="W31" i="30"/>
  <c r="I61" i="30" s="1" a="1"/>
  <c r="I61" i="30" s="1"/>
  <c r="W28" i="30"/>
  <c r="W29" i="30"/>
  <c r="I59" i="30" s="1" a="1"/>
  <c r="I59" i="30" s="1"/>
  <c r="W32" i="30"/>
  <c r="I62" i="30" s="1" a="1"/>
  <c r="I62" i="30" s="1"/>
  <c r="W30" i="34"/>
  <c r="W31" i="34"/>
  <c r="W33" i="34"/>
  <c r="W28" i="34"/>
  <c r="W32" i="34"/>
  <c r="W27" i="34"/>
  <c r="W29" i="34"/>
  <c r="Z98" i="28"/>
  <c r="AA145" i="29"/>
  <c r="H45" i="34" a="1"/>
  <c r="H45" i="34" s="1"/>
  <c r="H73" i="34" s="1"/>
  <c r="Z93" i="28"/>
  <c r="Z84" i="28"/>
  <c r="Z96" i="28"/>
  <c r="AX22" i="4"/>
  <c r="AW63" i="34"/>
  <c r="AW58" i="34"/>
  <c r="AW89" i="30"/>
  <c r="AW57" i="34"/>
  <c r="AW60" i="34"/>
  <c r="AW92" i="30"/>
  <c r="AW87" i="30"/>
  <c r="AW62" i="34"/>
  <c r="AW59" i="34"/>
  <c r="AW88" i="30"/>
  <c r="AW91" i="30"/>
  <c r="AW70" i="4"/>
  <c r="AW71" i="4" s="1"/>
  <c r="AW61" i="34"/>
  <c r="AW93" i="30"/>
  <c r="AW90" i="30"/>
  <c r="Z90" i="28"/>
  <c r="H47" i="34" a="1"/>
  <c r="H47" i="34" s="1"/>
  <c r="H75" i="34" s="1"/>
  <c r="Z99" i="28"/>
  <c r="Z86" i="28"/>
  <c r="H61" i="30" a="1"/>
  <c r="H61" i="30" s="1"/>
  <c r="Z101" i="28"/>
  <c r="H59" i="30" a="1"/>
  <c r="H59" i="30" s="1"/>
  <c r="Z95" i="28"/>
  <c r="Z91" i="28"/>
  <c r="Z92" i="28"/>
  <c r="Z100" i="28"/>
  <c r="H58" i="30" a="1"/>
  <c r="H58" i="30" s="1"/>
  <c r="X33" i="30" l="1"/>
  <c r="X82" i="28"/>
  <c r="X103" i="28" s="1"/>
  <c r="X79" i="29"/>
  <c r="X80" i="29" s="1"/>
  <c r="X29" i="30"/>
  <c r="J59" i="30" s="1" a="1"/>
  <c r="J59" i="30" s="1"/>
  <c r="X27" i="30"/>
  <c r="J57" i="30" s="1" a="1"/>
  <c r="J57" i="30" s="1"/>
  <c r="X32" i="30"/>
  <c r="J62" i="30" s="1" a="1"/>
  <c r="J62" i="30" s="1"/>
  <c r="X31" i="30"/>
  <c r="J61" i="30" s="1" a="1"/>
  <c r="J61" i="30" s="1"/>
  <c r="X30" i="30"/>
  <c r="J60" i="30" s="1" a="1"/>
  <c r="J60" i="30" s="1"/>
  <c r="X28" i="30"/>
  <c r="X27" i="34"/>
  <c r="J43" i="34" s="1" a="1"/>
  <c r="J43" i="34" s="1"/>
  <c r="J71" i="34" s="1"/>
  <c r="X32" i="34"/>
  <c r="X30" i="34"/>
  <c r="J46" i="34" s="1" a="1"/>
  <c r="J46" i="34" s="1"/>
  <c r="J74" i="34" s="1"/>
  <c r="X29" i="34"/>
  <c r="X31" i="34"/>
  <c r="J47" i="34" s="1" a="1"/>
  <c r="J47" i="34" s="1"/>
  <c r="J75" i="34" s="1"/>
  <c r="X33" i="34"/>
  <c r="J49" i="34" s="1" a="1"/>
  <c r="J49" i="34" s="1"/>
  <c r="J77" i="34" s="1"/>
  <c r="X28" i="34"/>
  <c r="J44" i="34" s="1" a="1"/>
  <c r="J44" i="34" s="1"/>
  <c r="J72" i="34" s="1"/>
  <c r="AA86" i="28"/>
  <c r="AA84" i="28"/>
  <c r="AA89" i="28"/>
  <c r="AA85" i="28"/>
  <c r="AB145" i="29"/>
  <c r="I45" i="34" a="1"/>
  <c r="I45" i="34" s="1"/>
  <c r="I73" i="34" s="1"/>
  <c r="AA99" i="28"/>
  <c r="AY22" i="4"/>
  <c r="AX89" i="30"/>
  <c r="AX87" i="30"/>
  <c r="AX60" i="34"/>
  <c r="AX57" i="34"/>
  <c r="AX92" i="30"/>
  <c r="AX93" i="30"/>
  <c r="AX58" i="34"/>
  <c r="AX90" i="30"/>
  <c r="AX70" i="4"/>
  <c r="AX71" i="4" s="1"/>
  <c r="AX91" i="30"/>
  <c r="AX88" i="30"/>
  <c r="AX59" i="34"/>
  <c r="AX62" i="34"/>
  <c r="AX63" i="34"/>
  <c r="AX61" i="34"/>
  <c r="I43" i="34" a="1"/>
  <c r="I43" i="34" s="1"/>
  <c r="I71" i="34" s="1"/>
  <c r="I58" i="30" a="1"/>
  <c r="I58" i="30" s="1"/>
  <c r="AA97" i="28"/>
  <c r="AA92" i="28"/>
  <c r="AA98" i="28"/>
  <c r="J48" i="34" a="1"/>
  <c r="J48" i="34" s="1"/>
  <c r="J76" i="34" s="1"/>
  <c r="I48" i="34" a="1"/>
  <c r="I48" i="34" s="1"/>
  <c r="I76" i="34" s="1"/>
  <c r="AA87" i="28"/>
  <c r="I60" i="30" a="1"/>
  <c r="I60" i="30" s="1"/>
  <c r="AA101" i="28"/>
  <c r="AA96" i="28"/>
  <c r="AA93" i="28"/>
  <c r="AA83" i="28"/>
  <c r="I44" i="34" a="1"/>
  <c r="I44" i="34" s="1"/>
  <c r="I72" i="34" s="1"/>
  <c r="I46" i="34" a="1"/>
  <c r="I46" i="34" s="1"/>
  <c r="I74" i="34" s="1"/>
  <c r="AA95" i="28"/>
  <c r="I49" i="34" a="1"/>
  <c r="I49" i="34" s="1"/>
  <c r="I77" i="34" s="1"/>
  <c r="I57" i="30" a="1"/>
  <c r="I57" i="30" s="1"/>
  <c r="AA88" i="28"/>
  <c r="AA91" i="28"/>
  <c r="AA90" i="28"/>
  <c r="AA94" i="28"/>
  <c r="I47" i="34" a="1"/>
  <c r="I47" i="34" s="1"/>
  <c r="I75" i="34" s="1"/>
  <c r="I63" i="30" a="1"/>
  <c r="I63" i="30" s="1"/>
  <c r="AA100" i="28"/>
  <c r="AB84" i="28" l="1"/>
  <c r="AC145" i="29"/>
  <c r="AB94" i="28"/>
  <c r="AB100" i="28"/>
  <c r="AB91" i="28"/>
  <c r="AB97" i="28"/>
  <c r="AB98" i="28"/>
  <c r="AZ22" i="4"/>
  <c r="AY62" i="34"/>
  <c r="AY88" i="30"/>
  <c r="AY92" i="30"/>
  <c r="AY93" i="30"/>
  <c r="AY61" i="34"/>
  <c r="AY59" i="34"/>
  <c r="AY90" i="30"/>
  <c r="AY87" i="30"/>
  <c r="AY91" i="30"/>
  <c r="AY58" i="34"/>
  <c r="AY70" i="4"/>
  <c r="AY71" i="4" s="1"/>
  <c r="AY60" i="34"/>
  <c r="AY63" i="34"/>
  <c r="AY89" i="30"/>
  <c r="AY57" i="34"/>
  <c r="AB86" i="28"/>
  <c r="AB85" i="28"/>
  <c r="AB99" i="28"/>
  <c r="Y30" i="30"/>
  <c r="Y82" i="28"/>
  <c r="Y103" i="28" s="1"/>
  <c r="Y31" i="30"/>
  <c r="Y33" i="30"/>
  <c r="Y27" i="30"/>
  <c r="Y29" i="30"/>
  <c r="K59" i="30" s="1" a="1"/>
  <c r="K59" i="30" s="1"/>
  <c r="Y32" i="30"/>
  <c r="Y28" i="30"/>
  <c r="Y79" i="29"/>
  <c r="Y80" i="29" s="1"/>
  <c r="Y33" i="34"/>
  <c r="Y27" i="34"/>
  <c r="Y31" i="34"/>
  <c r="Y28" i="34"/>
  <c r="Y32" i="34"/>
  <c r="Y29" i="34"/>
  <c r="Y30" i="34"/>
  <c r="J58" i="30" a="1"/>
  <c r="J58" i="30" s="1"/>
  <c r="J63" i="30" a="1"/>
  <c r="J63" i="30" s="1"/>
  <c r="AB96" i="28"/>
  <c r="K58" i="30" a="1"/>
  <c r="K58" i="30" s="1"/>
  <c r="J45" i="34" a="1"/>
  <c r="J45" i="34" s="1"/>
  <c r="J73" i="34" s="1"/>
  <c r="AB88" i="28"/>
  <c r="AB90" i="28"/>
  <c r="AB93" i="28"/>
  <c r="AB83" i="28"/>
  <c r="AB92" i="28"/>
  <c r="AB89" i="28"/>
  <c r="AB101" i="28"/>
  <c r="AB87" i="28"/>
  <c r="AB95" i="28"/>
  <c r="AC94" i="28" l="1"/>
  <c r="AC96" i="28"/>
  <c r="K43" i="34" a="1"/>
  <c r="K43" i="34" s="1"/>
  <c r="K71" i="34" s="1"/>
  <c r="I43" i="20" s="1"/>
  <c r="K43" i="20" s="1"/>
  <c r="K61" i="30" a="1"/>
  <c r="K61" i="30" s="1"/>
  <c r="AC101" i="28"/>
  <c r="BA22" i="4"/>
  <c r="AZ62" i="34"/>
  <c r="AZ91" i="30"/>
  <c r="AZ58" i="34"/>
  <c r="AZ89" i="30"/>
  <c r="AZ57" i="34"/>
  <c r="AZ93" i="30"/>
  <c r="AZ92" i="30"/>
  <c r="AZ63" i="34"/>
  <c r="AZ61" i="34"/>
  <c r="AZ88" i="30"/>
  <c r="AZ70" i="4"/>
  <c r="AZ71" i="4" s="1"/>
  <c r="A71" i="4" s="1"/>
  <c r="A3" i="4" s="1"/>
  <c r="AZ90" i="30"/>
  <c r="AZ87" i="30"/>
  <c r="AZ60" i="34"/>
  <c r="AZ59" i="34"/>
  <c r="AC84" i="28"/>
  <c r="AC97" i="28"/>
  <c r="AC99" i="28"/>
  <c r="K49" i="34" a="1"/>
  <c r="K49" i="34" s="1"/>
  <c r="K77" i="34" s="1"/>
  <c r="I49" i="20" s="1"/>
  <c r="K49" i="20" s="1"/>
  <c r="AC86" i="28"/>
  <c r="AD145" i="29"/>
  <c r="K63" i="30" a="1"/>
  <c r="K63" i="30" s="1"/>
  <c r="K60" i="30" a="1"/>
  <c r="K60" i="30" s="1"/>
  <c r="AC100" i="28"/>
  <c r="AC91" i="28"/>
  <c r="AC89" i="28"/>
  <c r="AC88" i="28"/>
  <c r="K46" i="34" a="1"/>
  <c r="K46" i="34" s="1"/>
  <c r="K74" i="34" s="1"/>
  <c r="I46" i="20" s="1"/>
  <c r="K46" i="20" s="1"/>
  <c r="K47" i="34" a="1"/>
  <c r="K47" i="34" s="1"/>
  <c r="K75" i="34" s="1"/>
  <c r="I47" i="20" s="1"/>
  <c r="K47" i="20" s="1"/>
  <c r="Z29" i="30"/>
  <c r="Z33" i="30"/>
  <c r="Z27" i="30"/>
  <c r="Z28" i="30"/>
  <c r="Z32" i="30"/>
  <c r="L62" i="30" s="1" a="1"/>
  <c r="L62" i="30" s="1"/>
  <c r="Z31" i="30"/>
  <c r="L61" i="30" s="1" a="1"/>
  <c r="L61" i="30" s="1"/>
  <c r="Z30" i="30"/>
  <c r="Z79" i="29"/>
  <c r="Z80" i="29" s="1"/>
  <c r="Z82" i="28"/>
  <c r="Z103" i="28" s="1"/>
  <c r="Z31" i="34"/>
  <c r="Z29" i="34"/>
  <c r="L45" i="34" s="1" a="1"/>
  <c r="L45" i="34" s="1"/>
  <c r="L73" i="34" s="1"/>
  <c r="Z30" i="34"/>
  <c r="Z33" i="34"/>
  <c r="Z28" i="34"/>
  <c r="Z27" i="34"/>
  <c r="Z32" i="34"/>
  <c r="AC98" i="28"/>
  <c r="AC87" i="28"/>
  <c r="K45" i="34" a="1"/>
  <c r="K45" i="34" s="1"/>
  <c r="K73" i="34" s="1"/>
  <c r="I45" i="20" s="1"/>
  <c r="K45" i="20" s="1"/>
  <c r="K62" i="30" a="1"/>
  <c r="K62" i="30" s="1"/>
  <c r="AC83" i="28"/>
  <c r="AC95" i="28"/>
  <c r="K48" i="34" a="1"/>
  <c r="K48" i="34" s="1"/>
  <c r="K76" i="34" s="1"/>
  <c r="I48" i="20" s="1"/>
  <c r="K48" i="20" s="1"/>
  <c r="L59" i="30" a="1"/>
  <c r="L59" i="30" s="1"/>
  <c r="AC93" i="28"/>
  <c r="AC92" i="28"/>
  <c r="AC90" i="28"/>
  <c r="L44" i="34" a="1"/>
  <c r="L44" i="34" s="1"/>
  <c r="L72" i="34" s="1"/>
  <c r="K44" i="34" a="1"/>
  <c r="K44" i="34" s="1"/>
  <c r="K72" i="34" s="1"/>
  <c r="I44" i="20" s="1"/>
  <c r="K44" i="20" s="1"/>
  <c r="K57" i="30" a="1"/>
  <c r="K57" i="30" s="1"/>
  <c r="L57" i="30" a="1"/>
  <c r="L57" i="30" s="1"/>
  <c r="AC85" i="28"/>
  <c r="L63" i="30" a="1"/>
  <c r="L63" i="30" s="1"/>
  <c r="AD85" i="28" l="1"/>
  <c r="AA82" i="28"/>
  <c r="AA103" i="28" s="1"/>
  <c r="AA29" i="30"/>
  <c r="AA33" i="30"/>
  <c r="AA32" i="30"/>
  <c r="AA30" i="30"/>
  <c r="AA27" i="30"/>
  <c r="AA31" i="30"/>
  <c r="AA79" i="29"/>
  <c r="AA80" i="29" s="1"/>
  <c r="AA28" i="30"/>
  <c r="AA33" i="34"/>
  <c r="AA27" i="34"/>
  <c r="AA32" i="34"/>
  <c r="AA29" i="34"/>
  <c r="AA31" i="34"/>
  <c r="AA28" i="34"/>
  <c r="AA30" i="34"/>
  <c r="L43" i="34" a="1"/>
  <c r="L43" i="34" s="1"/>
  <c r="L71" i="34" s="1"/>
  <c r="AD98" i="28"/>
  <c r="M59" i="30" a="1"/>
  <c r="M59" i="30" s="1"/>
  <c r="AD86" i="28"/>
  <c r="D16" i="21"/>
  <c r="A6" i="4"/>
  <c r="A16" i="4" s="1"/>
  <c r="AD95" i="28"/>
  <c r="AD90" i="28"/>
  <c r="M49" i="34" a="1"/>
  <c r="M49" i="34" s="1"/>
  <c r="M77" i="34" s="1"/>
  <c r="L46" i="34" a="1"/>
  <c r="L46" i="34" s="1"/>
  <c r="L74" i="34" s="1"/>
  <c r="AE145" i="29"/>
  <c r="L60" i="30" a="1"/>
  <c r="L60" i="30" s="1"/>
  <c r="L47" i="34" a="1"/>
  <c r="L47" i="34" s="1"/>
  <c r="L75" i="34" s="1"/>
  <c r="M43" i="34" a="1"/>
  <c r="M43" i="34" s="1"/>
  <c r="M71" i="34" s="1"/>
  <c r="AD92" i="28"/>
  <c r="AD93" i="28"/>
  <c r="M63" i="30" a="1"/>
  <c r="M63" i="30" s="1"/>
  <c r="M47" i="34" a="1"/>
  <c r="M47" i="34" s="1"/>
  <c r="M75" i="34" s="1"/>
  <c r="BA62" i="34"/>
  <c r="BA59" i="34"/>
  <c r="BA93" i="30"/>
  <c r="BA90" i="30"/>
  <c r="BA88" i="30"/>
  <c r="BA57" i="34"/>
  <c r="BA61" i="34"/>
  <c r="BB22" i="4"/>
  <c r="BA70" i="4"/>
  <c r="BA71" i="4" s="1"/>
  <c r="BA92" i="30"/>
  <c r="BA60" i="34"/>
  <c r="BA58" i="34"/>
  <c r="BA91" i="30"/>
  <c r="BA87" i="30"/>
  <c r="BA63" i="34"/>
  <c r="BA89" i="30"/>
  <c r="AD87" i="28"/>
  <c r="AD88" i="28"/>
  <c r="AD97" i="28"/>
  <c r="AD94" i="28"/>
  <c r="AD83" i="28"/>
  <c r="L48" i="34" a="1"/>
  <c r="L48" i="34" s="1"/>
  <c r="L76" i="34" s="1"/>
  <c r="AD100" i="28"/>
  <c r="M58" i="30" a="1"/>
  <c r="M58" i="30" s="1"/>
  <c r="L58" i="30" a="1"/>
  <c r="L58" i="30" s="1"/>
  <c r="AD99" i="28"/>
  <c r="AD101" i="28"/>
  <c r="AD96" i="28"/>
  <c r="AD89" i="28"/>
  <c r="M60" i="30" a="1"/>
  <c r="M60" i="30" s="1"/>
  <c r="AD84" i="28"/>
  <c r="L49" i="34" a="1"/>
  <c r="L49" i="34" s="1"/>
  <c r="L77" i="34" s="1"/>
  <c r="AD91" i="28"/>
  <c r="AE93" i="28" l="1"/>
  <c r="BC22" i="4"/>
  <c r="BB57" i="34"/>
  <c r="BB88" i="30"/>
  <c r="BB93" i="30"/>
  <c r="BB90" i="30"/>
  <c r="BB61" i="34"/>
  <c r="BB89" i="30"/>
  <c r="BB92" i="30"/>
  <c r="BB91" i="30"/>
  <c r="BB58" i="34"/>
  <c r="BB70" i="4"/>
  <c r="BB71" i="4" s="1"/>
  <c r="BB63" i="34"/>
  <c r="BB87" i="30"/>
  <c r="BB62" i="34"/>
  <c r="BB59" i="34"/>
  <c r="BB60" i="34"/>
  <c r="AE90" i="28"/>
  <c r="M62" i="30" a="1"/>
  <c r="M62" i="30" s="1"/>
  <c r="AE87" i="28"/>
  <c r="AE84" i="28"/>
  <c r="AE89" i="28"/>
  <c r="AE94" i="28"/>
  <c r="AE92" i="28"/>
  <c r="AE95" i="28"/>
  <c r="AE91" i="28"/>
  <c r="M48" i="34" a="1"/>
  <c r="M48" i="34" s="1"/>
  <c r="M76" i="34" s="1"/>
  <c r="AE99" i="28"/>
  <c r="AE96" i="28"/>
  <c r="AE97" i="28"/>
  <c r="AE98" i="28"/>
  <c r="AE100" i="28"/>
  <c r="AE83" i="28"/>
  <c r="AF145" i="29"/>
  <c r="AE86" i="28"/>
  <c r="AB33" i="30"/>
  <c r="AB79" i="29"/>
  <c r="AB80" i="29" s="1"/>
  <c r="AB29" i="30"/>
  <c r="AB82" i="28"/>
  <c r="AB103" i="28" s="1"/>
  <c r="AB31" i="30"/>
  <c r="AB32" i="30"/>
  <c r="AB27" i="30"/>
  <c r="AB28" i="30"/>
  <c r="AB30" i="30"/>
  <c r="AB29" i="34"/>
  <c r="N45" i="34" s="1" a="1"/>
  <c r="N45" i="34" s="1"/>
  <c r="N73" i="34" s="1"/>
  <c r="AB33" i="34"/>
  <c r="AB31" i="34"/>
  <c r="AB28" i="34"/>
  <c r="N44" i="34" s="1" a="1"/>
  <c r="N44" i="34" s="1"/>
  <c r="N72" i="34" s="1"/>
  <c r="AB30" i="34"/>
  <c r="AB27" i="34"/>
  <c r="AB32" i="34"/>
  <c r="M44" i="34" a="1"/>
  <c r="M44" i="34" s="1"/>
  <c r="M72" i="34" s="1"/>
  <c r="M61" i="30" a="1"/>
  <c r="M61" i="30" s="1"/>
  <c r="M46" i="34" a="1"/>
  <c r="M46" i="34" s="1"/>
  <c r="M74" i="34" s="1"/>
  <c r="AE85" i="28"/>
  <c r="M57" i="30" a="1"/>
  <c r="M57" i="30" s="1"/>
  <c r="AE101" i="28"/>
  <c r="AE88" i="28"/>
  <c r="M45" i="34" a="1"/>
  <c r="M45" i="34" s="1"/>
  <c r="M73" i="34" s="1"/>
  <c r="N60" i="30" l="1" a="1"/>
  <c r="N60" i="30" s="1"/>
  <c r="N63" i="30" a="1"/>
  <c r="N63" i="30" s="1"/>
  <c r="N58" i="30" a="1"/>
  <c r="N58" i="30" s="1"/>
  <c r="AF98" i="28"/>
  <c r="AF97" i="28"/>
  <c r="AF96" i="28"/>
  <c r="AF94" i="28"/>
  <c r="N48" i="34" a="1"/>
  <c r="N48" i="34" s="1"/>
  <c r="N76" i="34" s="1"/>
  <c r="AF88" i="28"/>
  <c r="AF85" i="28"/>
  <c r="AF83" i="28"/>
  <c r="N43" i="34" a="1"/>
  <c r="N43" i="34" s="1"/>
  <c r="N71" i="34" s="1"/>
  <c r="N57" i="30" a="1"/>
  <c r="N57" i="30" s="1"/>
  <c r="AC27" i="30"/>
  <c r="AC28" i="30"/>
  <c r="AC82" i="28"/>
  <c r="AC103" i="28" s="1"/>
  <c r="AC33" i="30"/>
  <c r="AC79" i="29"/>
  <c r="AC80" i="29" s="1"/>
  <c r="AC30" i="30"/>
  <c r="AC32" i="30"/>
  <c r="AC29" i="30"/>
  <c r="AC31" i="30"/>
  <c r="AC28" i="34"/>
  <c r="AC32" i="34"/>
  <c r="AC27" i="34"/>
  <c r="AC29" i="34"/>
  <c r="AC31" i="34"/>
  <c r="AC30" i="34"/>
  <c r="O46" i="34" s="1" a="1"/>
  <c r="O46" i="34" s="1"/>
  <c r="O74" i="34" s="1"/>
  <c r="AC33" i="34"/>
  <c r="O49" i="34" s="1" a="1"/>
  <c r="O49" i="34" s="1"/>
  <c r="O77" i="34" s="1"/>
  <c r="AF87" i="28"/>
  <c r="AF93" i="28"/>
  <c r="N46" i="34" a="1"/>
  <c r="N46" i="34" s="1"/>
  <c r="N74" i="34" s="1"/>
  <c r="N62" i="30" a="1"/>
  <c r="N62" i="30" s="1"/>
  <c r="N61" i="30" a="1"/>
  <c r="N61" i="30" s="1"/>
  <c r="AF101" i="28"/>
  <c r="AF86" i="28"/>
  <c r="N47" i="34" a="1"/>
  <c r="N47" i="34" s="1"/>
  <c r="N75" i="34" s="1"/>
  <c r="O47" i="34" a="1"/>
  <c r="O47" i="34" s="1"/>
  <c r="O75" i="34" s="1"/>
  <c r="AF95" i="28"/>
  <c r="BD22" i="4"/>
  <c r="BC63" i="34"/>
  <c r="BC57" i="34"/>
  <c r="BC92" i="30"/>
  <c r="BC90" i="30"/>
  <c r="BC89" i="30"/>
  <c r="BC62" i="34"/>
  <c r="BC61" i="34"/>
  <c r="BC58" i="34"/>
  <c r="BC93" i="30"/>
  <c r="BC91" i="30"/>
  <c r="BC70" i="4"/>
  <c r="BC71" i="4" s="1"/>
  <c r="BC60" i="34"/>
  <c r="BC88" i="30"/>
  <c r="BC59" i="34"/>
  <c r="BC87" i="30"/>
  <c r="AF100" i="28"/>
  <c r="N49" i="34" a="1"/>
  <c r="N49" i="34" s="1"/>
  <c r="N77" i="34" s="1"/>
  <c r="N59" i="30" a="1"/>
  <c r="N59" i="30" s="1"/>
  <c r="AF99" i="28"/>
  <c r="AF91" i="28"/>
  <c r="AF84" i="28"/>
  <c r="AF90" i="28"/>
  <c r="AG145" i="29"/>
  <c r="AF92" i="28"/>
  <c r="AF89" i="28"/>
  <c r="AG90" i="28" l="1"/>
  <c r="AG91" i="28"/>
  <c r="O59" i="30" a="1"/>
  <c r="O59" i="30" s="1"/>
  <c r="AG98" i="28"/>
  <c r="AG92" i="28"/>
  <c r="O48" i="34" a="1"/>
  <c r="O48" i="34" s="1"/>
  <c r="O76" i="34" s="1"/>
  <c r="AG93" i="28"/>
  <c r="AD28" i="30"/>
  <c r="AD33" i="30"/>
  <c r="AD79" i="29"/>
  <c r="AD80" i="29" s="1"/>
  <c r="AD30" i="30"/>
  <c r="P60" i="30" s="1" a="1"/>
  <c r="P60" i="30" s="1"/>
  <c r="AD31" i="30"/>
  <c r="AD82" i="28"/>
  <c r="AD103" i="28" s="1"/>
  <c r="AD27" i="30"/>
  <c r="P57" i="30" s="1" a="1"/>
  <c r="P57" i="30" s="1"/>
  <c r="AD32" i="30"/>
  <c r="AD29" i="30"/>
  <c r="AD30" i="34"/>
  <c r="AD27" i="34"/>
  <c r="AD32" i="34"/>
  <c r="P48" i="34" s="1" a="1"/>
  <c r="P48" i="34" s="1"/>
  <c r="P76" i="34" s="1"/>
  <c r="AD33" i="34"/>
  <c r="AD29" i="34"/>
  <c r="P45" i="34" s="1" a="1"/>
  <c r="P45" i="34" s="1"/>
  <c r="P73" i="34" s="1"/>
  <c r="AD28" i="34"/>
  <c r="P44" i="34" s="1" a="1"/>
  <c r="P44" i="34" s="1"/>
  <c r="P72" i="34" s="1"/>
  <c r="AD31" i="34"/>
  <c r="P46" i="34" a="1"/>
  <c r="P46" i="34" s="1"/>
  <c r="P74" i="34" s="1"/>
  <c r="AG94" i="28"/>
  <c r="O43" i="34" a="1"/>
  <c r="O43" i="34" s="1"/>
  <c r="O71" i="34" s="1"/>
  <c r="O62" i="30" a="1"/>
  <c r="O62" i="30" s="1"/>
  <c r="O58" i="30" a="1"/>
  <c r="O58" i="30" s="1"/>
  <c r="AG84" i="28"/>
  <c r="AG99" i="28"/>
  <c r="AG100" i="28"/>
  <c r="AG95" i="28"/>
  <c r="AG83" i="28"/>
  <c r="O45" i="34" a="1"/>
  <c r="O45" i="34" s="1"/>
  <c r="O73" i="34" s="1"/>
  <c r="AG86" i="28"/>
  <c r="AG87" i="28"/>
  <c r="AG85" i="28"/>
  <c r="O63" i="30" a="1"/>
  <c r="O63" i="30" s="1"/>
  <c r="P63" i="30" a="1"/>
  <c r="P63" i="30" s="1"/>
  <c r="AG96" i="28"/>
  <c r="O60" i="30" a="1"/>
  <c r="O60" i="30" s="1"/>
  <c r="AG101" i="28"/>
  <c r="AG88" i="28"/>
  <c r="O44" i="34" a="1"/>
  <c r="O44" i="34" s="1"/>
  <c r="O72" i="34" s="1"/>
  <c r="AG97" i="28"/>
  <c r="AG89" i="28"/>
  <c r="BD70" i="4"/>
  <c r="BD71" i="4" s="1"/>
  <c r="BD91" i="30"/>
  <c r="BD90" i="30"/>
  <c r="BD60" i="34"/>
  <c r="BD93" i="30"/>
  <c r="BD62" i="34"/>
  <c r="BD63" i="34"/>
  <c r="BD59" i="34"/>
  <c r="BD88" i="30"/>
  <c r="BD87" i="30"/>
  <c r="BD57" i="34"/>
  <c r="BD92" i="30"/>
  <c r="BD58" i="34"/>
  <c r="BD89" i="30"/>
  <c r="BD61" i="34"/>
  <c r="O61" i="30" a="1"/>
  <c r="O61" i="30" s="1"/>
  <c r="O57" i="30" a="1"/>
  <c r="O57" i="30" s="1"/>
  <c r="P43" i="34" a="1"/>
  <c r="P43" i="34" s="1"/>
  <c r="P71" i="34" s="1"/>
  <c r="AH145" i="29"/>
  <c r="AH88" i="28" l="1"/>
  <c r="AH95" i="28"/>
  <c r="AH91" i="28"/>
  <c r="AE82" i="28"/>
  <c r="AE103" i="28" s="1"/>
  <c r="AE30" i="30"/>
  <c r="AE27" i="30"/>
  <c r="AE28" i="30"/>
  <c r="AE33" i="30"/>
  <c r="AE79" i="29"/>
  <c r="AE80" i="29" s="1"/>
  <c r="AE31" i="30"/>
  <c r="AE32" i="30"/>
  <c r="AE29" i="30"/>
  <c r="AE30" i="34"/>
  <c r="AE28" i="34"/>
  <c r="AE27" i="34"/>
  <c r="AE29" i="34"/>
  <c r="AE32" i="34"/>
  <c r="AE31" i="34"/>
  <c r="AE33" i="34"/>
  <c r="AH85" i="28"/>
  <c r="AH100" i="28"/>
  <c r="P59" i="30" a="1"/>
  <c r="P59" i="30" s="1"/>
  <c r="P58" i="30" a="1"/>
  <c r="P58" i="30" s="1"/>
  <c r="AH90" i="28"/>
  <c r="AH97" i="28"/>
  <c r="AH93" i="28"/>
  <c r="P47" i="34" a="1"/>
  <c r="P47" i="34" s="1"/>
  <c r="P75" i="34" s="1"/>
  <c r="P62" i="30" a="1"/>
  <c r="P62" i="30" s="1"/>
  <c r="AH87" i="28"/>
  <c r="AH99" i="28"/>
  <c r="AH89" i="28"/>
  <c r="AH101" i="28"/>
  <c r="AH83" i="28"/>
  <c r="AH98" i="28"/>
  <c r="AI145" i="29"/>
  <c r="AH96" i="28"/>
  <c r="AH84" i="28"/>
  <c r="AH94" i="28"/>
  <c r="Q49" i="34" a="1"/>
  <c r="Q49" i="34" s="1"/>
  <c r="Q77" i="34" s="1"/>
  <c r="P49" i="34" a="1"/>
  <c r="P49" i="34" s="1"/>
  <c r="P77" i="34" s="1"/>
  <c r="P61" i="30" a="1"/>
  <c r="P61" i="30" s="1"/>
  <c r="Q61" i="30" a="1"/>
  <c r="Q61" i="30" s="1"/>
  <c r="AH86" i="28"/>
  <c r="AH92" i="28"/>
  <c r="Q48" i="34" a="1"/>
  <c r="Q48" i="34" s="1"/>
  <c r="Q76" i="34" s="1"/>
  <c r="Q60" i="30" a="1"/>
  <c r="Q60" i="30" s="1"/>
  <c r="AI98" i="28" l="1"/>
  <c r="Q44" i="34" a="1"/>
  <c r="Q44" i="34" s="1"/>
  <c r="Q72" i="34" s="1"/>
  <c r="Q57" i="30" a="1"/>
  <c r="Q57" i="30" s="1"/>
  <c r="AI88" i="28"/>
  <c r="AJ145" i="29"/>
  <c r="Q43" i="34" a="1"/>
  <c r="Q43" i="34" s="1"/>
  <c r="Q71" i="34" s="1"/>
  <c r="AI96" i="28"/>
  <c r="AI99" i="28"/>
  <c r="AI92" i="28"/>
  <c r="AI97" i="28"/>
  <c r="Q58" i="30" a="1"/>
  <c r="Q58" i="30" s="1"/>
  <c r="AI101" i="28"/>
  <c r="AI100" i="28"/>
  <c r="Q59" i="30" a="1"/>
  <c r="Q59" i="30" s="1"/>
  <c r="Q46" i="34" a="1"/>
  <c r="Q46" i="34" s="1"/>
  <c r="Q74" i="34" s="1"/>
  <c r="Q62" i="30" a="1"/>
  <c r="Q62" i="30" s="1"/>
  <c r="AI91" i="28"/>
  <c r="AF33" i="30"/>
  <c r="AF27" i="30"/>
  <c r="AF79" i="29"/>
  <c r="AF80" i="29" s="1"/>
  <c r="AF82" i="28"/>
  <c r="AF103" i="28" s="1"/>
  <c r="AF30" i="30"/>
  <c r="AF29" i="30"/>
  <c r="AF32" i="30"/>
  <c r="AF28" i="30"/>
  <c r="AF31" i="30"/>
  <c r="AF29" i="34"/>
  <c r="R45" i="34" s="1" a="1"/>
  <c r="R45" i="34" s="1"/>
  <c r="R73" i="34" s="1"/>
  <c r="AF33" i="34"/>
  <c r="AF27" i="34"/>
  <c r="R43" i="34" s="1" a="1"/>
  <c r="R43" i="34" s="1"/>
  <c r="R71" i="34" s="1"/>
  <c r="AF31" i="34"/>
  <c r="AF30" i="34"/>
  <c r="AF28" i="34"/>
  <c r="AF32" i="34"/>
  <c r="AI93" i="28"/>
  <c r="AI90" i="28"/>
  <c r="Q47" i="34" a="1"/>
  <c r="Q47" i="34" s="1"/>
  <c r="Q75" i="34" s="1"/>
  <c r="AI84" i="28"/>
  <c r="AI89" i="28"/>
  <c r="AI87" i="28"/>
  <c r="AI85" i="28"/>
  <c r="R48" i="34" a="1"/>
  <c r="R48" i="34" s="1"/>
  <c r="R76" i="34" s="1"/>
  <c r="AI95" i="28"/>
  <c r="AI86" i="28"/>
  <c r="AI94" i="28"/>
  <c r="AI83" i="28"/>
  <c r="Q45" i="34" a="1"/>
  <c r="Q45" i="34" s="1"/>
  <c r="Q73" i="34" s="1"/>
  <c r="Q63" i="30" a="1"/>
  <c r="Q63" i="30" s="1"/>
  <c r="R61" i="30" l="1" a="1"/>
  <c r="R61" i="30" s="1"/>
  <c r="R58" i="30" a="1"/>
  <c r="R58" i="30" s="1"/>
  <c r="AJ94" i="28"/>
  <c r="AJ101" i="28"/>
  <c r="AJ97" i="28"/>
  <c r="AJ95" i="28"/>
  <c r="AJ85" i="28"/>
  <c r="AJ84" i="28"/>
  <c r="AJ93" i="28"/>
  <c r="R62" i="30" a="1"/>
  <c r="R62" i="30" s="1"/>
  <c r="AJ96" i="28"/>
  <c r="AJ88" i="28"/>
  <c r="R44" i="34" a="1"/>
  <c r="R44" i="34" s="1"/>
  <c r="R72" i="34" s="1"/>
  <c r="AG82" i="28"/>
  <c r="AG103" i="28" s="1"/>
  <c r="AG28" i="30"/>
  <c r="AG79" i="29"/>
  <c r="AG80" i="29" s="1"/>
  <c r="AG30" i="30"/>
  <c r="AG31" i="30"/>
  <c r="AG33" i="30"/>
  <c r="AG32" i="30"/>
  <c r="AG29" i="30"/>
  <c r="AG27" i="30"/>
  <c r="AG29" i="34"/>
  <c r="AG33" i="34"/>
  <c r="S49" i="34" s="1" a="1"/>
  <c r="S49" i="34" s="1"/>
  <c r="S77" i="34" s="1"/>
  <c r="AG27" i="34"/>
  <c r="AG31" i="34"/>
  <c r="S47" i="34" s="1" a="1"/>
  <c r="S47" i="34" s="1"/>
  <c r="S75" i="34" s="1"/>
  <c r="AG30" i="34"/>
  <c r="S46" i="34" s="1" a="1"/>
  <c r="S46" i="34" s="1"/>
  <c r="S74" i="34" s="1"/>
  <c r="AG28" i="34"/>
  <c r="AG32" i="34"/>
  <c r="AJ91" i="28"/>
  <c r="S57" i="30" a="1"/>
  <c r="S57" i="30" s="1"/>
  <c r="AK145" i="29"/>
  <c r="AJ87" i="28"/>
  <c r="R47" i="34" a="1"/>
  <c r="R47" i="34" s="1"/>
  <c r="R75" i="34" s="1"/>
  <c r="S60" i="30" a="1"/>
  <c r="S60" i="30" s="1"/>
  <c r="AJ92" i="28"/>
  <c r="AJ90" i="28"/>
  <c r="R63" i="30" a="1"/>
  <c r="R63" i="30" s="1"/>
  <c r="R46" i="34" a="1"/>
  <c r="R46" i="34" s="1"/>
  <c r="R74" i="34" s="1"/>
  <c r="AJ89" i="28"/>
  <c r="AJ83" i="28"/>
  <c r="R49" i="34" a="1"/>
  <c r="R49" i="34" s="1"/>
  <c r="R77" i="34" s="1"/>
  <c r="AJ100" i="28"/>
  <c r="AJ99" i="28"/>
  <c r="AJ98" i="28"/>
  <c r="AJ86" i="28"/>
  <c r="S63" i="30" a="1"/>
  <c r="S63" i="30" s="1"/>
  <c r="R57" i="30" a="1"/>
  <c r="R57" i="30" s="1"/>
  <c r="R60" i="30" a="1"/>
  <c r="R60" i="30" s="1"/>
  <c r="R59" i="30" a="1"/>
  <c r="R59" i="30" s="1"/>
  <c r="AK99" i="28" l="1"/>
  <c r="AK96" i="28"/>
  <c r="S61" i="30" a="1"/>
  <c r="S61" i="30" s="1"/>
  <c r="AK101" i="28"/>
  <c r="AK86" i="28"/>
  <c r="AK95" i="28"/>
  <c r="S48" i="34" a="1"/>
  <c r="S48" i="34" s="1"/>
  <c r="S76" i="34" s="1"/>
  <c r="AK98" i="28"/>
  <c r="AK83" i="28"/>
  <c r="AK94" i="28"/>
  <c r="AK100" i="28"/>
  <c r="AK92" i="28"/>
  <c r="AK87" i="28"/>
  <c r="AK93" i="28"/>
  <c r="S45" i="34" a="1"/>
  <c r="S45" i="34" s="1"/>
  <c r="S73" i="34" s="1"/>
  <c r="S58" i="30" a="1"/>
  <c r="S58" i="30" s="1"/>
  <c r="AL145" i="29"/>
  <c r="AK89" i="28"/>
  <c r="AH32" i="30"/>
  <c r="AH82" i="28"/>
  <c r="AH103" i="28" s="1"/>
  <c r="AH29" i="30"/>
  <c r="AH79" i="29"/>
  <c r="AH80" i="29" s="1"/>
  <c r="AH33" i="30"/>
  <c r="AH31" i="30"/>
  <c r="AH30" i="30"/>
  <c r="AH27" i="30"/>
  <c r="AH28" i="30"/>
  <c r="AH29" i="34"/>
  <c r="AH33" i="34"/>
  <c r="AH27" i="34"/>
  <c r="AH31" i="34"/>
  <c r="AH30" i="34"/>
  <c r="T46" i="34" s="1" a="1"/>
  <c r="T46" i="34" s="1"/>
  <c r="T74" i="34" s="1"/>
  <c r="AH28" i="34"/>
  <c r="AH32" i="34"/>
  <c r="S44" i="34" a="1"/>
  <c r="S44" i="34" s="1"/>
  <c r="S72" i="34" s="1"/>
  <c r="AK88" i="28"/>
  <c r="AK84" i="28"/>
  <c r="T48" i="34" a="1"/>
  <c r="T48" i="34" s="1"/>
  <c r="T76" i="34" s="1"/>
  <c r="S59" i="30" a="1"/>
  <c r="S59" i="30" s="1"/>
  <c r="AK97" i="28"/>
  <c r="AK91" i="28"/>
  <c r="S62" i="30" a="1"/>
  <c r="S62" i="30" s="1"/>
  <c r="T59" i="30" a="1"/>
  <c r="T59" i="30" s="1"/>
  <c r="AK85" i="28"/>
  <c r="S43" i="34" a="1"/>
  <c r="S43" i="34" s="1"/>
  <c r="S71" i="34" s="1"/>
  <c r="AK90" i="28"/>
  <c r="AI27" i="30" l="1"/>
  <c r="AI28" i="30"/>
  <c r="AI33" i="30"/>
  <c r="AI30" i="30"/>
  <c r="AI31" i="30"/>
  <c r="U61" i="30" s="1" a="1"/>
  <c r="U61" i="30" s="1"/>
  <c r="AI82" i="28"/>
  <c r="AI103" i="28" s="1"/>
  <c r="AI29" i="30"/>
  <c r="U59" i="30" s="1" a="1"/>
  <c r="U59" i="30" s="1"/>
  <c r="AI79" i="29"/>
  <c r="AI80" i="29" s="1"/>
  <c r="AI32" i="30"/>
  <c r="AI32" i="34"/>
  <c r="AI29" i="34"/>
  <c r="U45" i="34" s="1" a="1"/>
  <c r="U45" i="34" s="1"/>
  <c r="U73" i="34" s="1"/>
  <c r="AI33" i="34"/>
  <c r="U49" i="34" s="1" a="1"/>
  <c r="U49" i="34" s="1"/>
  <c r="U77" i="34" s="1"/>
  <c r="AI27" i="34"/>
  <c r="AI31" i="34"/>
  <c r="AI30" i="34"/>
  <c r="U46" i="34" s="1" a="1"/>
  <c r="U46" i="34" s="1"/>
  <c r="U74" i="34" s="1"/>
  <c r="AI28" i="34"/>
  <c r="AL93" i="28"/>
  <c r="T60" i="30" a="1"/>
  <c r="T60" i="30" s="1"/>
  <c r="AL84" i="28"/>
  <c r="T58" i="30" a="1"/>
  <c r="T58" i="30" s="1"/>
  <c r="AL100" i="28"/>
  <c r="AL98" i="28"/>
  <c r="T61" i="30" a="1"/>
  <c r="T61" i="30" s="1"/>
  <c r="AL85" i="28"/>
  <c r="AL97" i="28"/>
  <c r="T57" i="30" a="1"/>
  <c r="T57" i="30" s="1"/>
  <c r="AL87" i="28"/>
  <c r="AL94" i="28"/>
  <c r="AL90" i="28"/>
  <c r="AL88" i="28"/>
  <c r="AL89" i="28"/>
  <c r="T45" i="34" a="1"/>
  <c r="T45" i="34" s="1"/>
  <c r="T73" i="34" s="1"/>
  <c r="AL95" i="28"/>
  <c r="AL96" i="28"/>
  <c r="T62" i="30" a="1"/>
  <c r="T62" i="30" s="1"/>
  <c r="AL92" i="28"/>
  <c r="AL86" i="28"/>
  <c r="U47" i="34" a="1"/>
  <c r="U47" i="34" s="1"/>
  <c r="U75" i="34" s="1"/>
  <c r="T47" i="34" a="1"/>
  <c r="T47" i="34" s="1"/>
  <c r="T75" i="34" s="1"/>
  <c r="T63" i="30" a="1"/>
  <c r="T63" i="30" s="1"/>
  <c r="AL83" i="28"/>
  <c r="U43" i="34" a="1"/>
  <c r="U43" i="34" s="1"/>
  <c r="U71" i="34" s="1"/>
  <c r="AL101" i="28"/>
  <c r="AL99" i="28"/>
  <c r="AL91" i="28"/>
  <c r="U48" i="34" a="1"/>
  <c r="U48" i="34" s="1"/>
  <c r="U76" i="34" s="1"/>
  <c r="AM145" i="29"/>
  <c r="T49" i="34" a="1"/>
  <c r="T49" i="34" s="1"/>
  <c r="T77" i="34" s="1"/>
  <c r="T44" i="34" a="1"/>
  <c r="T44" i="34" s="1"/>
  <c r="T72" i="34" s="1"/>
  <c r="T43" i="34" a="1"/>
  <c r="T43" i="34" s="1"/>
  <c r="T71" i="34" s="1"/>
  <c r="AM101" i="28" l="1"/>
  <c r="AM96" i="28"/>
  <c r="AM88" i="28"/>
  <c r="AM100" i="28"/>
  <c r="AM83" i="28"/>
  <c r="AM90" i="28"/>
  <c r="AJ32" i="30"/>
  <c r="AJ27" i="30"/>
  <c r="AJ28" i="30"/>
  <c r="AJ30" i="30"/>
  <c r="AJ29" i="30"/>
  <c r="AJ31" i="30"/>
  <c r="AJ79" i="29"/>
  <c r="AJ80" i="29" s="1"/>
  <c r="AJ33" i="30"/>
  <c r="AJ82" i="28"/>
  <c r="AJ103" i="28" s="1"/>
  <c r="AJ28" i="34"/>
  <c r="AJ32" i="34"/>
  <c r="AJ29" i="34"/>
  <c r="AJ33" i="34"/>
  <c r="AJ27" i="34"/>
  <c r="AJ31" i="34"/>
  <c r="AJ30" i="34"/>
  <c r="AM84" i="28"/>
  <c r="U63" i="30" a="1"/>
  <c r="U63" i="30" s="1"/>
  <c r="AM94" i="28"/>
  <c r="AM98" i="28"/>
  <c r="AN145" i="29"/>
  <c r="V48" i="34" a="1"/>
  <c r="V48" i="34" s="1"/>
  <c r="V76" i="34" s="1"/>
  <c r="AM86" i="28"/>
  <c r="AM92" i="28"/>
  <c r="AM93" i="28"/>
  <c r="U62" i="30" a="1"/>
  <c r="U62" i="30" s="1"/>
  <c r="U57" i="30" a="1"/>
  <c r="U57" i="30" s="1"/>
  <c r="AM87" i="28"/>
  <c r="AM85" i="28"/>
  <c r="AM91" i="28"/>
  <c r="AM99" i="28"/>
  <c r="AM95" i="28"/>
  <c r="AM89" i="28"/>
  <c r="U58" i="30" a="1"/>
  <c r="U58" i="30" s="1"/>
  <c r="U60" i="30" a="1"/>
  <c r="U60" i="30" s="1"/>
  <c r="AM97" i="28"/>
  <c r="V61" i="30" a="1"/>
  <c r="V61" i="30" s="1"/>
  <c r="U44" i="34" a="1"/>
  <c r="U44" i="34" s="1"/>
  <c r="U72" i="34" s="1"/>
  <c r="AN87" i="28" l="1"/>
  <c r="AN84" i="28"/>
  <c r="V43" i="34" a="1"/>
  <c r="V43" i="34" s="1"/>
  <c r="V71" i="34" s="1"/>
  <c r="AN88" i="28"/>
  <c r="AN86" i="28"/>
  <c r="AN90" i="28"/>
  <c r="V49" i="34" a="1"/>
  <c r="V49" i="34" s="1"/>
  <c r="V77" i="34" s="1"/>
  <c r="V59" i="30" a="1"/>
  <c r="V59" i="30" s="1"/>
  <c r="AN91" i="28"/>
  <c r="AN89" i="28"/>
  <c r="V45" i="34" a="1"/>
  <c r="V45" i="34" s="1"/>
  <c r="V73" i="34" s="1"/>
  <c r="V60" i="30" a="1"/>
  <c r="V60" i="30" s="1"/>
  <c r="AN96" i="28"/>
  <c r="AN83" i="28"/>
  <c r="AN101" i="28"/>
  <c r="V58" i="30" a="1"/>
  <c r="V58" i="30" s="1"/>
  <c r="AN93" i="28"/>
  <c r="AK28" i="30"/>
  <c r="AK82" i="28"/>
  <c r="AK103" i="28" s="1"/>
  <c r="AK31" i="30"/>
  <c r="AK79" i="29"/>
  <c r="AK80" i="29" s="1"/>
  <c r="AK30" i="30"/>
  <c r="W60" i="30" s="1" a="1"/>
  <c r="W60" i="30" s="1"/>
  <c r="AK27" i="30"/>
  <c r="AK29" i="30"/>
  <c r="AK33" i="30"/>
  <c r="AK32" i="30"/>
  <c r="AK30" i="34"/>
  <c r="AK28" i="34"/>
  <c r="W44" i="34" s="1" a="1"/>
  <c r="W44" i="34" s="1"/>
  <c r="W72" i="34" s="1"/>
  <c r="AK32" i="34"/>
  <c r="AK27" i="34"/>
  <c r="AK31" i="34"/>
  <c r="W47" i="34" s="1" a="1"/>
  <c r="W47" i="34" s="1"/>
  <c r="W75" i="34" s="1"/>
  <c r="AK29" i="34"/>
  <c r="AK33" i="34"/>
  <c r="AN100" i="28"/>
  <c r="V44" i="34" a="1"/>
  <c r="V44" i="34" s="1"/>
  <c r="V72" i="34" s="1"/>
  <c r="V57" i="30" a="1"/>
  <c r="V57" i="30" s="1"/>
  <c r="AN95" i="28"/>
  <c r="AN98" i="28"/>
  <c r="V62" i="30" a="1"/>
  <c r="V62" i="30" s="1"/>
  <c r="AN85" i="28"/>
  <c r="AO145" i="29"/>
  <c r="V46" i="34" a="1"/>
  <c r="V46" i="34" s="1"/>
  <c r="V74" i="34" s="1"/>
  <c r="V63" i="30" a="1"/>
  <c r="V63" i="30" s="1"/>
  <c r="AN97" i="28"/>
  <c r="AN99" i="28"/>
  <c r="AN92" i="28"/>
  <c r="AN94" i="28"/>
  <c r="V47" i="34" a="1"/>
  <c r="V47" i="34" s="1"/>
  <c r="V75" i="34" s="1"/>
  <c r="AP145" i="29" l="1"/>
  <c r="AO95" i="28"/>
  <c r="AO93" i="28"/>
  <c r="AO83" i="28"/>
  <c r="W46" i="34" a="1"/>
  <c r="W46" i="34" s="1"/>
  <c r="W74" i="34" s="1"/>
  <c r="AO99" i="28"/>
  <c r="AO89" i="28"/>
  <c r="AO88" i="28"/>
  <c r="AO87" i="28"/>
  <c r="AO98" i="28"/>
  <c r="AO100" i="28"/>
  <c r="W62" i="30" a="1"/>
  <c r="W62" i="30" s="1"/>
  <c r="W58" i="30" a="1"/>
  <c r="W58" i="30" s="1"/>
  <c r="AO91" i="28"/>
  <c r="W49" i="34" a="1"/>
  <c r="W49" i="34" s="1"/>
  <c r="W77" i="34" s="1"/>
  <c r="AO92" i="28"/>
  <c r="W63" i="30" a="1"/>
  <c r="W63" i="30" s="1"/>
  <c r="AO96" i="28"/>
  <c r="W45" i="34" a="1"/>
  <c r="W45" i="34" s="1"/>
  <c r="W73" i="34" s="1"/>
  <c r="AO90" i="28"/>
  <c r="AO85" i="28"/>
  <c r="W57" i="30" a="1"/>
  <c r="W57" i="30" s="1"/>
  <c r="AO84" i="28"/>
  <c r="AO97" i="28"/>
  <c r="W43" i="34" a="1"/>
  <c r="W43" i="34" s="1"/>
  <c r="W71" i="34" s="1"/>
  <c r="AL33" i="30"/>
  <c r="AL30" i="30"/>
  <c r="AL79" i="29"/>
  <c r="AL80" i="29" s="1"/>
  <c r="AL31" i="30"/>
  <c r="X61" i="30" s="1" a="1"/>
  <c r="X61" i="30" s="1"/>
  <c r="AL82" i="28"/>
  <c r="AL103" i="28" s="1"/>
  <c r="AL29" i="30"/>
  <c r="AL32" i="30"/>
  <c r="AL27" i="30"/>
  <c r="AL28" i="30"/>
  <c r="AL33" i="34"/>
  <c r="X49" i="34" s="1" a="1"/>
  <c r="X49" i="34" s="1"/>
  <c r="X77" i="34" s="1"/>
  <c r="AL27" i="34"/>
  <c r="AL31" i="34"/>
  <c r="AL30" i="34"/>
  <c r="AL28" i="34"/>
  <c r="X44" i="34" s="1" a="1"/>
  <c r="X44" i="34" s="1"/>
  <c r="X72" i="34" s="1"/>
  <c r="AL32" i="34"/>
  <c r="X48" i="34" s="1" a="1"/>
  <c r="X48" i="34" s="1"/>
  <c r="X76" i="34" s="1"/>
  <c r="AL29" i="34"/>
  <c r="X45" i="34" s="1" a="1"/>
  <c r="X45" i="34" s="1"/>
  <c r="X73" i="34" s="1"/>
  <c r="W59" i="30" a="1"/>
  <c r="W59" i="30" s="1"/>
  <c r="AO101" i="28"/>
  <c r="W61" i="30" a="1"/>
  <c r="W61" i="30" s="1"/>
  <c r="W48" i="34" a="1"/>
  <c r="W48" i="34" s="1"/>
  <c r="W76" i="34" s="1"/>
  <c r="AO86" i="28"/>
  <c r="AO94" i="28"/>
  <c r="AM32" i="30" l="1"/>
  <c r="AM79" i="29"/>
  <c r="AM80" i="29" s="1"/>
  <c r="AM28" i="30"/>
  <c r="AM33" i="30"/>
  <c r="AM82" i="28"/>
  <c r="AM103" i="28" s="1"/>
  <c r="AM30" i="30"/>
  <c r="AM27" i="30"/>
  <c r="AM29" i="30"/>
  <c r="AM31" i="30"/>
  <c r="AM33" i="34"/>
  <c r="Y49" i="34" s="1" a="1"/>
  <c r="Y49" i="34" s="1"/>
  <c r="Y77" i="34" s="1"/>
  <c r="AM27" i="34"/>
  <c r="Y43" i="34" s="1" a="1"/>
  <c r="Y43" i="34" s="1"/>
  <c r="Y71" i="34" s="1"/>
  <c r="AM31" i="34"/>
  <c r="Y47" i="34" s="1" a="1"/>
  <c r="Y47" i="34" s="1"/>
  <c r="Y75" i="34" s="1"/>
  <c r="AM30" i="34"/>
  <c r="AM29" i="34"/>
  <c r="AM28" i="34"/>
  <c r="Y44" i="34" s="1" a="1"/>
  <c r="Y44" i="34" s="1"/>
  <c r="Y72" i="34" s="1"/>
  <c r="AM32" i="34"/>
  <c r="Y48" i="34" s="1" a="1"/>
  <c r="Y48" i="34" s="1"/>
  <c r="Y76" i="34" s="1"/>
  <c r="AP97" i="28"/>
  <c r="X63" i="30" a="1"/>
  <c r="X63" i="30" s="1"/>
  <c r="Y62" i="30" a="1"/>
  <c r="Y62" i="30" s="1"/>
  <c r="AP87" i="28"/>
  <c r="AP83" i="28"/>
  <c r="X57" i="30" a="1"/>
  <c r="X57" i="30" s="1"/>
  <c r="AP92" i="28"/>
  <c r="AP100" i="28"/>
  <c r="AP89" i="28"/>
  <c r="X58" i="30" a="1"/>
  <c r="X58" i="30" s="1"/>
  <c r="X62" i="30" a="1"/>
  <c r="X62" i="30" s="1"/>
  <c r="AP85" i="28"/>
  <c r="AP93" i="28"/>
  <c r="AQ145" i="29"/>
  <c r="X46" i="34" a="1"/>
  <c r="X46" i="34" s="1"/>
  <c r="X74" i="34" s="1"/>
  <c r="AP84" i="28"/>
  <c r="AP98" i="28"/>
  <c r="AP88" i="28"/>
  <c r="Y58" i="30" a="1"/>
  <c r="Y58" i="30" s="1"/>
  <c r="AP101" i="28"/>
  <c r="Y46" i="34" a="1"/>
  <c r="Y46" i="34" s="1"/>
  <c r="Y74" i="34" s="1"/>
  <c r="AP90" i="28"/>
  <c r="AP99" i="28"/>
  <c r="AP94" i="28"/>
  <c r="X47" i="34" a="1"/>
  <c r="X47" i="34" s="1"/>
  <c r="X75" i="34" s="1"/>
  <c r="X43" i="34" a="1"/>
  <c r="X43" i="34" s="1"/>
  <c r="X71" i="34" s="1"/>
  <c r="AP95" i="28"/>
  <c r="AP86" i="28"/>
  <c r="X60" i="30" a="1"/>
  <c r="X60" i="30" s="1"/>
  <c r="AP96" i="28"/>
  <c r="X59" i="30" a="1"/>
  <c r="X59" i="30" s="1"/>
  <c r="AP91" i="28"/>
  <c r="AQ85" i="28" l="1"/>
  <c r="Y61" i="30" a="1"/>
  <c r="Y61" i="30" s="1"/>
  <c r="AQ98" i="28"/>
  <c r="AQ100" i="28"/>
  <c r="Y59" i="30" a="1"/>
  <c r="Y59" i="30" s="1"/>
  <c r="AQ84" i="28"/>
  <c r="AR145" i="29"/>
  <c r="AQ83" i="28"/>
  <c r="Y57" i="30" a="1"/>
  <c r="Y57" i="30" s="1"/>
  <c r="AQ86" i="28"/>
  <c r="AQ91" i="28"/>
  <c r="Y45" i="34" a="1"/>
  <c r="Y45" i="34" s="1"/>
  <c r="Y73" i="34" s="1"/>
  <c r="Y60" i="30" a="1"/>
  <c r="Y60" i="30" s="1"/>
  <c r="AQ94" i="28"/>
  <c r="AQ93" i="28"/>
  <c r="AQ92" i="28"/>
  <c r="AQ101" i="28"/>
  <c r="Y63" i="30" a="1"/>
  <c r="Y63" i="30" s="1"/>
  <c r="AQ90" i="28"/>
  <c r="AQ97" i="28"/>
  <c r="AQ95" i="28"/>
  <c r="AQ99" i="28"/>
  <c r="AN32" i="30"/>
  <c r="AN28" i="30"/>
  <c r="AN30" i="30"/>
  <c r="AN33" i="30"/>
  <c r="AN29" i="30"/>
  <c r="AN79" i="29"/>
  <c r="AN80" i="29" s="1"/>
  <c r="AN27" i="30"/>
  <c r="AN82" i="28"/>
  <c r="AN103" i="28" s="1"/>
  <c r="AN31" i="30"/>
  <c r="AN29" i="34"/>
  <c r="AN33" i="34"/>
  <c r="Z49" i="34" s="1" a="1"/>
  <c r="Z49" i="34" s="1"/>
  <c r="Z77" i="34" s="1"/>
  <c r="AN27" i="34"/>
  <c r="Z43" i="34" s="1" a="1"/>
  <c r="Z43" i="34" s="1"/>
  <c r="Z71" i="34" s="1"/>
  <c r="AN31" i="34"/>
  <c r="AN30" i="34"/>
  <c r="AN28" i="34"/>
  <c r="AN32" i="34"/>
  <c r="AQ88" i="28"/>
  <c r="AQ89" i="28"/>
  <c r="AQ87" i="28"/>
  <c r="AQ96" i="28"/>
  <c r="AR98" i="28" l="1"/>
  <c r="AR87" i="28"/>
  <c r="Z45" i="34" a="1"/>
  <c r="Z45" i="34" s="1"/>
  <c r="Z73" i="34" s="1"/>
  <c r="Z58" i="30" a="1"/>
  <c r="Z58" i="30" s="1"/>
  <c r="AR84" i="28"/>
  <c r="AR100" i="28"/>
  <c r="AR99" i="28"/>
  <c r="Z62" i="30" a="1"/>
  <c r="Z62" i="30" s="1"/>
  <c r="AO33" i="30"/>
  <c r="AO82" i="28"/>
  <c r="AO103" i="28" s="1"/>
  <c r="AO79" i="29"/>
  <c r="AO80" i="29" s="1"/>
  <c r="AO30" i="30"/>
  <c r="AA60" i="30" s="1" a="1"/>
  <c r="AA60" i="30" s="1"/>
  <c r="AO32" i="30"/>
  <c r="AO27" i="30"/>
  <c r="AA57" i="30" s="1" a="1"/>
  <c r="AA57" i="30" s="1"/>
  <c r="AO28" i="30"/>
  <c r="AO29" i="30"/>
  <c r="AO31" i="30"/>
  <c r="AO29" i="34"/>
  <c r="AO33" i="34"/>
  <c r="AO27" i="34"/>
  <c r="AA43" i="34" s="1" a="1"/>
  <c r="AA43" i="34" s="1"/>
  <c r="AA71" i="34" s="1"/>
  <c r="AO31" i="34"/>
  <c r="AO30" i="34"/>
  <c r="AA46" i="34" s="1" a="1"/>
  <c r="AA46" i="34" s="1"/>
  <c r="AA74" i="34" s="1"/>
  <c r="AO28" i="34"/>
  <c r="AO32" i="34"/>
  <c r="AR89" i="28"/>
  <c r="AR90" i="28"/>
  <c r="AR94" i="28"/>
  <c r="Z60" i="30" a="1"/>
  <c r="Z60" i="30" s="1"/>
  <c r="Z61" i="30" a="1"/>
  <c r="Z61" i="30" s="1"/>
  <c r="AR86" i="28"/>
  <c r="AR97" i="28"/>
  <c r="Z44" i="34" a="1"/>
  <c r="Z44" i="34" s="1"/>
  <c r="Z72" i="34" s="1"/>
  <c r="Z57" i="30" a="1"/>
  <c r="Z57" i="30" s="1"/>
  <c r="AR85" i="28"/>
  <c r="Z46" i="34" a="1"/>
  <c r="Z46" i="34" s="1"/>
  <c r="Z74" i="34" s="1"/>
  <c r="AR101" i="28"/>
  <c r="AR92" i="28"/>
  <c r="AR83" i="28"/>
  <c r="AA62" i="30" a="1"/>
  <c r="AA62" i="30" s="1"/>
  <c r="AA47" i="34" a="1"/>
  <c r="AA47" i="34" s="1"/>
  <c r="AA75" i="34" s="1"/>
  <c r="Z47" i="34" a="1"/>
  <c r="Z47" i="34" s="1"/>
  <c r="Z75" i="34" s="1"/>
  <c r="AR91" i="28"/>
  <c r="AR96" i="28"/>
  <c r="AR88" i="28"/>
  <c r="Z59" i="30" a="1"/>
  <c r="Z59" i="30" s="1"/>
  <c r="Z63" i="30" a="1"/>
  <c r="Z63" i="30" s="1"/>
  <c r="AR95" i="28"/>
  <c r="AR93" i="28"/>
  <c r="AS145" i="29"/>
  <c r="Z48" i="34" a="1"/>
  <c r="Z48" i="34" s="1"/>
  <c r="Z76" i="34" s="1"/>
  <c r="AA61" i="30" a="1"/>
  <c r="AA61" i="30" s="1"/>
  <c r="AS92" i="28" l="1"/>
  <c r="AS97" i="28"/>
  <c r="AP33" i="30"/>
  <c r="AP32" i="30"/>
  <c r="AP30" i="30"/>
  <c r="AP82" i="28"/>
  <c r="AP103" i="28" s="1"/>
  <c r="AP79" i="29"/>
  <c r="AP80" i="29" s="1"/>
  <c r="AP31" i="30"/>
  <c r="AP29" i="30"/>
  <c r="AP27" i="30"/>
  <c r="AP28" i="30"/>
  <c r="AP29" i="34"/>
  <c r="AB45" i="34" s="1" a="1"/>
  <c r="AB45" i="34" s="1"/>
  <c r="AB73" i="34" s="1"/>
  <c r="AP33" i="34"/>
  <c r="AB49" i="34" s="1" a="1"/>
  <c r="AB49" i="34" s="1"/>
  <c r="AB77" i="34" s="1"/>
  <c r="AP27" i="34"/>
  <c r="AP31" i="34"/>
  <c r="AP30" i="34"/>
  <c r="AP28" i="34"/>
  <c r="AP32" i="34"/>
  <c r="AA48" i="34" a="1"/>
  <c r="AA48" i="34" s="1"/>
  <c r="AA76" i="34" s="1"/>
  <c r="AS95" i="28"/>
  <c r="AS83" i="28"/>
  <c r="AS90" i="28"/>
  <c r="AS89" i="28"/>
  <c r="AA63" i="30" a="1"/>
  <c r="AA63" i="30" s="1"/>
  <c r="AS98" i="28"/>
  <c r="AA49" i="34" a="1"/>
  <c r="AA49" i="34" s="1"/>
  <c r="AA77" i="34" s="1"/>
  <c r="AS86" i="28"/>
  <c r="AS100" i="28"/>
  <c r="AS88" i="28"/>
  <c r="AB48" i="34" a="1"/>
  <c r="AB48" i="34" s="1"/>
  <c r="AB76" i="34" s="1"/>
  <c r="AT145" i="29"/>
  <c r="AS91" i="28"/>
  <c r="AS85" i="28"/>
  <c r="AA45" i="34" a="1"/>
  <c r="AA45" i="34" s="1"/>
  <c r="AA73" i="34" s="1"/>
  <c r="AS101" i="28"/>
  <c r="AS96" i="28"/>
  <c r="AA44" i="34" a="1"/>
  <c r="AA44" i="34" s="1"/>
  <c r="AA72" i="34" s="1"/>
  <c r="AS99" i="28"/>
  <c r="AS84" i="28"/>
  <c r="AS93" i="28"/>
  <c r="AB44" i="34" a="1"/>
  <c r="AB44" i="34" s="1"/>
  <c r="AB72" i="34" s="1"/>
  <c r="AA59" i="30" a="1"/>
  <c r="AA59" i="30" s="1"/>
  <c r="AS94" i="28"/>
  <c r="AS87" i="28"/>
  <c r="AA58" i="30" a="1"/>
  <c r="AA58" i="30" s="1"/>
  <c r="AB58" i="30" l="1" a="1"/>
  <c r="AB58" i="30" s="1"/>
  <c r="AB63" i="30" a="1"/>
  <c r="AB63" i="30" s="1"/>
  <c r="AT87" i="28"/>
  <c r="AT96" i="28"/>
  <c r="AT90" i="28"/>
  <c r="AB57" i="30" a="1"/>
  <c r="AB57" i="30" s="1"/>
  <c r="AT86" i="28"/>
  <c r="AQ27" i="30"/>
  <c r="AQ28" i="30"/>
  <c r="AQ33" i="30"/>
  <c r="AQ31" i="30"/>
  <c r="AC61" i="30" s="1" a="1"/>
  <c r="AC61" i="30" s="1"/>
  <c r="AQ32" i="30"/>
  <c r="AQ79" i="29"/>
  <c r="AQ80" i="29" s="1"/>
  <c r="AQ30" i="30"/>
  <c r="AQ82" i="28"/>
  <c r="AQ103" i="28" s="1"/>
  <c r="AQ29" i="30"/>
  <c r="AC59" i="30" s="1" a="1"/>
  <c r="AC59" i="30" s="1"/>
  <c r="AQ29" i="34"/>
  <c r="AQ31" i="34"/>
  <c r="AC47" i="34" s="1" a="1"/>
  <c r="AC47" i="34" s="1"/>
  <c r="AC75" i="34" s="1"/>
  <c r="AQ33" i="34"/>
  <c r="AQ27" i="34"/>
  <c r="AQ32" i="34"/>
  <c r="AQ30" i="34"/>
  <c r="AC46" i="34" s="1" a="1"/>
  <c r="AC46" i="34" s="1"/>
  <c r="AC74" i="34" s="1"/>
  <c r="AQ28" i="34"/>
  <c r="AC44" i="34" s="1" a="1"/>
  <c r="AC44" i="34" s="1"/>
  <c r="AC72" i="34" s="1"/>
  <c r="AB59" i="30" a="1"/>
  <c r="AB59" i="30" s="1"/>
  <c r="AT94" i="28"/>
  <c r="AT91" i="28"/>
  <c r="AB46" i="34" a="1"/>
  <c r="AB46" i="34" s="1"/>
  <c r="AB74" i="34" s="1"/>
  <c r="AB61" i="30" a="1"/>
  <c r="AB61" i="30" s="1"/>
  <c r="AU145" i="29"/>
  <c r="AT101" i="28"/>
  <c r="AT98" i="28"/>
  <c r="AT92" i="28"/>
  <c r="AB47" i="34" a="1"/>
  <c r="AB47" i="34" s="1"/>
  <c r="AB75" i="34" s="1"/>
  <c r="AT84" i="28"/>
  <c r="AB43" i="34" a="1"/>
  <c r="AB43" i="34" s="1"/>
  <c r="AB71" i="34" s="1"/>
  <c r="AC43" i="34" a="1"/>
  <c r="AC43" i="34" s="1"/>
  <c r="AC71" i="34" s="1"/>
  <c r="AT93" i="28"/>
  <c r="AT99" i="28"/>
  <c r="AT85" i="28"/>
  <c r="AT83" i="28"/>
  <c r="AT100" i="28"/>
  <c r="AT89" i="28"/>
  <c r="AT95" i="28"/>
  <c r="AB60" i="30" a="1"/>
  <c r="AB60" i="30" s="1"/>
  <c r="AT88" i="28"/>
  <c r="AT97" i="28"/>
  <c r="AB62" i="30" a="1"/>
  <c r="AB62" i="30" s="1"/>
  <c r="AU98" i="28" l="1"/>
  <c r="AU94" i="28"/>
  <c r="AU90" i="28"/>
  <c r="AC49" i="34" a="1"/>
  <c r="AC49" i="34" s="1"/>
  <c r="AC77" i="34" s="1"/>
  <c r="AU89" i="28"/>
  <c r="AU85" i="28"/>
  <c r="AU101" i="28"/>
  <c r="AU96" i="28"/>
  <c r="AC45" i="34" a="1"/>
  <c r="AC45" i="34" s="1"/>
  <c r="AC73" i="34" s="1"/>
  <c r="AU97" i="28"/>
  <c r="AU86" i="28"/>
  <c r="AV145" i="29"/>
  <c r="AC57" i="30" a="1"/>
  <c r="AC57" i="30" s="1"/>
  <c r="AC48" i="34" a="1"/>
  <c r="AC48" i="34" s="1"/>
  <c r="AC76" i="34" s="1"/>
  <c r="AC63" i="30" a="1"/>
  <c r="AC63" i="30" s="1"/>
  <c r="AU88" i="28"/>
  <c r="AU83" i="28"/>
  <c r="AU99" i="28"/>
  <c r="AC60" i="30" a="1"/>
  <c r="AC60" i="30" s="1"/>
  <c r="AU92" i="28"/>
  <c r="AU91" i="28"/>
  <c r="AU87" i="28"/>
  <c r="AR79" i="29"/>
  <c r="AR80" i="29" s="1"/>
  <c r="AR29" i="30"/>
  <c r="AR82" i="28"/>
  <c r="AR103" i="28" s="1"/>
  <c r="AR31" i="30"/>
  <c r="AR32" i="30"/>
  <c r="AR33" i="30"/>
  <c r="AD63" i="30" s="1" a="1"/>
  <c r="AD63" i="30" s="1"/>
  <c r="AR30" i="30"/>
  <c r="AR27" i="30"/>
  <c r="AR28" i="30"/>
  <c r="AR28" i="34"/>
  <c r="AR32" i="34"/>
  <c r="AD48" i="34" s="1" a="1"/>
  <c r="AD48" i="34" s="1"/>
  <c r="AD76" i="34" s="1"/>
  <c r="AR31" i="34"/>
  <c r="AR29" i="34"/>
  <c r="AD45" i="34" s="1" a="1"/>
  <c r="AD45" i="34" s="1"/>
  <c r="AD73" i="34" s="1"/>
  <c r="AR33" i="34"/>
  <c r="AR27" i="34"/>
  <c r="AR30" i="34"/>
  <c r="AU100" i="28"/>
  <c r="AU95" i="28"/>
  <c r="AU93" i="28"/>
  <c r="AC62" i="30" a="1"/>
  <c r="AC62" i="30" s="1"/>
  <c r="AU84" i="28"/>
  <c r="AC58" i="30" a="1"/>
  <c r="AC58" i="30" s="1"/>
  <c r="AD59" i="30" l="1" a="1"/>
  <c r="AD59" i="30" s="1"/>
  <c r="AV83" i="28"/>
  <c r="AV86" i="28"/>
  <c r="AV96" i="28"/>
  <c r="AV84" i="28"/>
  <c r="AV93" i="28"/>
  <c r="AW145" i="29"/>
  <c r="AD46" i="34" a="1"/>
  <c r="AD46" i="34" s="1"/>
  <c r="AD74" i="34" s="1"/>
  <c r="AD57" i="30" a="1"/>
  <c r="AD57" i="30" s="1"/>
  <c r="AV100" i="28"/>
  <c r="AS27" i="30"/>
  <c r="AS82" i="28"/>
  <c r="AS103" i="28" s="1"/>
  <c r="AS28" i="30"/>
  <c r="AE58" i="30" s="1" a="1"/>
  <c r="AE58" i="30" s="1"/>
  <c r="AS29" i="30"/>
  <c r="AS79" i="29"/>
  <c r="AS80" i="29" s="1"/>
  <c r="AS32" i="30"/>
  <c r="AE62" i="30" s="1" a="1"/>
  <c r="AE62" i="30" s="1"/>
  <c r="AS30" i="30"/>
  <c r="AS33" i="30"/>
  <c r="AS31" i="30"/>
  <c r="AE61" i="30" s="1" a="1"/>
  <c r="AE61" i="30" s="1"/>
  <c r="AS30" i="34"/>
  <c r="AS28" i="34"/>
  <c r="AS32" i="34"/>
  <c r="AS31" i="34"/>
  <c r="AE47" i="34" s="1" a="1"/>
  <c r="AE47" i="34" s="1"/>
  <c r="AE75" i="34" s="1"/>
  <c r="AS29" i="34"/>
  <c r="AE45" i="34" s="1" a="1"/>
  <c r="AE45" i="34" s="1"/>
  <c r="AE73" i="34" s="1"/>
  <c r="AS27" i="34"/>
  <c r="AE43" i="34" s="1" a="1"/>
  <c r="AE43" i="34" s="1"/>
  <c r="AE71" i="34" s="1"/>
  <c r="AS33" i="34"/>
  <c r="AD49" i="34" a="1"/>
  <c r="AD49" i="34" s="1"/>
  <c r="AD77" i="34" s="1"/>
  <c r="AV95" i="28"/>
  <c r="AD43" i="34" a="1"/>
  <c r="AD43" i="34" s="1"/>
  <c r="AD71" i="34" s="1"/>
  <c r="AD60" i="30" a="1"/>
  <c r="AD60" i="30" s="1"/>
  <c r="AE60" i="30" a="1"/>
  <c r="AE60" i="30" s="1"/>
  <c r="AD61" i="30" a="1"/>
  <c r="AD61" i="30" s="1"/>
  <c r="AV91" i="28"/>
  <c r="AV101" i="28"/>
  <c r="AV85" i="28"/>
  <c r="AD62" i="30" a="1"/>
  <c r="AD62" i="30" s="1"/>
  <c r="AV88" i="28"/>
  <c r="AV97" i="28"/>
  <c r="AV94" i="28"/>
  <c r="AD58" i="30" a="1"/>
  <c r="AD58" i="30" s="1"/>
  <c r="AV92" i="28"/>
  <c r="AD47" i="34" a="1"/>
  <c r="AD47" i="34" s="1"/>
  <c r="AD75" i="34" s="1"/>
  <c r="AV99" i="28"/>
  <c r="AD44" i="34" a="1"/>
  <c r="AD44" i="34" s="1"/>
  <c r="AD72" i="34" s="1"/>
  <c r="AV89" i="28"/>
  <c r="AV87" i="28"/>
  <c r="AV90" i="28"/>
  <c r="AV98" i="28"/>
  <c r="AW88" i="28" l="1"/>
  <c r="AW84" i="28"/>
  <c r="AW100" i="28"/>
  <c r="AE48" i="34" a="1"/>
  <c r="AE48" i="34" s="1"/>
  <c r="AE76" i="34" s="1"/>
  <c r="AE59" i="30" a="1"/>
  <c r="AE59" i="30" s="1"/>
  <c r="AX145" i="29"/>
  <c r="AE46" i="34" a="1"/>
  <c r="AE46" i="34" s="1"/>
  <c r="AE74" i="34" s="1"/>
  <c r="AW98" i="28"/>
  <c r="AW94" i="28"/>
  <c r="AE44" i="34" a="1"/>
  <c r="AE44" i="34" s="1"/>
  <c r="AE72" i="34" s="1"/>
  <c r="AW89" i="28"/>
  <c r="AW99" i="28"/>
  <c r="AW90" i="28"/>
  <c r="AW92" i="28"/>
  <c r="AW97" i="28"/>
  <c r="AW85" i="28"/>
  <c r="AW83" i="28"/>
  <c r="AW95" i="28"/>
  <c r="AE57" i="30" a="1"/>
  <c r="AE57" i="30" s="1"/>
  <c r="AW91" i="28"/>
  <c r="AW96" i="28"/>
  <c r="AE49" i="34" a="1"/>
  <c r="AE49" i="34" s="1"/>
  <c r="AE77" i="34" s="1"/>
  <c r="AE63" i="30" a="1"/>
  <c r="AE63" i="30" s="1"/>
  <c r="AW86" i="28"/>
  <c r="AW93" i="28"/>
  <c r="AT32" i="30"/>
  <c r="AT79" i="29"/>
  <c r="AT80" i="29" s="1"/>
  <c r="AT31" i="30"/>
  <c r="AT82" i="28"/>
  <c r="AT103" i="28" s="1"/>
  <c r="AT28" i="30"/>
  <c r="AT29" i="30"/>
  <c r="AT30" i="30"/>
  <c r="AT27" i="30"/>
  <c r="AT33" i="30"/>
  <c r="AT33" i="34"/>
  <c r="AT27" i="34"/>
  <c r="AT31" i="34"/>
  <c r="AT30" i="34"/>
  <c r="AT28" i="34"/>
  <c r="AT32" i="34"/>
  <c r="AT29" i="34"/>
  <c r="AW87" i="28"/>
  <c r="AW101" i="28"/>
  <c r="AF59" i="30" l="1" a="1"/>
  <c r="AF59" i="30" s="1"/>
  <c r="AF47" i="34" a="1"/>
  <c r="AF47" i="34" s="1"/>
  <c r="AF75" i="34" s="1"/>
  <c r="AX91" i="28"/>
  <c r="AX83" i="28"/>
  <c r="AX99" i="28"/>
  <c r="AX101" i="28"/>
  <c r="AF43" i="34" a="1"/>
  <c r="AF43" i="34" s="1"/>
  <c r="AF71" i="34" s="1"/>
  <c r="AF61" i="30" a="1"/>
  <c r="AF61" i="30" s="1"/>
  <c r="AU33" i="30"/>
  <c r="AU79" i="29"/>
  <c r="AU80" i="29" s="1"/>
  <c r="AU32" i="30"/>
  <c r="AU31" i="30"/>
  <c r="AU29" i="30"/>
  <c r="AU28" i="30"/>
  <c r="AG58" i="30" s="1" a="1"/>
  <c r="AG58" i="30" s="1"/>
  <c r="AU82" i="28"/>
  <c r="AU103" i="28" s="1"/>
  <c r="AU30" i="30"/>
  <c r="AG60" i="30" s="1" a="1"/>
  <c r="AG60" i="30" s="1"/>
  <c r="AU27" i="30"/>
  <c r="AU31" i="34"/>
  <c r="AG47" i="34" s="1" a="1"/>
  <c r="AG47" i="34" s="1"/>
  <c r="AG75" i="34" s="1"/>
  <c r="AU33" i="34"/>
  <c r="AU27" i="34"/>
  <c r="AU30" i="34"/>
  <c r="AG46" i="34" s="1" a="1"/>
  <c r="AG46" i="34" s="1"/>
  <c r="AG74" i="34" s="1"/>
  <c r="AU28" i="34"/>
  <c r="AG44" i="34" s="1" a="1"/>
  <c r="AG44" i="34" s="1"/>
  <c r="AG72" i="34" s="1"/>
  <c r="AU32" i="34"/>
  <c r="AG48" i="34" s="1" a="1"/>
  <c r="AG48" i="34" s="1"/>
  <c r="AG76" i="34" s="1"/>
  <c r="AU29" i="34"/>
  <c r="AX86" i="28"/>
  <c r="AX93" i="28"/>
  <c r="AF49" i="34" a="1"/>
  <c r="AF49" i="34" s="1"/>
  <c r="AF77" i="34" s="1"/>
  <c r="AX90" i="28"/>
  <c r="AX98" i="28"/>
  <c r="AF63" i="30" a="1"/>
  <c r="AF63" i="30" s="1"/>
  <c r="AG63" i="30" a="1"/>
  <c r="AG63" i="30" s="1"/>
  <c r="AG62" i="30" a="1"/>
  <c r="AG62" i="30" s="1"/>
  <c r="AF62" i="30" a="1"/>
  <c r="AF62" i="30" s="1"/>
  <c r="AX89" i="28"/>
  <c r="AX88" i="28"/>
  <c r="AF45" i="34" a="1"/>
  <c r="AF45" i="34" s="1"/>
  <c r="AF73" i="34" s="1"/>
  <c r="AF57" i="30" a="1"/>
  <c r="AF57" i="30" s="1"/>
  <c r="AG57" i="30" a="1"/>
  <c r="AG57" i="30" s="1"/>
  <c r="AX85" i="28"/>
  <c r="AX100" i="28"/>
  <c r="AF46" i="34" a="1"/>
  <c r="AF46" i="34" s="1"/>
  <c r="AF74" i="34" s="1"/>
  <c r="AX87" i="28"/>
  <c r="AF60" i="30" a="1"/>
  <c r="AF60" i="30" s="1"/>
  <c r="AX96" i="28"/>
  <c r="AX95" i="28"/>
  <c r="AX84" i="28"/>
  <c r="AX92" i="28"/>
  <c r="AG59" i="30" a="1"/>
  <c r="AG59" i="30" s="1"/>
  <c r="AF44" i="34" a="1"/>
  <c r="AF44" i="34" s="1"/>
  <c r="AF72" i="34" s="1"/>
  <c r="AF48" i="34" a="1"/>
  <c r="AF48" i="34" s="1"/>
  <c r="AF76" i="34" s="1"/>
  <c r="AX97" i="28"/>
  <c r="AF58" i="30" a="1"/>
  <c r="AF58" i="30" s="1"/>
  <c r="AX94" i="28"/>
  <c r="AY145" i="29"/>
  <c r="AG49" i="34" a="1"/>
  <c r="AG49" i="34" s="1"/>
  <c r="AG77" i="34" s="1"/>
  <c r="AY100" i="28" l="1"/>
  <c r="AY91" i="28"/>
  <c r="AY88" i="28"/>
  <c r="AY87" i="28"/>
  <c r="AG45" i="34" a="1"/>
  <c r="AG45" i="34" s="1"/>
  <c r="AG73" i="34" s="1"/>
  <c r="AY99" i="28"/>
  <c r="AY92" i="28"/>
  <c r="AY95" i="28"/>
  <c r="AG61" i="30" a="1"/>
  <c r="AG61" i="30" s="1"/>
  <c r="AV29" i="30"/>
  <c r="AV32" i="30"/>
  <c r="AV27" i="30"/>
  <c r="AV79" i="29"/>
  <c r="AV80" i="29" s="1"/>
  <c r="AV33" i="30"/>
  <c r="AV82" i="28"/>
  <c r="AV103" i="28" s="1"/>
  <c r="AV31" i="30"/>
  <c r="AV28" i="30"/>
  <c r="AV30" i="30"/>
  <c r="AV29" i="34"/>
  <c r="AV33" i="34"/>
  <c r="AV27" i="34"/>
  <c r="AV31" i="34"/>
  <c r="AV30" i="34"/>
  <c r="AV28" i="34"/>
  <c r="AV32" i="34"/>
  <c r="AY101" i="28"/>
  <c r="AH58" i="30" a="1"/>
  <c r="AH58" i="30" s="1"/>
  <c r="AG43" i="34" a="1"/>
  <c r="AG43" i="34" s="1"/>
  <c r="AG71" i="34" s="1"/>
  <c r="AZ145" i="29"/>
  <c r="A145" i="29" s="1"/>
  <c r="AY96" i="28"/>
  <c r="AY90" i="28"/>
  <c r="AY84" i="28"/>
  <c r="AY98" i="28"/>
  <c r="AY93" i="28"/>
  <c r="AY83" i="28"/>
  <c r="AY85" i="28"/>
  <c r="AY89" i="28"/>
  <c r="AY94" i="28"/>
  <c r="AY97" i="28"/>
  <c r="AY86" i="28"/>
  <c r="AZ89" i="28" l="1"/>
  <c r="AH44" i="34" a="1"/>
  <c r="AH44" i="34" s="1"/>
  <c r="AH72" i="34" s="1"/>
  <c r="AH61" i="30" a="1"/>
  <c r="AH61" i="30" s="1"/>
  <c r="AZ95" i="28"/>
  <c r="AZ100" i="28"/>
  <c r="AZ94" i="28"/>
  <c r="AZ90" i="28"/>
  <c r="AH63" i="30" a="1"/>
  <c r="AH63" i="30" s="1"/>
  <c r="AZ92" i="28"/>
  <c r="AZ87" i="28"/>
  <c r="AH47" i="34" a="1"/>
  <c r="AH47" i="34" s="1"/>
  <c r="AH75" i="34" s="1"/>
  <c r="AZ86" i="28"/>
  <c r="BA145" i="29"/>
  <c r="AH49" i="34" a="1"/>
  <c r="AH49" i="34" s="1"/>
  <c r="AH77" i="34" s="1"/>
  <c r="AH57" i="30" a="1"/>
  <c r="AH57" i="30" s="1"/>
  <c r="AZ97" i="28"/>
  <c r="AZ88" i="28"/>
  <c r="AH46" i="34" a="1"/>
  <c r="AH46" i="34" s="1"/>
  <c r="AH74" i="34" s="1"/>
  <c r="AZ85" i="28"/>
  <c r="AH43" i="34" a="1"/>
  <c r="AH43" i="34" s="1"/>
  <c r="AH71" i="34" s="1"/>
  <c r="AZ93" i="28"/>
  <c r="AZ84" i="28"/>
  <c r="AH45" i="34" a="1"/>
  <c r="AH45" i="34" s="1"/>
  <c r="AH73" i="34" s="1"/>
  <c r="AH62" i="30" a="1"/>
  <c r="AH62" i="30" s="1"/>
  <c r="AZ91" i="28"/>
  <c r="AZ96" i="28"/>
  <c r="AH60" i="30" a="1"/>
  <c r="AH60" i="30" s="1"/>
  <c r="AH59" i="30" a="1"/>
  <c r="AH59" i="30" s="1"/>
  <c r="AZ83" i="28"/>
  <c r="AZ98" i="28"/>
  <c r="AZ101" i="28"/>
  <c r="AH48" i="34" a="1"/>
  <c r="AH48" i="34" s="1"/>
  <c r="AH76" i="34" s="1"/>
  <c r="AW82" i="28"/>
  <c r="AW103" i="28" s="1"/>
  <c r="AW32" i="30"/>
  <c r="AW79" i="29"/>
  <c r="AW80" i="29" s="1"/>
  <c r="AW30" i="30"/>
  <c r="AW33" i="30"/>
  <c r="AW29" i="30"/>
  <c r="AI59" i="30" s="1" a="1"/>
  <c r="AI59" i="30" s="1"/>
  <c r="AW31" i="30"/>
  <c r="AI61" i="30" s="1" a="1"/>
  <c r="AI61" i="30" s="1"/>
  <c r="AW27" i="30"/>
  <c r="AW28" i="30"/>
  <c r="AW29" i="34"/>
  <c r="AW33" i="34"/>
  <c r="AW27" i="34"/>
  <c r="AW31" i="34"/>
  <c r="AI47" i="34" s="1" a="1"/>
  <c r="AI47" i="34" s="1"/>
  <c r="AI75" i="34" s="1"/>
  <c r="AW30" i="34"/>
  <c r="AI46" i="34" s="1" a="1"/>
  <c r="AI46" i="34" s="1"/>
  <c r="AI74" i="34" s="1"/>
  <c r="AW28" i="34"/>
  <c r="AW32" i="34"/>
  <c r="AZ99" i="28"/>
  <c r="BA92" i="28" l="1"/>
  <c r="BA99" i="28"/>
  <c r="AI44" i="34" a="1"/>
  <c r="AI44" i="34" s="1"/>
  <c r="AI72" i="34" s="1"/>
  <c r="BA93" i="28"/>
  <c r="AI49" i="34" a="1"/>
  <c r="AI49" i="34" s="1"/>
  <c r="AI77" i="34" s="1"/>
  <c r="BA89" i="28"/>
  <c r="AI62" i="30" a="1"/>
  <c r="AI62" i="30" s="1"/>
  <c r="BA98" i="28"/>
  <c r="AX79" i="29"/>
  <c r="AX80" i="29" s="1"/>
  <c r="AX30" i="30"/>
  <c r="AX82" i="28"/>
  <c r="AX103" i="28" s="1"/>
  <c r="AX31" i="30"/>
  <c r="AX29" i="30"/>
  <c r="AX27" i="30"/>
  <c r="AJ57" i="30" s="1" a="1"/>
  <c r="AJ57" i="30" s="1"/>
  <c r="AX28" i="30"/>
  <c r="AX33" i="30"/>
  <c r="AX32" i="30"/>
  <c r="AX29" i="34"/>
  <c r="AX33" i="34"/>
  <c r="AX27" i="34"/>
  <c r="AJ43" i="34" s="1" a="1"/>
  <c r="AJ43" i="34" s="1"/>
  <c r="AJ71" i="34" s="1"/>
  <c r="AX31" i="34"/>
  <c r="AJ47" i="34" s="1" a="1"/>
  <c r="AJ47" i="34" s="1"/>
  <c r="AJ75" i="34" s="1"/>
  <c r="AX30" i="34"/>
  <c r="AJ46" i="34" s="1" a="1"/>
  <c r="AJ46" i="34" s="1"/>
  <c r="AJ74" i="34" s="1"/>
  <c r="AX28" i="34"/>
  <c r="AJ44" i="34" s="1" a="1"/>
  <c r="AJ44" i="34" s="1"/>
  <c r="AJ72" i="34" s="1"/>
  <c r="AX32" i="34"/>
  <c r="AJ48" i="34" s="1" a="1"/>
  <c r="AJ48" i="34" s="1"/>
  <c r="AJ76" i="34" s="1"/>
  <c r="BA100" i="28"/>
  <c r="AI48" i="34" a="1"/>
  <c r="AI48" i="34" s="1"/>
  <c r="AI76" i="34" s="1"/>
  <c r="BA83" i="28"/>
  <c r="BA85" i="28"/>
  <c r="BA86" i="28"/>
  <c r="AI43" i="34" a="1"/>
  <c r="AI43" i="34" s="1"/>
  <c r="AI71" i="34" s="1"/>
  <c r="AI60" i="30" a="1"/>
  <c r="AI60" i="30" s="1"/>
  <c r="BA88" i="28"/>
  <c r="BB145" i="29"/>
  <c r="BA101" i="28"/>
  <c r="AI58" i="30" a="1"/>
  <c r="AI58" i="30" s="1"/>
  <c r="BA91" i="28"/>
  <c r="AJ60" i="30" a="1"/>
  <c r="AJ60" i="30" s="1"/>
  <c r="AI45" i="34" a="1"/>
  <c r="AI45" i="34" s="1"/>
  <c r="AI73" i="34" s="1"/>
  <c r="BA87" i="28"/>
  <c r="BA95" i="28"/>
  <c r="AI57" i="30" a="1"/>
  <c r="AI57" i="30" s="1"/>
  <c r="BA96" i="28"/>
  <c r="BA84" i="28"/>
  <c r="BA97" i="28"/>
  <c r="BA90" i="28"/>
  <c r="AJ49" i="34" a="1"/>
  <c r="AJ49" i="34" s="1"/>
  <c r="AJ77" i="34" s="1"/>
  <c r="BA94" i="28"/>
  <c r="AI63" i="30" a="1"/>
  <c r="AI63" i="30" s="1"/>
  <c r="BB100" i="28" l="1"/>
  <c r="AJ61" i="30" a="1"/>
  <c r="AJ61" i="30" s="1"/>
  <c r="BB95" i="28"/>
  <c r="BB88" i="28"/>
  <c r="BB93" i="28"/>
  <c r="BB101" i="28"/>
  <c r="BB83" i="28"/>
  <c r="AY82" i="28"/>
  <c r="AY103" i="28" s="1"/>
  <c r="AY29" i="30"/>
  <c r="AY79" i="29"/>
  <c r="AY80" i="29" s="1"/>
  <c r="AY27" i="30"/>
  <c r="AY28" i="30"/>
  <c r="AY33" i="30"/>
  <c r="AY31" i="30"/>
  <c r="AY32" i="30"/>
  <c r="AY30" i="30"/>
  <c r="AY32" i="34"/>
  <c r="AY29" i="34"/>
  <c r="AK45" i="34" s="1" a="1"/>
  <c r="AK45" i="34" s="1"/>
  <c r="AK73" i="34" s="1"/>
  <c r="AY31" i="34"/>
  <c r="AK47" i="34" s="1" a="1"/>
  <c r="AK47" i="34" s="1"/>
  <c r="AK75" i="34" s="1"/>
  <c r="AY33" i="34"/>
  <c r="AY27" i="34"/>
  <c r="AY30" i="34"/>
  <c r="AY28" i="34"/>
  <c r="AJ45" i="34" a="1"/>
  <c r="AJ45" i="34" s="1"/>
  <c r="AJ73" i="34" s="1"/>
  <c r="BB87" i="28"/>
  <c r="BB98" i="28"/>
  <c r="AJ62" i="30" a="1"/>
  <c r="AJ62" i="30" s="1"/>
  <c r="BB89" i="28"/>
  <c r="BB99" i="28"/>
  <c r="BB90" i="28"/>
  <c r="BB86" i="28"/>
  <c r="AJ63" i="30" a="1"/>
  <c r="AJ63" i="30" s="1"/>
  <c r="BC145" i="29"/>
  <c r="AJ58" i="30" a="1"/>
  <c r="AJ58" i="30" s="1"/>
  <c r="BB92" i="28"/>
  <c r="BB94" i="28"/>
  <c r="BB84" i="28"/>
  <c r="BB85" i="28"/>
  <c r="BB91" i="28"/>
  <c r="BD145" i="29"/>
  <c r="AJ59" i="30" a="1"/>
  <c r="AJ59" i="30" s="1"/>
  <c r="BB97" i="28"/>
  <c r="BB96" i="28"/>
  <c r="BD99" i="28" l="1"/>
  <c r="R127" i="28"/>
  <c r="AY127" i="28"/>
  <c r="AW127" i="28"/>
  <c r="V127" i="28"/>
  <c r="Q127" i="28"/>
  <c r="AP127" i="28"/>
  <c r="BB127" i="28"/>
  <c r="AS127" i="28"/>
  <c r="BC127" i="28"/>
  <c r="I127" i="28"/>
  <c r="AR127" i="28"/>
  <c r="N127" i="28"/>
  <c r="W127" i="28"/>
  <c r="AE127" i="28"/>
  <c r="X127" i="28"/>
  <c r="AZ127" i="28"/>
  <c r="S127" i="28"/>
  <c r="AT127" i="28"/>
  <c r="AO127" i="28"/>
  <c r="AF127" i="28"/>
  <c r="AX127" i="28"/>
  <c r="BA127" i="28"/>
  <c r="H127" i="28"/>
  <c r="Y127" i="28"/>
  <c r="AI127" i="28"/>
  <c r="AK127" i="28"/>
  <c r="AG127" i="28"/>
  <c r="AH127" i="28"/>
  <c r="J127" i="28"/>
  <c r="L127" i="28"/>
  <c r="K127" i="28"/>
  <c r="O127" i="28"/>
  <c r="AN127" i="28"/>
  <c r="AU127" i="28"/>
  <c r="M127" i="28"/>
  <c r="AM127" i="28"/>
  <c r="AQ127" i="28"/>
  <c r="T127" i="28"/>
  <c r="Z127" i="28"/>
  <c r="AA127" i="28"/>
  <c r="AV127" i="28"/>
  <c r="P127" i="28"/>
  <c r="AJ127" i="28"/>
  <c r="AL127" i="28"/>
  <c r="BD127" i="28"/>
  <c r="AB127" i="28"/>
  <c r="AD127" i="28"/>
  <c r="AC127" i="28"/>
  <c r="U127" i="28"/>
  <c r="AK44" i="34" a="1"/>
  <c r="AK44" i="34" s="1"/>
  <c r="AK72" i="34" s="1"/>
  <c r="BC92" i="28"/>
  <c r="BC91" i="28"/>
  <c r="BC93" i="28"/>
  <c r="AK46" i="34" a="1"/>
  <c r="AK46" i="34" s="1"/>
  <c r="AK74" i="34" s="1"/>
  <c r="AK61" i="30" a="1"/>
  <c r="AK61" i="30" s="1"/>
  <c r="BC95" i="28"/>
  <c r="BC96" i="28"/>
  <c r="BC84" i="28"/>
  <c r="BD92" i="28"/>
  <c r="I120" i="28"/>
  <c r="AW120" i="28"/>
  <c r="AL120" i="28"/>
  <c r="BD120" i="28"/>
  <c r="U120" i="28"/>
  <c r="AT120" i="28"/>
  <c r="Y120" i="28"/>
  <c r="AX120" i="28"/>
  <c r="BA120" i="28"/>
  <c r="AM120" i="28"/>
  <c r="AO120" i="28"/>
  <c r="AE120" i="28"/>
  <c r="AF120" i="28"/>
  <c r="H120" i="28"/>
  <c r="AI120" i="28"/>
  <c r="V120" i="28"/>
  <c r="X120" i="28"/>
  <c r="AG120" i="28"/>
  <c r="O120" i="28"/>
  <c r="AK120" i="28"/>
  <c r="AQ120" i="28"/>
  <c r="M120" i="28"/>
  <c r="W120" i="28"/>
  <c r="AR120" i="28"/>
  <c r="R120" i="28"/>
  <c r="AN120" i="28"/>
  <c r="AC120" i="28"/>
  <c r="AD120" i="28"/>
  <c r="BC120" i="28"/>
  <c r="AZ120" i="28"/>
  <c r="T120" i="28"/>
  <c r="AJ120" i="28"/>
  <c r="AV120" i="28"/>
  <c r="AP120" i="28"/>
  <c r="K120" i="28"/>
  <c r="BB120" i="28"/>
  <c r="AU120" i="28"/>
  <c r="AS120" i="28"/>
  <c r="S120" i="28"/>
  <c r="AY120" i="28"/>
  <c r="AH120" i="28"/>
  <c r="AA120" i="28"/>
  <c r="P120" i="28"/>
  <c r="Z120" i="28"/>
  <c r="L120" i="28"/>
  <c r="N120" i="28"/>
  <c r="AB120" i="28"/>
  <c r="J120" i="28"/>
  <c r="Q120" i="28"/>
  <c r="BC87" i="28"/>
  <c r="BD91" i="28"/>
  <c r="X119" i="28"/>
  <c r="AU119" i="28"/>
  <c r="AD119" i="28"/>
  <c r="Q119" i="28"/>
  <c r="AR119" i="28"/>
  <c r="AB119" i="28"/>
  <c r="Y119" i="28"/>
  <c r="AK119" i="28"/>
  <c r="AG119" i="28"/>
  <c r="T119" i="28"/>
  <c r="L119" i="28"/>
  <c r="AC119" i="28"/>
  <c r="BD119" i="28"/>
  <c r="AM119" i="28"/>
  <c r="V119" i="28"/>
  <c r="Z119" i="28"/>
  <c r="AH119" i="28"/>
  <c r="H119" i="28"/>
  <c r="AY119" i="28"/>
  <c r="AV119" i="28"/>
  <c r="AJ119" i="28"/>
  <c r="W119" i="28"/>
  <c r="AS119" i="28"/>
  <c r="I119" i="28"/>
  <c r="AA119" i="28"/>
  <c r="AX119" i="28"/>
  <c r="AF119" i="28"/>
  <c r="O119" i="28"/>
  <c r="AT119" i="28"/>
  <c r="N119" i="28"/>
  <c r="AP119" i="28"/>
  <c r="J119" i="28"/>
  <c r="BA119" i="28"/>
  <c r="S119" i="28"/>
  <c r="P119" i="28"/>
  <c r="AL119" i="28"/>
  <c r="AO119" i="28"/>
  <c r="M119" i="28"/>
  <c r="BB119" i="28"/>
  <c r="AW119" i="28"/>
  <c r="AN119" i="28"/>
  <c r="AI119" i="28"/>
  <c r="AE119" i="28"/>
  <c r="BC119" i="28"/>
  <c r="U119" i="28"/>
  <c r="AQ119" i="28"/>
  <c r="R119" i="28"/>
  <c r="AZ119" i="28"/>
  <c r="K119" i="28"/>
  <c r="BD93" i="28"/>
  <c r="AK43" i="34" a="1"/>
  <c r="AK43" i="34" s="1"/>
  <c r="AK71" i="34" s="1"/>
  <c r="AK63" i="30" a="1"/>
  <c r="AK63" i="30" s="1"/>
  <c r="BD95" i="28"/>
  <c r="AD123" i="28"/>
  <c r="AH123" i="28"/>
  <c r="BA123" i="28"/>
  <c r="W123" i="28"/>
  <c r="AS123" i="28"/>
  <c r="AR123" i="28"/>
  <c r="P123" i="28"/>
  <c r="AO123" i="28"/>
  <c r="I123" i="28"/>
  <c r="AT123" i="28"/>
  <c r="AA123" i="28"/>
  <c r="N123" i="28"/>
  <c r="AF123" i="28"/>
  <c r="O123" i="28"/>
  <c r="T123" i="28"/>
  <c r="AG123" i="28"/>
  <c r="AK123" i="28"/>
  <c r="K123" i="28"/>
  <c r="AN123" i="28"/>
  <c r="AZ123" i="28"/>
  <c r="AC123" i="28"/>
  <c r="X123" i="28"/>
  <c r="AV123" i="28"/>
  <c r="AW123" i="28"/>
  <c r="U123" i="28"/>
  <c r="AU123" i="28"/>
  <c r="BC123" i="28"/>
  <c r="Q123" i="28"/>
  <c r="V123" i="28"/>
  <c r="Y123" i="28"/>
  <c r="BB123" i="28"/>
  <c r="AI123" i="28"/>
  <c r="AY123" i="28"/>
  <c r="H123" i="28"/>
  <c r="AP123" i="28"/>
  <c r="AB123" i="28"/>
  <c r="AQ123" i="28"/>
  <c r="Z123" i="28"/>
  <c r="AE123" i="28"/>
  <c r="AL123" i="28"/>
  <c r="AM123" i="28"/>
  <c r="BD123" i="28"/>
  <c r="L123" i="28"/>
  <c r="R123" i="28"/>
  <c r="M123" i="28"/>
  <c r="J123" i="28"/>
  <c r="AJ123" i="28"/>
  <c r="AX123" i="28"/>
  <c r="S123" i="28"/>
  <c r="BD96" i="28"/>
  <c r="AT124" i="28"/>
  <c r="H124" i="28"/>
  <c r="AP124" i="28"/>
  <c r="AK124" i="28"/>
  <c r="R124" i="28"/>
  <c r="AW124" i="28"/>
  <c r="AY124" i="28"/>
  <c r="AX124" i="28"/>
  <c r="BB124" i="28"/>
  <c r="AF124" i="28"/>
  <c r="X124" i="28"/>
  <c r="Q124" i="28"/>
  <c r="AC124" i="28"/>
  <c r="AJ124" i="28"/>
  <c r="BA124" i="28"/>
  <c r="AL124" i="28"/>
  <c r="Z124" i="28"/>
  <c r="P124" i="28"/>
  <c r="N124" i="28"/>
  <c r="M124" i="28"/>
  <c r="Y124" i="28"/>
  <c r="AV124" i="28"/>
  <c r="AG124" i="28"/>
  <c r="J124" i="28"/>
  <c r="AN124" i="28"/>
  <c r="AB124" i="28"/>
  <c r="U124" i="28"/>
  <c r="T124" i="28"/>
  <c r="AI124" i="28"/>
  <c r="AU124" i="28"/>
  <c r="AZ124" i="28"/>
  <c r="AH124" i="28"/>
  <c r="AE124" i="28"/>
  <c r="W124" i="28"/>
  <c r="AD124" i="28"/>
  <c r="BC124" i="28"/>
  <c r="AS124" i="28"/>
  <c r="L124" i="28"/>
  <c r="AR124" i="28"/>
  <c r="S124" i="28"/>
  <c r="O124" i="28"/>
  <c r="AM124" i="28"/>
  <c r="AA124" i="28"/>
  <c r="I124" i="28"/>
  <c r="K124" i="28"/>
  <c r="V124" i="28"/>
  <c r="AQ124" i="28"/>
  <c r="AO124" i="28"/>
  <c r="BD124" i="28"/>
  <c r="AK62" i="30" a="1"/>
  <c r="AK62" i="30" s="1"/>
  <c r="BC85" i="28"/>
  <c r="BD84" i="28"/>
  <c r="AU112" i="28"/>
  <c r="AM112" i="28"/>
  <c r="AD112" i="28"/>
  <c r="AN112" i="28"/>
  <c r="AF112" i="28"/>
  <c r="X112" i="28"/>
  <c r="AY112" i="28"/>
  <c r="Z112" i="28"/>
  <c r="AB112" i="28"/>
  <c r="AR112" i="28"/>
  <c r="Y112" i="28"/>
  <c r="AO112" i="28"/>
  <c r="AH112" i="28"/>
  <c r="AV112" i="28"/>
  <c r="BB112" i="28"/>
  <c r="U112" i="28"/>
  <c r="AL112" i="28"/>
  <c r="K112" i="28"/>
  <c r="O112" i="28"/>
  <c r="AX112" i="28"/>
  <c r="J112" i="28"/>
  <c r="AI112" i="28"/>
  <c r="V112" i="28"/>
  <c r="P112" i="28"/>
  <c r="AC112" i="28"/>
  <c r="AE112" i="28"/>
  <c r="M112" i="28"/>
  <c r="AA112" i="28"/>
  <c r="AT112" i="28"/>
  <c r="AG112" i="28"/>
  <c r="S112" i="28"/>
  <c r="AW112" i="28"/>
  <c r="N112" i="28"/>
  <c r="L112" i="28"/>
  <c r="W112" i="28"/>
  <c r="Q112" i="28"/>
  <c r="H112" i="28"/>
  <c r="AP112" i="28"/>
  <c r="AQ112" i="28"/>
  <c r="BD112" i="28"/>
  <c r="R112" i="28"/>
  <c r="AJ112" i="28"/>
  <c r="AK112" i="28"/>
  <c r="I112" i="28"/>
  <c r="AZ112" i="28"/>
  <c r="AS112" i="28"/>
  <c r="T112" i="28"/>
  <c r="BC112" i="28"/>
  <c r="BA112" i="28"/>
  <c r="BD87" i="28"/>
  <c r="AD115" i="28"/>
  <c r="R115" i="28"/>
  <c r="M115" i="28"/>
  <c r="AO115" i="28"/>
  <c r="AL115" i="28"/>
  <c r="H115" i="28"/>
  <c r="AI115" i="28"/>
  <c r="AR115" i="28"/>
  <c r="AY115" i="28"/>
  <c r="V115" i="28"/>
  <c r="AM115" i="28"/>
  <c r="Y115" i="28"/>
  <c r="AG115" i="28"/>
  <c r="I115" i="28"/>
  <c r="AN115" i="28"/>
  <c r="AJ115" i="28"/>
  <c r="S115" i="28"/>
  <c r="AV115" i="28"/>
  <c r="T115" i="28"/>
  <c r="AK115" i="28"/>
  <c r="Z115" i="28"/>
  <c r="AZ115" i="28"/>
  <c r="AE115" i="28"/>
  <c r="U115" i="28"/>
  <c r="O115" i="28"/>
  <c r="AH115" i="28"/>
  <c r="AW115" i="28"/>
  <c r="AF115" i="28"/>
  <c r="BC115" i="28"/>
  <c r="W115" i="28"/>
  <c r="X115" i="28"/>
  <c r="P115" i="28"/>
  <c r="AX115" i="28"/>
  <c r="Q115" i="28"/>
  <c r="BA115" i="28"/>
  <c r="AS115" i="28"/>
  <c r="AP115" i="28"/>
  <c r="AU115" i="28"/>
  <c r="BD115" i="28"/>
  <c r="AA115" i="28"/>
  <c r="AT115" i="28"/>
  <c r="AQ115" i="28"/>
  <c r="N115" i="28"/>
  <c r="AC115" i="28"/>
  <c r="J115" i="28"/>
  <c r="AB115" i="28"/>
  <c r="BB115" i="28"/>
  <c r="L115" i="28"/>
  <c r="K115" i="28"/>
  <c r="BC90" i="28"/>
  <c r="BC89" i="28"/>
  <c r="BC98" i="28"/>
  <c r="BC83" i="28"/>
  <c r="AK58" i="30" a="1"/>
  <c r="AK58" i="30" s="1"/>
  <c r="AK49" i="34" a="1"/>
  <c r="AK49" i="34" s="1"/>
  <c r="AK77" i="34" s="1"/>
  <c r="BC97" i="28"/>
  <c r="BD85" i="28"/>
  <c r="BB113" i="28"/>
  <c r="T113" i="28"/>
  <c r="AN113" i="28"/>
  <c r="AX113" i="28"/>
  <c r="R113" i="28"/>
  <c r="K113" i="28"/>
  <c r="X113" i="28"/>
  <c r="AG113" i="28"/>
  <c r="BC113" i="28"/>
  <c r="W113" i="28"/>
  <c r="J113" i="28"/>
  <c r="M113" i="28"/>
  <c r="AS113" i="28"/>
  <c r="Z113" i="28"/>
  <c r="S113" i="28"/>
  <c r="AH113" i="28"/>
  <c r="U113" i="28"/>
  <c r="AM113" i="28"/>
  <c r="V113" i="28"/>
  <c r="AZ113" i="28"/>
  <c r="AV113" i="28"/>
  <c r="AE113" i="28"/>
  <c r="N113" i="28"/>
  <c r="Q113" i="28"/>
  <c r="I113" i="28"/>
  <c r="AC113" i="28"/>
  <c r="AY113" i="28"/>
  <c r="AP113" i="28"/>
  <c r="AI113" i="28"/>
  <c r="L113" i="28"/>
  <c r="AU113" i="28"/>
  <c r="AQ113" i="28"/>
  <c r="AD113" i="28"/>
  <c r="AJ113" i="28"/>
  <c r="AB113" i="28"/>
  <c r="BA113" i="28"/>
  <c r="AK113" i="28"/>
  <c r="P113" i="28"/>
  <c r="Y113" i="28"/>
  <c r="AR113" i="28"/>
  <c r="H113" i="28"/>
  <c r="BD113" i="28"/>
  <c r="AO113" i="28"/>
  <c r="AF113" i="28"/>
  <c r="AA113" i="28"/>
  <c r="AL113" i="28"/>
  <c r="O113" i="28"/>
  <c r="AW113" i="28"/>
  <c r="AT113" i="28"/>
  <c r="BC86" i="28"/>
  <c r="BD90" i="28"/>
  <c r="AV118" i="28"/>
  <c r="AX118" i="28"/>
  <c r="AO118" i="28"/>
  <c r="V118" i="28"/>
  <c r="AE118" i="28"/>
  <c r="AF118" i="28"/>
  <c r="Z118" i="28"/>
  <c r="S118" i="28"/>
  <c r="T118" i="28"/>
  <c r="BC118" i="28"/>
  <c r="AL118" i="28"/>
  <c r="BA118" i="28"/>
  <c r="AQ118" i="28"/>
  <c r="AT118" i="28"/>
  <c r="AG118" i="28"/>
  <c r="N118" i="28"/>
  <c r="AB118" i="28"/>
  <c r="AH118" i="28"/>
  <c r="AZ118" i="28"/>
  <c r="J118" i="28"/>
  <c r="AC118" i="28"/>
  <c r="Q118" i="28"/>
  <c r="L118" i="28"/>
  <c r="U118" i="28"/>
  <c r="K118" i="28"/>
  <c r="R118" i="28"/>
  <c r="H118" i="28"/>
  <c r="AK118" i="28"/>
  <c r="W118" i="28"/>
  <c r="BD118" i="28"/>
  <c r="I118" i="28"/>
  <c r="AM118" i="28"/>
  <c r="AN118" i="28"/>
  <c r="AJ118" i="28"/>
  <c r="M118" i="28"/>
  <c r="AP118" i="28"/>
  <c r="AA118" i="28"/>
  <c r="O118" i="28"/>
  <c r="P118" i="28"/>
  <c r="Y118" i="28"/>
  <c r="AS118" i="28"/>
  <c r="AR118" i="28"/>
  <c r="BB118" i="28"/>
  <c r="AD118" i="28"/>
  <c r="AU118" i="28"/>
  <c r="AI118" i="28"/>
  <c r="X118" i="28"/>
  <c r="AY118" i="28"/>
  <c r="AW118" i="28"/>
  <c r="BD89" i="28"/>
  <c r="AZ117" i="28"/>
  <c r="V117" i="28"/>
  <c r="T117" i="28"/>
  <c r="AS117" i="28"/>
  <c r="AN117" i="28"/>
  <c r="BC117" i="28"/>
  <c r="AO117" i="28"/>
  <c r="BD117" i="28"/>
  <c r="W117" i="28"/>
  <c r="H117" i="28"/>
  <c r="AU117" i="28"/>
  <c r="AX117" i="28"/>
  <c r="AJ117" i="28"/>
  <c r="O117" i="28"/>
  <c r="AG117" i="28"/>
  <c r="AV117" i="28"/>
  <c r="R117" i="28"/>
  <c r="AQ117" i="28"/>
  <c r="M117" i="28"/>
  <c r="AL117" i="28"/>
  <c r="BA117" i="28"/>
  <c r="AR117" i="28"/>
  <c r="AA117" i="28"/>
  <c r="Z117" i="28"/>
  <c r="AT117" i="28"/>
  <c r="S117" i="28"/>
  <c r="AM117" i="28"/>
  <c r="AC117" i="28"/>
  <c r="Q117" i="28"/>
  <c r="AP117" i="28"/>
  <c r="K117" i="28"/>
  <c r="J117" i="28"/>
  <c r="AD117" i="28"/>
  <c r="U117" i="28"/>
  <c r="I117" i="28"/>
  <c r="P117" i="28"/>
  <c r="AB117" i="28"/>
  <c r="AE117" i="28"/>
  <c r="X117" i="28"/>
  <c r="L117" i="28"/>
  <c r="N117" i="28"/>
  <c r="AH117" i="28"/>
  <c r="AW117" i="28"/>
  <c r="BB117" i="28"/>
  <c r="AF117" i="28"/>
  <c r="AK117" i="28"/>
  <c r="AI117" i="28"/>
  <c r="Y117" i="28"/>
  <c r="AY117" i="28"/>
  <c r="BD98" i="28"/>
  <c r="X126" i="28"/>
  <c r="O126" i="28"/>
  <c r="M126" i="28"/>
  <c r="AB126" i="28"/>
  <c r="AR126" i="28"/>
  <c r="AM126" i="28"/>
  <c r="AJ126" i="28"/>
  <c r="H126" i="28"/>
  <c r="AU126" i="28"/>
  <c r="BB126" i="28"/>
  <c r="T126" i="28"/>
  <c r="AW126" i="28"/>
  <c r="AO126" i="28"/>
  <c r="N126" i="28"/>
  <c r="AZ126" i="28"/>
  <c r="Q126" i="28"/>
  <c r="P126" i="28"/>
  <c r="AD126" i="28"/>
  <c r="BC126" i="28"/>
  <c r="K126" i="28"/>
  <c r="AP126" i="28"/>
  <c r="AL126" i="28"/>
  <c r="AV126" i="28"/>
  <c r="AY126" i="28"/>
  <c r="AT126" i="28"/>
  <c r="U126" i="28"/>
  <c r="AA126" i="28"/>
  <c r="R126" i="28"/>
  <c r="V126" i="28"/>
  <c r="AX126" i="28"/>
  <c r="BA126" i="28"/>
  <c r="I126" i="28"/>
  <c r="AF126" i="28"/>
  <c r="AK126" i="28"/>
  <c r="AS126" i="28"/>
  <c r="L126" i="28"/>
  <c r="Z126" i="28"/>
  <c r="AC126" i="28"/>
  <c r="S126" i="28"/>
  <c r="AN126" i="28"/>
  <c r="BD126" i="28"/>
  <c r="AE126" i="28"/>
  <c r="AI126" i="28"/>
  <c r="J126" i="28"/>
  <c r="Y126" i="28"/>
  <c r="AQ126" i="28"/>
  <c r="W126" i="28"/>
  <c r="AG126" i="28"/>
  <c r="AH126" i="28"/>
  <c r="BD83" i="28"/>
  <c r="AS111" i="28"/>
  <c r="P111" i="28"/>
  <c r="AP111" i="28"/>
  <c r="W111" i="28"/>
  <c r="AA111" i="28"/>
  <c r="X111" i="28"/>
  <c r="AZ111" i="28"/>
  <c r="N111" i="28"/>
  <c r="AO111" i="28"/>
  <c r="O111" i="28"/>
  <c r="K111" i="28"/>
  <c r="AL111" i="28"/>
  <c r="AK111" i="28"/>
  <c r="BC111" i="28"/>
  <c r="T111" i="28"/>
  <c r="AX111" i="28"/>
  <c r="Q111" i="28"/>
  <c r="AC111" i="28"/>
  <c r="S111" i="28"/>
  <c r="L111" i="28"/>
  <c r="AV111" i="28"/>
  <c r="R111" i="28"/>
  <c r="Y111" i="28"/>
  <c r="Z111" i="28"/>
  <c r="AJ111" i="28"/>
  <c r="J111" i="28"/>
  <c r="AR111" i="28"/>
  <c r="M111" i="28"/>
  <c r="BD111" i="28"/>
  <c r="AD111" i="28"/>
  <c r="AN111" i="28"/>
  <c r="H111" i="28"/>
  <c r="BB111" i="28"/>
  <c r="AB111" i="28"/>
  <c r="AY111" i="28"/>
  <c r="AW111" i="28"/>
  <c r="AH111" i="28"/>
  <c r="AF111" i="28"/>
  <c r="BA111" i="28"/>
  <c r="AM111" i="28"/>
  <c r="AU111" i="28"/>
  <c r="AQ111" i="28"/>
  <c r="V111" i="28"/>
  <c r="AE111" i="28"/>
  <c r="I111" i="28"/>
  <c r="AG111" i="28"/>
  <c r="U111" i="28"/>
  <c r="AI111" i="28"/>
  <c r="AT111" i="28"/>
  <c r="AK57" i="30" a="1"/>
  <c r="AK57" i="30" s="1"/>
  <c r="BD97" i="28"/>
  <c r="J125" i="28"/>
  <c r="K125" i="28"/>
  <c r="AA125" i="28"/>
  <c r="I125" i="28"/>
  <c r="T125" i="28"/>
  <c r="AG125" i="28"/>
  <c r="AJ125" i="28"/>
  <c r="AO125" i="28"/>
  <c r="Y125" i="28"/>
  <c r="BA125" i="28"/>
  <c r="AB125" i="28"/>
  <c r="Q125" i="28"/>
  <c r="U125" i="28"/>
  <c r="AT125" i="28"/>
  <c r="AE125" i="28"/>
  <c r="AZ125" i="28"/>
  <c r="BB125" i="28"/>
  <c r="X125" i="28"/>
  <c r="AN125" i="28"/>
  <c r="P125" i="28"/>
  <c r="AD125" i="28"/>
  <c r="H125" i="28"/>
  <c r="Z125" i="28"/>
  <c r="S125" i="28"/>
  <c r="AX125" i="28"/>
  <c r="W125" i="28"/>
  <c r="AR125" i="28"/>
  <c r="BD125" i="28"/>
  <c r="BC125" i="28"/>
  <c r="AL125" i="28"/>
  <c r="R125" i="28"/>
  <c r="AC125" i="28"/>
  <c r="N125" i="28"/>
  <c r="AH125" i="28"/>
  <c r="AW125" i="28"/>
  <c r="AV125" i="28"/>
  <c r="V125" i="28"/>
  <c r="AP125" i="28"/>
  <c r="M125" i="28"/>
  <c r="AI125" i="28"/>
  <c r="L125" i="28"/>
  <c r="AU125" i="28"/>
  <c r="AQ125" i="28"/>
  <c r="AM125" i="28"/>
  <c r="AK125" i="28"/>
  <c r="AF125" i="28"/>
  <c r="O125" i="28"/>
  <c r="AS125" i="28"/>
  <c r="AY125" i="28"/>
  <c r="BD86" i="28"/>
  <c r="AL114" i="28"/>
  <c r="AC114" i="28"/>
  <c r="AF114" i="28"/>
  <c r="BA114" i="28"/>
  <c r="P114" i="28"/>
  <c r="I114" i="28"/>
  <c r="R114" i="28"/>
  <c r="AD114" i="28"/>
  <c r="AB114" i="28"/>
  <c r="AP114" i="28"/>
  <c r="U114" i="28"/>
  <c r="BD114" i="28"/>
  <c r="S114" i="28"/>
  <c r="AI114" i="28"/>
  <c r="AG114" i="28"/>
  <c r="W114" i="28"/>
  <c r="L114" i="28"/>
  <c r="N114" i="28"/>
  <c r="AJ114" i="28"/>
  <c r="AK114" i="28"/>
  <c r="AH114" i="28"/>
  <c r="AO114" i="28"/>
  <c r="T114" i="28"/>
  <c r="Y114" i="28"/>
  <c r="H114" i="28"/>
  <c r="AM114" i="28"/>
  <c r="AW114" i="28"/>
  <c r="Z114" i="28"/>
  <c r="AT114" i="28"/>
  <c r="AU114" i="28"/>
  <c r="AX114" i="28"/>
  <c r="O114" i="28"/>
  <c r="V114" i="28"/>
  <c r="K114" i="28"/>
  <c r="AE114" i="28"/>
  <c r="AR114" i="28"/>
  <c r="AA114" i="28"/>
  <c r="J114" i="28"/>
  <c r="AN114" i="28"/>
  <c r="BC114" i="28"/>
  <c r="BB114" i="28"/>
  <c r="AV114" i="28"/>
  <c r="M114" i="28"/>
  <c r="X114" i="28"/>
  <c r="Q114" i="28"/>
  <c r="AQ114" i="28"/>
  <c r="AY114" i="28"/>
  <c r="AS114" i="28"/>
  <c r="AZ114" i="28"/>
  <c r="BC101" i="28"/>
  <c r="BC88" i="28"/>
  <c r="BC100" i="28"/>
  <c r="BC94" i="28"/>
  <c r="BD94" i="28"/>
  <c r="AO122" i="28"/>
  <c r="AK122" i="28"/>
  <c r="AP122" i="28"/>
  <c r="BC122" i="28"/>
  <c r="BA122" i="28"/>
  <c r="AV122" i="28"/>
  <c r="Z122" i="28"/>
  <c r="O122" i="28"/>
  <c r="AN122" i="28"/>
  <c r="AH122" i="28"/>
  <c r="K122" i="28"/>
  <c r="P122" i="28"/>
  <c r="AD122" i="28"/>
  <c r="R122" i="28"/>
  <c r="AR122" i="28"/>
  <c r="AY122" i="28"/>
  <c r="I122" i="28"/>
  <c r="AW122" i="28"/>
  <c r="S122" i="28"/>
  <c r="W122" i="28"/>
  <c r="AI122" i="28"/>
  <c r="N122" i="28"/>
  <c r="AT122" i="28"/>
  <c r="AU122" i="28"/>
  <c r="Y122" i="28"/>
  <c r="AM122" i="28"/>
  <c r="AB122" i="28"/>
  <c r="AJ122" i="28"/>
  <c r="AZ122" i="28"/>
  <c r="AC122" i="28"/>
  <c r="BD122" i="28"/>
  <c r="AL122" i="28"/>
  <c r="AQ122" i="28"/>
  <c r="L122" i="28"/>
  <c r="BB122" i="28"/>
  <c r="J122" i="28"/>
  <c r="T122" i="28"/>
  <c r="AS122" i="28"/>
  <c r="X122" i="28"/>
  <c r="AG122" i="28"/>
  <c r="M122" i="28"/>
  <c r="AX122" i="28"/>
  <c r="V122" i="28"/>
  <c r="U122" i="28"/>
  <c r="AF122" i="28"/>
  <c r="H122" i="28"/>
  <c r="AA122" i="28"/>
  <c r="AE122" i="28"/>
  <c r="Q122" i="28"/>
  <c r="BD101" i="28"/>
  <c r="O129" i="28"/>
  <c r="AT129" i="28"/>
  <c r="Z129" i="28"/>
  <c r="H129" i="28"/>
  <c r="L129" i="28"/>
  <c r="S129" i="28"/>
  <c r="X129" i="28"/>
  <c r="BA129" i="28"/>
  <c r="AF129" i="28"/>
  <c r="AV129" i="28"/>
  <c r="AW129" i="28"/>
  <c r="R129" i="28"/>
  <c r="AX129" i="28"/>
  <c r="AM129" i="28"/>
  <c r="K129" i="28"/>
  <c r="AC129" i="28"/>
  <c r="V129" i="28"/>
  <c r="N129" i="28"/>
  <c r="AH129" i="28"/>
  <c r="W129" i="28"/>
  <c r="P129" i="28"/>
  <c r="AD129" i="28"/>
  <c r="AZ129" i="28"/>
  <c r="BC129" i="28"/>
  <c r="AK129" i="28"/>
  <c r="AY129" i="28"/>
  <c r="AA129" i="28"/>
  <c r="AB129" i="28"/>
  <c r="Y129" i="28"/>
  <c r="Q129" i="28"/>
  <c r="AG129" i="28"/>
  <c r="J129" i="28"/>
  <c r="AP129" i="28"/>
  <c r="AI129" i="28"/>
  <c r="AU129" i="28"/>
  <c r="AN129" i="28"/>
  <c r="AL129" i="28"/>
  <c r="AO129" i="28"/>
  <c r="U129" i="28"/>
  <c r="AS129" i="28"/>
  <c r="BD129" i="28"/>
  <c r="AR129" i="28"/>
  <c r="I129" i="28"/>
  <c r="AQ129" i="28"/>
  <c r="AJ129" i="28"/>
  <c r="M129" i="28"/>
  <c r="BB129" i="28"/>
  <c r="T129" i="28"/>
  <c r="AE129" i="28"/>
  <c r="AK48" i="34" a="1"/>
  <c r="AK48" i="34" s="1"/>
  <c r="AK76" i="34" s="1"/>
  <c r="AK59" i="30" a="1"/>
  <c r="AK59" i="30" s="1"/>
  <c r="BD88" i="28"/>
  <c r="AY116" i="28"/>
  <c r="AR116" i="28"/>
  <c r="AI116" i="28"/>
  <c r="O116" i="28"/>
  <c r="AQ116" i="28"/>
  <c r="Z116" i="28"/>
  <c r="AZ116" i="28"/>
  <c r="U116" i="28"/>
  <c r="BA116" i="28"/>
  <c r="K116" i="28"/>
  <c r="Q116" i="28"/>
  <c r="AC116" i="28"/>
  <c r="R116" i="28"/>
  <c r="J116" i="28"/>
  <c r="L116" i="28"/>
  <c r="AX116" i="28"/>
  <c r="AA116" i="28"/>
  <c r="AJ116" i="28"/>
  <c r="AK116" i="28"/>
  <c r="S116" i="28"/>
  <c r="H116" i="28"/>
  <c r="BD116" i="28"/>
  <c r="Y116" i="28"/>
  <c r="T116" i="28"/>
  <c r="BC116" i="28"/>
  <c r="AM116" i="28"/>
  <c r="AV116" i="28"/>
  <c r="AB116" i="28"/>
  <c r="AD116" i="28"/>
  <c r="P116" i="28"/>
  <c r="AF116" i="28"/>
  <c r="AP116" i="28"/>
  <c r="V116" i="28"/>
  <c r="AS116" i="28"/>
  <c r="AG116" i="28"/>
  <c r="X116" i="28"/>
  <c r="AW116" i="28"/>
  <c r="AT116" i="28"/>
  <c r="W116" i="28"/>
  <c r="N116" i="28"/>
  <c r="M116" i="28"/>
  <c r="AH116" i="28"/>
  <c r="AL116" i="28"/>
  <c r="I116" i="28"/>
  <c r="AO116" i="28"/>
  <c r="AE116" i="28"/>
  <c r="AU116" i="28"/>
  <c r="AN116" i="28"/>
  <c r="BB116" i="28"/>
  <c r="BD100" i="28"/>
  <c r="AF128" i="28"/>
  <c r="N128" i="28"/>
  <c r="Y128" i="28"/>
  <c r="AA128" i="28"/>
  <c r="AH128" i="28"/>
  <c r="AP128" i="28"/>
  <c r="T128" i="28"/>
  <c r="AI128" i="28"/>
  <c r="J128" i="28"/>
  <c r="AQ128" i="28"/>
  <c r="AV128" i="28"/>
  <c r="BC128" i="28"/>
  <c r="Z128" i="28"/>
  <c r="X128" i="28"/>
  <c r="K128" i="28"/>
  <c r="L128" i="28"/>
  <c r="AX128" i="28"/>
  <c r="W128" i="28"/>
  <c r="S128" i="28"/>
  <c r="AU128" i="28"/>
  <c r="H128" i="28"/>
  <c r="AB128" i="28"/>
  <c r="P128" i="28"/>
  <c r="U128" i="28"/>
  <c r="I128" i="28"/>
  <c r="BD128" i="28"/>
  <c r="BB128" i="28"/>
  <c r="AN128" i="28"/>
  <c r="AR128" i="28"/>
  <c r="AT128" i="28"/>
  <c r="R128" i="28"/>
  <c r="AJ128" i="28"/>
  <c r="M128" i="28"/>
  <c r="AD128" i="28"/>
  <c r="AC128" i="28"/>
  <c r="AY128" i="28"/>
  <c r="Q128" i="28"/>
  <c r="V128" i="28"/>
  <c r="O128" i="28"/>
  <c r="AM128" i="28"/>
  <c r="AE128" i="28"/>
  <c r="AW128" i="28"/>
  <c r="BA128" i="28"/>
  <c r="AO128" i="28"/>
  <c r="AL128" i="28"/>
  <c r="AG128" i="28"/>
  <c r="AZ128" i="28"/>
  <c r="AS128" i="28"/>
  <c r="AK128" i="28"/>
  <c r="BC99" i="28"/>
  <c r="AK60" i="30" a="1"/>
  <c r="AK60" i="30" s="1"/>
  <c r="AZ27" i="30"/>
  <c r="AZ28" i="30"/>
  <c r="AL58" i="30" s="1" a="1"/>
  <c r="AL58" i="30" s="1"/>
  <c r="AZ30" i="30"/>
  <c r="AL60" i="30" s="1" a="1"/>
  <c r="AL60" i="30" s="1"/>
  <c r="AZ33" i="30"/>
  <c r="AZ79" i="29"/>
  <c r="AZ80" i="29" s="1"/>
  <c r="A80" i="29" s="1"/>
  <c r="AZ29" i="30"/>
  <c r="AL59" i="30" s="1" a="1"/>
  <c r="AL59" i="30" s="1"/>
  <c r="AZ82" i="28"/>
  <c r="AZ103" i="28" s="1"/>
  <c r="AZ31" i="30"/>
  <c r="AZ32" i="30"/>
  <c r="AZ28" i="34"/>
  <c r="AZ32" i="34"/>
  <c r="AZ29" i="34"/>
  <c r="AZ31" i="34"/>
  <c r="AZ33" i="34"/>
  <c r="AZ27" i="34"/>
  <c r="AZ30" i="34"/>
  <c r="AL61" i="30" l="1" a="1"/>
  <c r="AL61" i="30" s="1"/>
  <c r="G116" i="28"/>
  <c r="G144" i="28" s="1"/>
  <c r="H32" i="28" s="1"/>
  <c r="G122" i="28"/>
  <c r="G150" i="28" s="1"/>
  <c r="H38" i="28" s="1"/>
  <c r="AL45" i="34" a="1"/>
  <c r="AL45" i="34" s="1"/>
  <c r="AL73" i="34" s="1"/>
  <c r="G125" i="28"/>
  <c r="G153" i="28" s="1"/>
  <c r="H41" i="28" s="1"/>
  <c r="AL57" i="30" a="1"/>
  <c r="AL57" i="30" s="1"/>
  <c r="G113" i="28"/>
  <c r="G141" i="28" s="1"/>
  <c r="H29" i="28" s="1"/>
  <c r="W121" i="28"/>
  <c r="Y121" i="28"/>
  <c r="AC121" i="28"/>
  <c r="AB121" i="28"/>
  <c r="AL121" i="28"/>
  <c r="AW121" i="28"/>
  <c r="AL43" i="34" a="1"/>
  <c r="AL43" i="34" s="1"/>
  <c r="AL71" i="34" s="1"/>
  <c r="G114" i="28"/>
  <c r="G142" i="28" s="1"/>
  <c r="H30" i="28" s="1"/>
  <c r="G117" i="28"/>
  <c r="G145" i="28" s="1"/>
  <c r="H33" i="28" s="1"/>
  <c r="G124" i="28"/>
  <c r="G152" i="28" s="1"/>
  <c r="H40" i="28" s="1"/>
  <c r="T121" i="28"/>
  <c r="AO121" i="28"/>
  <c r="AV121" i="28"/>
  <c r="AP121" i="28"/>
  <c r="AX121" i="28"/>
  <c r="AL46" i="34" a="1"/>
  <c r="AL46" i="34" s="1"/>
  <c r="AL74" i="34" s="1"/>
  <c r="AL44" i="34" a="1"/>
  <c r="AL44" i="34" s="1"/>
  <c r="AL72" i="34" s="1"/>
  <c r="G118" i="28"/>
  <c r="G146" i="28" s="1"/>
  <c r="H34" i="28" s="1"/>
  <c r="BA33" i="30"/>
  <c r="AM63" i="30" s="1" a="1"/>
  <c r="AM63" i="30" s="1"/>
  <c r="BA32" i="30"/>
  <c r="BA27" i="30"/>
  <c r="BA28" i="30"/>
  <c r="BA82" i="28"/>
  <c r="BA103" i="28" s="1"/>
  <c r="BA31" i="30"/>
  <c r="BA79" i="29"/>
  <c r="BA80" i="29" s="1"/>
  <c r="BA30" i="30"/>
  <c r="BA29" i="30"/>
  <c r="BA30" i="34"/>
  <c r="AM46" i="34" s="1" a="1"/>
  <c r="AM46" i="34" s="1"/>
  <c r="AM74" i="34" s="1"/>
  <c r="BA28" i="34"/>
  <c r="BA32" i="34"/>
  <c r="AM48" i="34" s="1" a="1"/>
  <c r="AM48" i="34" s="1"/>
  <c r="AM76" i="34" s="1"/>
  <c r="BA31" i="34"/>
  <c r="AM47" i="34" s="1" a="1"/>
  <c r="AM47" i="34" s="1"/>
  <c r="AM75" i="34" s="1"/>
  <c r="BA29" i="34"/>
  <c r="AM45" i="34" s="1" a="1"/>
  <c r="AM45" i="34" s="1"/>
  <c r="AM73" i="34" s="1"/>
  <c r="BA33" i="34"/>
  <c r="AM49" i="34" s="1" a="1"/>
  <c r="AM49" i="34" s="1"/>
  <c r="AM77" i="34" s="1"/>
  <c r="BA27" i="34"/>
  <c r="AT121" i="28"/>
  <c r="AN121" i="28"/>
  <c r="S121" i="28"/>
  <c r="AI121" i="28"/>
  <c r="R121" i="28"/>
  <c r="AM121" i="28"/>
  <c r="AD121" i="28"/>
  <c r="Z121" i="28"/>
  <c r="H121" i="28"/>
  <c r="AE121" i="28"/>
  <c r="J121" i="28"/>
  <c r="AH121" i="28"/>
  <c r="U121" i="28"/>
  <c r="G120" i="28"/>
  <c r="G148" i="28" s="1"/>
  <c r="H36" i="28" s="1"/>
  <c r="AL62" i="30" a="1"/>
  <c r="AL62" i="30" s="1"/>
  <c r="AL63" i="30" a="1"/>
  <c r="AL63" i="30" s="1"/>
  <c r="G128" i="28"/>
  <c r="G156" i="28" s="1"/>
  <c r="H44" i="28" s="1"/>
  <c r="G126" i="28"/>
  <c r="G154" i="28" s="1"/>
  <c r="H42" i="28" s="1"/>
  <c r="AL49" i="34" a="1"/>
  <c r="AL49" i="34" s="1"/>
  <c r="AL77" i="34" s="1"/>
  <c r="G115" i="28"/>
  <c r="G143" i="28" s="1"/>
  <c r="H31" i="28" s="1"/>
  <c r="AZ121" i="28"/>
  <c r="AK121" i="28"/>
  <c r="BB121" i="28"/>
  <c r="BD121" i="28"/>
  <c r="X121" i="28"/>
  <c r="Q121" i="28"/>
  <c r="AY121" i="28"/>
  <c r="G127" i="28"/>
  <c r="G155" i="28" s="1"/>
  <c r="H43" i="28" s="1"/>
  <c r="AL48" i="34" a="1"/>
  <c r="AL48" i="34" s="1"/>
  <c r="AL76" i="34" s="1"/>
  <c r="AM58" i="30" a="1"/>
  <c r="AM58" i="30" s="1"/>
  <c r="G111" i="28"/>
  <c r="G139" i="28" s="1"/>
  <c r="H27" i="28" s="1"/>
  <c r="I121" i="28"/>
  <c r="BA121" i="28"/>
  <c r="V121" i="28"/>
  <c r="G121" i="28"/>
  <c r="G149" i="28" s="1"/>
  <c r="H37" i="28" s="1"/>
  <c r="H65" i="28" s="1"/>
  <c r="AU121" i="28"/>
  <c r="AG121" i="28"/>
  <c r="O121" i="28"/>
  <c r="G119" i="28"/>
  <c r="G147" i="28" s="1"/>
  <c r="H35" i="28" s="1"/>
  <c r="AM44" i="34" a="1"/>
  <c r="AM44" i="34" s="1"/>
  <c r="AM72" i="34" s="1"/>
  <c r="G123" i="28"/>
  <c r="G151" i="28" s="1"/>
  <c r="H39" i="28" s="1"/>
  <c r="AM43" i="34" a="1"/>
  <c r="AM43" i="34" s="1"/>
  <c r="AM71" i="34" s="1"/>
  <c r="K121" i="28"/>
  <c r="AF121" i="28"/>
  <c r="M121" i="28"/>
  <c r="BC121" i="28"/>
  <c r="AA121" i="28"/>
  <c r="AR121" i="28"/>
  <c r="G129" i="28"/>
  <c r="G157" i="28" s="1"/>
  <c r="H45" i="28" s="1"/>
  <c r="AM57" i="30" a="1"/>
  <c r="AM57" i="30" s="1"/>
  <c r="AL47" i="34" a="1"/>
  <c r="AL47" i="34" s="1"/>
  <c r="AL75" i="34" s="1"/>
  <c r="G112" i="28"/>
  <c r="G140" i="28" s="1"/>
  <c r="H28" i="28" s="1"/>
  <c r="AS121" i="28"/>
  <c r="P121" i="28"/>
  <c r="AJ121" i="28"/>
  <c r="L121" i="28"/>
  <c r="N121" i="28"/>
  <c r="AQ121" i="28"/>
  <c r="H73" i="28" l="1"/>
  <c r="H157" i="28" s="1"/>
  <c r="I45" i="28" s="1"/>
  <c r="I73" i="28" s="1"/>
  <c r="I157" i="28" s="1"/>
  <c r="J45" i="28" s="1"/>
  <c r="J73" i="28" s="1"/>
  <c r="J157" i="28" s="1"/>
  <c r="K45" i="28" s="1"/>
  <c r="K73" i="28" s="1"/>
  <c r="K157" i="28" s="1"/>
  <c r="L45" i="28" s="1"/>
  <c r="L73" i="28" s="1"/>
  <c r="L157" i="28" s="1"/>
  <c r="M45" i="28" s="1"/>
  <c r="M73" i="28" s="1"/>
  <c r="M157" i="28" s="1"/>
  <c r="N45" i="28" s="1"/>
  <c r="N73" i="28" s="1"/>
  <c r="N157" i="28" s="1"/>
  <c r="O45" i="28" s="1"/>
  <c r="O73" i="28" s="1"/>
  <c r="O157" i="28" s="1"/>
  <c r="P45" i="28" s="1"/>
  <c r="P73" i="28" s="1"/>
  <c r="P157" i="28" s="1"/>
  <c r="Q45" i="28" s="1"/>
  <c r="Q73" i="28" s="1"/>
  <c r="Q157" i="28" s="1"/>
  <c r="R45" i="28" s="1"/>
  <c r="R73" i="28" s="1"/>
  <c r="R157" i="28" s="1"/>
  <c r="S45" i="28" s="1"/>
  <c r="S73" i="28" s="1"/>
  <c r="S157" i="28" s="1"/>
  <c r="T45" i="28" s="1"/>
  <c r="T73" i="28" s="1"/>
  <c r="T157" i="28" s="1"/>
  <c r="U45" i="28" s="1"/>
  <c r="U73" i="28" s="1"/>
  <c r="U157" i="28" s="1"/>
  <c r="V45" i="28" s="1"/>
  <c r="V73" i="28" s="1"/>
  <c r="V157" i="28" s="1"/>
  <c r="W45" i="28" s="1"/>
  <c r="W73" i="28" s="1"/>
  <c r="W157" i="28" s="1"/>
  <c r="X45" i="28" s="1"/>
  <c r="X73" i="28" s="1"/>
  <c r="X157" i="28" s="1"/>
  <c r="Y45" i="28" s="1"/>
  <c r="Y73" i="28" s="1"/>
  <c r="Y157" i="28" s="1"/>
  <c r="Z45" i="28" s="1"/>
  <c r="Z73" i="28" s="1"/>
  <c r="Z157" i="28" s="1"/>
  <c r="AA45" i="28" s="1"/>
  <c r="AA73" i="28" s="1"/>
  <c r="AA157" i="28" s="1"/>
  <c r="AB45" i="28" s="1"/>
  <c r="AB73" i="28" s="1"/>
  <c r="AB157" i="28" s="1"/>
  <c r="AC45" i="28" s="1"/>
  <c r="AC73" i="28" s="1"/>
  <c r="AC157" i="28" s="1"/>
  <c r="AD45" i="28" s="1"/>
  <c r="AD73" i="28" s="1"/>
  <c r="AD157" i="28" s="1"/>
  <c r="AE45" i="28" s="1"/>
  <c r="AE73" i="28" s="1"/>
  <c r="AE157" i="28" s="1"/>
  <c r="AF45" i="28" s="1"/>
  <c r="AF73" i="28" s="1"/>
  <c r="AF157" i="28" s="1"/>
  <c r="AG45" i="28" s="1"/>
  <c r="AG73" i="28" s="1"/>
  <c r="AG157" i="28" s="1"/>
  <c r="AH45" i="28" s="1"/>
  <c r="AH73" i="28" s="1"/>
  <c r="AH157" i="28" s="1"/>
  <c r="AI45" i="28" s="1"/>
  <c r="AI73" i="28" s="1"/>
  <c r="AI157" i="28" s="1"/>
  <c r="AJ45" i="28" s="1"/>
  <c r="AJ73" i="28" s="1"/>
  <c r="AJ157" i="28" s="1"/>
  <c r="AK45" i="28" s="1"/>
  <c r="AK73" i="28" s="1"/>
  <c r="AK157" i="28" s="1"/>
  <c r="AL45" i="28" s="1"/>
  <c r="AL73" i="28" s="1"/>
  <c r="AL157" i="28" s="1"/>
  <c r="AM45" i="28" s="1"/>
  <c r="AM73" i="28" s="1"/>
  <c r="AM157" i="28" s="1"/>
  <c r="AN45" i="28" s="1"/>
  <c r="AN73" i="28" s="1"/>
  <c r="AN157" i="28" s="1"/>
  <c r="AO45" i="28" s="1"/>
  <c r="AO73" i="28" s="1"/>
  <c r="AO157" i="28" s="1"/>
  <c r="AP45" i="28" s="1"/>
  <c r="AP73" i="28" s="1"/>
  <c r="AP157" i="28" s="1"/>
  <c r="AQ45" i="28" s="1"/>
  <c r="AQ73" i="28" s="1"/>
  <c r="AQ157" i="28" s="1"/>
  <c r="AR45" i="28" s="1"/>
  <c r="AR73" i="28" s="1"/>
  <c r="AR157" i="28" s="1"/>
  <c r="AS45" i="28" s="1"/>
  <c r="AS73" i="28" s="1"/>
  <c r="AS157" i="28" s="1"/>
  <c r="AT45" i="28" s="1"/>
  <c r="AT73" i="28" s="1"/>
  <c r="AT157" i="28" s="1"/>
  <c r="AU45" i="28" s="1"/>
  <c r="AU73" i="28" s="1"/>
  <c r="AU157" i="28" s="1"/>
  <c r="AV45" i="28" s="1"/>
  <c r="AV73" i="28" s="1"/>
  <c r="AV157" i="28" s="1"/>
  <c r="AW45" i="28" s="1"/>
  <c r="AW73" i="28" s="1"/>
  <c r="AW157" i="28" s="1"/>
  <c r="AX45" i="28" s="1"/>
  <c r="AX73" i="28" s="1"/>
  <c r="AX157" i="28" s="1"/>
  <c r="AY45" i="28" s="1"/>
  <c r="AY73" i="28" s="1"/>
  <c r="AY157" i="28" s="1"/>
  <c r="AZ45" i="28" s="1"/>
  <c r="AZ73" i="28" s="1"/>
  <c r="AZ157" i="28" s="1"/>
  <c r="BA45" i="28" s="1"/>
  <c r="BA73" i="28" s="1"/>
  <c r="BA157" i="28" s="1"/>
  <c r="BB45" i="28" s="1"/>
  <c r="BB73" i="28" s="1"/>
  <c r="BB157" i="28" s="1"/>
  <c r="BC45" i="28" s="1"/>
  <c r="BC73" i="28" s="1"/>
  <c r="BC157" i="28" s="1"/>
  <c r="BD45" i="28" s="1"/>
  <c r="BD73" i="28" s="1"/>
  <c r="BD157" i="28" s="1"/>
  <c r="H72" i="28"/>
  <c r="H156" i="28" s="1"/>
  <c r="I44" i="28" s="1"/>
  <c r="I72" i="28" s="1"/>
  <c r="I156" i="28" s="1"/>
  <c r="J44" i="28" s="1"/>
  <c r="J72" i="28" s="1"/>
  <c r="J156" i="28" s="1"/>
  <c r="K44" i="28" s="1"/>
  <c r="K72" i="28" s="1"/>
  <c r="K156" i="28" s="1"/>
  <c r="L44" i="28" s="1"/>
  <c r="L72" i="28" s="1"/>
  <c r="L156" i="28" s="1"/>
  <c r="M44" i="28" s="1"/>
  <c r="AM60" i="30" a="1"/>
  <c r="AM60" i="30" s="1"/>
  <c r="H62" i="28"/>
  <c r="H146" i="28" s="1"/>
  <c r="I34" i="28" s="1"/>
  <c r="I62" i="28" s="1"/>
  <c r="I146" i="28" s="1"/>
  <c r="J34" i="28" s="1"/>
  <c r="J62" i="28" s="1"/>
  <c r="J146" i="28" s="1"/>
  <c r="K34" i="28" s="1"/>
  <c r="H58" i="28"/>
  <c r="H142" i="28" s="1"/>
  <c r="I30" i="28" s="1"/>
  <c r="H70" i="28"/>
  <c r="H154" i="28" s="1"/>
  <c r="I42" i="28" s="1"/>
  <c r="I70" i="28" s="1"/>
  <c r="I154" i="28" s="1"/>
  <c r="J42" i="28" s="1"/>
  <c r="J70" i="28" s="1"/>
  <c r="J154" i="28" s="1"/>
  <c r="K42" i="28" s="1"/>
  <c r="K70" i="28" s="1"/>
  <c r="K154" i="28" s="1"/>
  <c r="L42" i="28" s="1"/>
  <c r="L70" i="28" s="1"/>
  <c r="L154" i="28" s="1"/>
  <c r="M42" i="28" s="1"/>
  <c r="M70" i="28" s="1"/>
  <c r="M154" i="28" s="1"/>
  <c r="N42" i="28" s="1"/>
  <c r="N70" i="28" s="1"/>
  <c r="N154" i="28" s="1"/>
  <c r="O42" i="28" s="1"/>
  <c r="O70" i="28" s="1"/>
  <c r="O154" i="28" s="1"/>
  <c r="P42" i="28" s="1"/>
  <c r="P70" i="28" s="1"/>
  <c r="P154" i="28" s="1"/>
  <c r="Q42" i="28" s="1"/>
  <c r="Q70" i="28" s="1"/>
  <c r="Q154" i="28" s="1"/>
  <c r="R42" i="28" s="1"/>
  <c r="R70" i="28" s="1"/>
  <c r="R154" i="28" s="1"/>
  <c r="S42" i="28" s="1"/>
  <c r="S70" i="28" s="1"/>
  <c r="S154" i="28" s="1"/>
  <c r="T42" i="28" s="1"/>
  <c r="T70" i="28" s="1"/>
  <c r="T154" i="28" s="1"/>
  <c r="U42" i="28" s="1"/>
  <c r="U70" i="28" s="1"/>
  <c r="U154" i="28" s="1"/>
  <c r="V42" i="28" s="1"/>
  <c r="V70" i="28" s="1"/>
  <c r="V154" i="28" s="1"/>
  <c r="W42" i="28" s="1"/>
  <c r="W70" i="28" s="1"/>
  <c r="W154" i="28" s="1"/>
  <c r="X42" i="28" s="1"/>
  <c r="X70" i="28" s="1"/>
  <c r="X154" i="28" s="1"/>
  <c r="Y42" i="28" s="1"/>
  <c r="Y70" i="28" s="1"/>
  <c r="Y154" i="28" s="1"/>
  <c r="Z42" i="28" s="1"/>
  <c r="Z70" i="28" s="1"/>
  <c r="Z154" i="28" s="1"/>
  <c r="AA42" i="28" s="1"/>
  <c r="AA70" i="28" s="1"/>
  <c r="AA154" i="28" s="1"/>
  <c r="AB42" i="28" s="1"/>
  <c r="AB70" i="28" s="1"/>
  <c r="AB154" i="28" s="1"/>
  <c r="AC42" i="28" s="1"/>
  <c r="AC70" i="28" s="1"/>
  <c r="AC154" i="28" s="1"/>
  <c r="AD42" i="28" s="1"/>
  <c r="AD70" i="28" s="1"/>
  <c r="AD154" i="28" s="1"/>
  <c r="AE42" i="28" s="1"/>
  <c r="AE70" i="28" s="1"/>
  <c r="AE154" i="28" s="1"/>
  <c r="AF42" i="28" s="1"/>
  <c r="AF70" i="28" s="1"/>
  <c r="AF154" i="28" s="1"/>
  <c r="AG42" i="28" s="1"/>
  <c r="AG70" i="28" s="1"/>
  <c r="AG154" i="28" s="1"/>
  <c r="AH42" i="28" s="1"/>
  <c r="AH70" i="28" s="1"/>
  <c r="AH154" i="28" s="1"/>
  <c r="AI42" i="28" s="1"/>
  <c r="AI70" i="28" s="1"/>
  <c r="AI154" i="28" s="1"/>
  <c r="AJ42" i="28" s="1"/>
  <c r="AJ70" i="28" s="1"/>
  <c r="AJ154" i="28" s="1"/>
  <c r="AK42" i="28" s="1"/>
  <c r="AK70" i="28" s="1"/>
  <c r="AK154" i="28" s="1"/>
  <c r="AL42" i="28" s="1"/>
  <c r="AL70" i="28" s="1"/>
  <c r="AL154" i="28" s="1"/>
  <c r="AM42" i="28" s="1"/>
  <c r="AM70" i="28" s="1"/>
  <c r="AM154" i="28" s="1"/>
  <c r="AN42" i="28" s="1"/>
  <c r="AN70" i="28" s="1"/>
  <c r="AN154" i="28" s="1"/>
  <c r="AO42" i="28" s="1"/>
  <c r="AO70" i="28" s="1"/>
  <c r="AO154" i="28" s="1"/>
  <c r="AP42" i="28" s="1"/>
  <c r="AP70" i="28" s="1"/>
  <c r="AP154" i="28" s="1"/>
  <c r="AQ42" i="28" s="1"/>
  <c r="AQ70" i="28" s="1"/>
  <c r="AQ154" i="28" s="1"/>
  <c r="AR42" i="28" s="1"/>
  <c r="AR70" i="28" s="1"/>
  <c r="AR154" i="28" s="1"/>
  <c r="AS42" i="28" s="1"/>
  <c r="AS70" i="28" s="1"/>
  <c r="AS154" i="28" s="1"/>
  <c r="AT42" i="28" s="1"/>
  <c r="AT70" i="28" s="1"/>
  <c r="AT154" i="28" s="1"/>
  <c r="AU42" i="28" s="1"/>
  <c r="AU70" i="28" s="1"/>
  <c r="AU154" i="28" s="1"/>
  <c r="AV42" i="28" s="1"/>
  <c r="AV70" i="28" s="1"/>
  <c r="AV154" i="28" s="1"/>
  <c r="AW42" i="28" s="1"/>
  <c r="AW70" i="28" s="1"/>
  <c r="AW154" i="28" s="1"/>
  <c r="AX42" i="28" s="1"/>
  <c r="AX70" i="28" s="1"/>
  <c r="AX154" i="28" s="1"/>
  <c r="AY42" i="28" s="1"/>
  <c r="AY70" i="28" s="1"/>
  <c r="AY154" i="28" s="1"/>
  <c r="AZ42" i="28" s="1"/>
  <c r="AZ70" i="28" s="1"/>
  <c r="AZ154" i="28" s="1"/>
  <c r="BA42" i="28" s="1"/>
  <c r="BA70" i="28" s="1"/>
  <c r="BA154" i="28" s="1"/>
  <c r="BB42" i="28" s="1"/>
  <c r="BB70" i="28" s="1"/>
  <c r="BB154" i="28" s="1"/>
  <c r="BC42" i="28" s="1"/>
  <c r="BC70" i="28" s="1"/>
  <c r="BC154" i="28" s="1"/>
  <c r="BD42" i="28" s="1"/>
  <c r="BD70" i="28" s="1"/>
  <c r="BD154" i="28" s="1"/>
  <c r="H68" i="28"/>
  <c r="H152" i="28" s="1"/>
  <c r="I40" i="28" s="1"/>
  <c r="I68" i="28" s="1"/>
  <c r="I152" i="28" s="1"/>
  <c r="J40" i="28" s="1"/>
  <c r="J68" i="28" s="1"/>
  <c r="J152" i="28" s="1"/>
  <c r="K40" i="28" s="1"/>
  <c r="K68" i="28" s="1"/>
  <c r="K152" i="28" s="1"/>
  <c r="L40" i="28" s="1"/>
  <c r="L68" i="28" s="1"/>
  <c r="L152" i="28" s="1"/>
  <c r="M40" i="28" s="1"/>
  <c r="M68" i="28" s="1"/>
  <c r="M152" i="28" s="1"/>
  <c r="N40" i="28" s="1"/>
  <c r="N68" i="28" s="1"/>
  <c r="N152" i="28" s="1"/>
  <c r="O40" i="28" s="1"/>
  <c r="O68" i="28" s="1"/>
  <c r="O152" i="28" s="1"/>
  <c r="P40" i="28" s="1"/>
  <c r="P68" i="28" s="1"/>
  <c r="P152" i="28" s="1"/>
  <c r="Q40" i="28" s="1"/>
  <c r="Q68" i="28" s="1"/>
  <c r="Q152" i="28" s="1"/>
  <c r="R40" i="28" s="1"/>
  <c r="R68" i="28" s="1"/>
  <c r="R152" i="28" s="1"/>
  <c r="S40" i="28" s="1"/>
  <c r="S68" i="28" s="1"/>
  <c r="S152" i="28" s="1"/>
  <c r="T40" i="28" s="1"/>
  <c r="T68" i="28" s="1"/>
  <c r="T152" i="28" s="1"/>
  <c r="U40" i="28" s="1"/>
  <c r="U68" i="28" s="1"/>
  <c r="U152" i="28" s="1"/>
  <c r="V40" i="28" s="1"/>
  <c r="V68" i="28" s="1"/>
  <c r="V152" i="28" s="1"/>
  <c r="W40" i="28" s="1"/>
  <c r="W68" i="28" s="1"/>
  <c r="W152" i="28" s="1"/>
  <c r="X40" i="28" s="1"/>
  <c r="X68" i="28" s="1"/>
  <c r="X152" i="28" s="1"/>
  <c r="Y40" i="28" s="1"/>
  <c r="Y68" i="28" s="1"/>
  <c r="Y152" i="28" s="1"/>
  <c r="Z40" i="28" s="1"/>
  <c r="Z68" i="28" s="1"/>
  <c r="Z152" i="28" s="1"/>
  <c r="AA40" i="28" s="1"/>
  <c r="AA68" i="28" s="1"/>
  <c r="AA152" i="28" s="1"/>
  <c r="AB40" i="28" s="1"/>
  <c r="AB68" i="28" s="1"/>
  <c r="AB152" i="28" s="1"/>
  <c r="AC40" i="28" s="1"/>
  <c r="AC68" i="28" s="1"/>
  <c r="AC152" i="28" s="1"/>
  <c r="AD40" i="28" s="1"/>
  <c r="AD68" i="28" s="1"/>
  <c r="AD152" i="28" s="1"/>
  <c r="AE40" i="28" s="1"/>
  <c r="AE68" i="28" s="1"/>
  <c r="AE152" i="28" s="1"/>
  <c r="AF40" i="28" s="1"/>
  <c r="AF68" i="28" s="1"/>
  <c r="AF152" i="28" s="1"/>
  <c r="AG40" i="28" s="1"/>
  <c r="AG68" i="28" s="1"/>
  <c r="AG152" i="28" s="1"/>
  <c r="AH40" i="28" s="1"/>
  <c r="AH68" i="28" s="1"/>
  <c r="AH152" i="28" s="1"/>
  <c r="AI40" i="28" s="1"/>
  <c r="AI68" i="28" s="1"/>
  <c r="AI152" i="28" s="1"/>
  <c r="AJ40" i="28" s="1"/>
  <c r="AJ68" i="28" s="1"/>
  <c r="AJ152" i="28" s="1"/>
  <c r="AK40" i="28" s="1"/>
  <c r="AK68" i="28" s="1"/>
  <c r="AK152" i="28" s="1"/>
  <c r="AL40" i="28" s="1"/>
  <c r="AL68" i="28" s="1"/>
  <c r="AL152" i="28" s="1"/>
  <c r="AM40" i="28" s="1"/>
  <c r="AM68" i="28" s="1"/>
  <c r="AM152" i="28" s="1"/>
  <c r="AN40" i="28" s="1"/>
  <c r="AN68" i="28" s="1"/>
  <c r="AN152" i="28" s="1"/>
  <c r="AO40" i="28" s="1"/>
  <c r="AO68" i="28" s="1"/>
  <c r="AO152" i="28" s="1"/>
  <c r="AP40" i="28" s="1"/>
  <c r="AP68" i="28" s="1"/>
  <c r="AP152" i="28" s="1"/>
  <c r="AQ40" i="28" s="1"/>
  <c r="AQ68" i="28" s="1"/>
  <c r="AQ152" i="28" s="1"/>
  <c r="AR40" i="28" s="1"/>
  <c r="AR68" i="28" s="1"/>
  <c r="AR152" i="28" s="1"/>
  <c r="AS40" i="28" s="1"/>
  <c r="AS68" i="28" s="1"/>
  <c r="AS152" i="28" s="1"/>
  <c r="AT40" i="28" s="1"/>
  <c r="AT68" i="28" s="1"/>
  <c r="AT152" i="28" s="1"/>
  <c r="AU40" i="28" s="1"/>
  <c r="AU68" i="28" s="1"/>
  <c r="AU152" i="28" s="1"/>
  <c r="AV40" i="28" s="1"/>
  <c r="AV68" i="28" s="1"/>
  <c r="AV152" i="28" s="1"/>
  <c r="AW40" i="28" s="1"/>
  <c r="AW68" i="28" s="1"/>
  <c r="AW152" i="28" s="1"/>
  <c r="AX40" i="28" s="1"/>
  <c r="AX68" i="28" s="1"/>
  <c r="AX152" i="28" s="1"/>
  <c r="AY40" i="28" s="1"/>
  <c r="AY68" i="28" s="1"/>
  <c r="AY152" i="28" s="1"/>
  <c r="AZ40" i="28" s="1"/>
  <c r="AZ68" i="28" s="1"/>
  <c r="AZ152" i="28" s="1"/>
  <c r="BA40" i="28" s="1"/>
  <c r="BA68" i="28" s="1"/>
  <c r="BA152" i="28" s="1"/>
  <c r="BB40" i="28" s="1"/>
  <c r="BB68" i="28" s="1"/>
  <c r="BB152" i="28" s="1"/>
  <c r="BC40" i="28" s="1"/>
  <c r="BC68" i="28" s="1"/>
  <c r="BC152" i="28" s="1"/>
  <c r="BD40" i="28" s="1"/>
  <c r="BD68" i="28" s="1"/>
  <c r="BD152" i="28" s="1"/>
  <c r="H60" i="28"/>
  <c r="H144" i="28" s="1"/>
  <c r="I32" i="28" s="1"/>
  <c r="I60" i="28" s="1"/>
  <c r="I144" i="28" s="1"/>
  <c r="J32" i="28" s="1"/>
  <c r="J60" i="28" s="1"/>
  <c r="J144" i="28" s="1"/>
  <c r="K32" i="28" s="1"/>
  <c r="K60" i="28" s="1"/>
  <c r="K144" i="28" s="1"/>
  <c r="L32" i="28" s="1"/>
  <c r="L60" i="28" s="1"/>
  <c r="L144" i="28" s="1"/>
  <c r="M32" i="28" s="1"/>
  <c r="M60" i="28" s="1"/>
  <c r="M144" i="28" s="1"/>
  <c r="N32" i="28" s="1"/>
  <c r="N60" i="28" s="1"/>
  <c r="N144" i="28" s="1"/>
  <c r="O32" i="28" s="1"/>
  <c r="O60" i="28" s="1"/>
  <c r="O144" i="28" s="1"/>
  <c r="P32" i="28" s="1"/>
  <c r="H55" i="28"/>
  <c r="H139" i="28" s="1"/>
  <c r="I27" i="28" s="1"/>
  <c r="I55" i="28" s="1"/>
  <c r="I139" i="28" s="1"/>
  <c r="J27" i="28" s="1"/>
  <c r="J55" i="28" s="1"/>
  <c r="J139" i="28" s="1"/>
  <c r="K27" i="28" s="1"/>
  <c r="K55" i="28" s="1"/>
  <c r="K139" i="28" s="1"/>
  <c r="L27" i="28" s="1"/>
  <c r="L55" i="28" s="1"/>
  <c r="L139" i="28" s="1"/>
  <c r="M27" i="28" s="1"/>
  <c r="M55" i="28" s="1"/>
  <c r="M139" i="28" s="1"/>
  <c r="N27" i="28" s="1"/>
  <c r="N55" i="28" s="1"/>
  <c r="N139" i="28" s="1"/>
  <c r="O27" i="28" s="1"/>
  <c r="O55" i="28" s="1"/>
  <c r="O139" i="28" s="1"/>
  <c r="P27" i="28" s="1"/>
  <c r="P55" i="28" s="1"/>
  <c r="P139" i="28" s="1"/>
  <c r="Q27" i="28" s="1"/>
  <c r="Q55" i="28" s="1"/>
  <c r="Q139" i="28" s="1"/>
  <c r="R27" i="28" s="1"/>
  <c r="R55" i="28" s="1"/>
  <c r="R139" i="28" s="1"/>
  <c r="S27" i="28" s="1"/>
  <c r="S55" i="28" s="1"/>
  <c r="S139" i="28" s="1"/>
  <c r="T27" i="28" s="1"/>
  <c r="T55" i="28" s="1"/>
  <c r="T139" i="28" s="1"/>
  <c r="U27" i="28" s="1"/>
  <c r="U55" i="28" s="1"/>
  <c r="U139" i="28" s="1"/>
  <c r="V27" i="28" s="1"/>
  <c r="V55" i="28" s="1"/>
  <c r="V139" i="28" s="1"/>
  <c r="W27" i="28" s="1"/>
  <c r="W55" i="28" s="1"/>
  <c r="W139" i="28" s="1"/>
  <c r="X27" i="28" s="1"/>
  <c r="X55" i="28" s="1"/>
  <c r="X139" i="28" s="1"/>
  <c r="Y27" i="28" s="1"/>
  <c r="H71" i="28"/>
  <c r="H155" i="28" s="1"/>
  <c r="I43" i="28" s="1"/>
  <c r="H69" i="28"/>
  <c r="H153" i="28" s="1"/>
  <c r="I41" i="28" s="1"/>
  <c r="I69" i="28" s="1"/>
  <c r="I153" i="28" s="1"/>
  <c r="J41" i="28" s="1"/>
  <c r="J69" i="28" s="1"/>
  <c r="J153" i="28" s="1"/>
  <c r="K41" i="28" s="1"/>
  <c r="K69" i="28" s="1"/>
  <c r="K153" i="28" s="1"/>
  <c r="L41" i="28" s="1"/>
  <c r="L69" i="28" s="1"/>
  <c r="L153" i="28" s="1"/>
  <c r="M41" i="28" s="1"/>
  <c r="M69" i="28" s="1"/>
  <c r="M153" i="28" s="1"/>
  <c r="N41" i="28" s="1"/>
  <c r="N69" i="28" s="1"/>
  <c r="N153" i="28" s="1"/>
  <c r="O41" i="28" s="1"/>
  <c r="O69" i="28" s="1"/>
  <c r="O153" i="28" s="1"/>
  <c r="P41" i="28" s="1"/>
  <c r="P69" i="28" s="1"/>
  <c r="P153" i="28" s="1"/>
  <c r="Q41" i="28" s="1"/>
  <c r="Q69" i="28" s="1"/>
  <c r="Q153" i="28" s="1"/>
  <c r="R41" i="28" s="1"/>
  <c r="R69" i="28" s="1"/>
  <c r="R153" i="28" s="1"/>
  <c r="S41" i="28" s="1"/>
  <c r="S69" i="28" s="1"/>
  <c r="S153" i="28" s="1"/>
  <c r="T41" i="28" s="1"/>
  <c r="T69" i="28" s="1"/>
  <c r="T153" i="28" s="1"/>
  <c r="U41" i="28" s="1"/>
  <c r="U69" i="28" s="1"/>
  <c r="U153" i="28" s="1"/>
  <c r="V41" i="28" s="1"/>
  <c r="V69" i="28" s="1"/>
  <c r="V153" i="28" s="1"/>
  <c r="W41" i="28" s="1"/>
  <c r="W69" i="28" s="1"/>
  <c r="W153" i="28" s="1"/>
  <c r="X41" i="28" s="1"/>
  <c r="X69" i="28" s="1"/>
  <c r="X153" i="28" s="1"/>
  <c r="Y41" i="28" s="1"/>
  <c r="Y69" i="28" s="1"/>
  <c r="Y153" i="28" s="1"/>
  <c r="Z41" i="28" s="1"/>
  <c r="Z69" i="28" s="1"/>
  <c r="Z153" i="28" s="1"/>
  <c r="AA41" i="28" s="1"/>
  <c r="AA69" i="28" s="1"/>
  <c r="AA153" i="28" s="1"/>
  <c r="AB41" i="28" s="1"/>
  <c r="AB69" i="28" s="1"/>
  <c r="AB153" i="28" s="1"/>
  <c r="AC41" i="28" s="1"/>
  <c r="AC69" i="28" s="1"/>
  <c r="AC153" i="28" s="1"/>
  <c r="AD41" i="28" s="1"/>
  <c r="AD69" i="28" s="1"/>
  <c r="AD153" i="28" s="1"/>
  <c r="AE41" i="28" s="1"/>
  <c r="AE69" i="28" s="1"/>
  <c r="AE153" i="28" s="1"/>
  <c r="AF41" i="28" s="1"/>
  <c r="AF69" i="28" s="1"/>
  <c r="AF153" i="28" s="1"/>
  <c r="AG41" i="28" s="1"/>
  <c r="AG69" i="28" s="1"/>
  <c r="AG153" i="28" s="1"/>
  <c r="AH41" i="28" s="1"/>
  <c r="AH69" i="28" s="1"/>
  <c r="AH153" i="28" s="1"/>
  <c r="AI41" i="28" s="1"/>
  <c r="AI69" i="28" s="1"/>
  <c r="AI153" i="28" s="1"/>
  <c r="AJ41" i="28" s="1"/>
  <c r="AJ69" i="28" s="1"/>
  <c r="AJ153" i="28" s="1"/>
  <c r="AK41" i="28" s="1"/>
  <c r="AK69" i="28" s="1"/>
  <c r="AK153" i="28" s="1"/>
  <c r="AL41" i="28" s="1"/>
  <c r="AL69" i="28" s="1"/>
  <c r="AL153" i="28" s="1"/>
  <c r="AM41" i="28" s="1"/>
  <c r="AM69" i="28" s="1"/>
  <c r="AM153" i="28" s="1"/>
  <c r="AN41" i="28" s="1"/>
  <c r="AN69" i="28" s="1"/>
  <c r="AN153" i="28" s="1"/>
  <c r="AO41" i="28" s="1"/>
  <c r="AO69" i="28" s="1"/>
  <c r="AO153" i="28" s="1"/>
  <c r="AP41" i="28" s="1"/>
  <c r="AP69" i="28" s="1"/>
  <c r="AP153" i="28" s="1"/>
  <c r="AQ41" i="28" s="1"/>
  <c r="AQ69" i="28" s="1"/>
  <c r="AQ153" i="28" s="1"/>
  <c r="AR41" i="28" s="1"/>
  <c r="AR69" i="28" s="1"/>
  <c r="AR153" i="28" s="1"/>
  <c r="AS41" i="28" s="1"/>
  <c r="AS69" i="28" s="1"/>
  <c r="AS153" i="28" s="1"/>
  <c r="AT41" i="28" s="1"/>
  <c r="AT69" i="28" s="1"/>
  <c r="AT153" i="28" s="1"/>
  <c r="AU41" i="28" s="1"/>
  <c r="AU69" i="28" s="1"/>
  <c r="AU153" i="28" s="1"/>
  <c r="AV41" i="28" s="1"/>
  <c r="AV69" i="28" s="1"/>
  <c r="AV153" i="28" s="1"/>
  <c r="AW41" i="28" s="1"/>
  <c r="AW69" i="28" s="1"/>
  <c r="AW153" i="28" s="1"/>
  <c r="AX41" i="28" s="1"/>
  <c r="AX69" i="28" s="1"/>
  <c r="AX153" i="28" s="1"/>
  <c r="AY41" i="28" s="1"/>
  <c r="AY69" i="28" s="1"/>
  <c r="AY153" i="28" s="1"/>
  <c r="AZ41" i="28" s="1"/>
  <c r="AZ69" i="28" s="1"/>
  <c r="AZ153" i="28" s="1"/>
  <c r="BA41" i="28" s="1"/>
  <c r="BA69" i="28" s="1"/>
  <c r="BA153" i="28" s="1"/>
  <c r="BB41" i="28" s="1"/>
  <c r="BB69" i="28" s="1"/>
  <c r="BB153" i="28" s="1"/>
  <c r="BC41" i="28" s="1"/>
  <c r="BC69" i="28" s="1"/>
  <c r="BC153" i="28" s="1"/>
  <c r="BD41" i="28" s="1"/>
  <c r="BD69" i="28" s="1"/>
  <c r="BD153" i="28" s="1"/>
  <c r="H56" i="28"/>
  <c r="H140" i="28" s="1"/>
  <c r="I28" i="28" s="1"/>
  <c r="I56" i="28" s="1"/>
  <c r="I140" i="28" s="1"/>
  <c r="J28" i="28" s="1"/>
  <c r="J56" i="28" s="1"/>
  <c r="J140" i="28" s="1"/>
  <c r="K28" i="28" s="1"/>
  <c r="K56" i="28" s="1"/>
  <c r="K140" i="28" s="1"/>
  <c r="L28" i="28" s="1"/>
  <c r="L56" i="28" s="1"/>
  <c r="L140" i="28" s="1"/>
  <c r="M28" i="28" s="1"/>
  <c r="M56" i="28" s="1"/>
  <c r="M140" i="28" s="1"/>
  <c r="N28" i="28" s="1"/>
  <c r="N56" i="28" s="1"/>
  <c r="N140" i="28" s="1"/>
  <c r="O28" i="28" s="1"/>
  <c r="O56" i="28" s="1"/>
  <c r="O140" i="28" s="1"/>
  <c r="P28" i="28" s="1"/>
  <c r="P56" i="28" s="1"/>
  <c r="P140" i="28" s="1"/>
  <c r="Q28" i="28" s="1"/>
  <c r="Q56" i="28" s="1"/>
  <c r="Q140" i="28" s="1"/>
  <c r="R28" i="28" s="1"/>
  <c r="R56" i="28" s="1"/>
  <c r="R140" i="28" s="1"/>
  <c r="S28" i="28" s="1"/>
  <c r="S56" i="28" s="1"/>
  <c r="S140" i="28" s="1"/>
  <c r="T28" i="28" s="1"/>
  <c r="T56" i="28" s="1"/>
  <c r="T140" i="28" s="1"/>
  <c r="U28" i="28" s="1"/>
  <c r="U56" i="28" s="1"/>
  <c r="U140" i="28" s="1"/>
  <c r="V28" i="28" s="1"/>
  <c r="V56" i="28" s="1"/>
  <c r="V140" i="28" s="1"/>
  <c r="W28" i="28" s="1"/>
  <c r="W56" i="28" s="1"/>
  <c r="W140" i="28" s="1"/>
  <c r="X28" i="28" s="1"/>
  <c r="X56" i="28" s="1"/>
  <c r="X140" i="28" s="1"/>
  <c r="Y28" i="28" s="1"/>
  <c r="Y56" i="28" s="1"/>
  <c r="Y140" i="28" s="1"/>
  <c r="Z28" i="28" s="1"/>
  <c r="Z56" i="28" s="1"/>
  <c r="Z140" i="28" s="1"/>
  <c r="AA28" i="28" s="1"/>
  <c r="AA56" i="28" s="1"/>
  <c r="AA140" i="28" s="1"/>
  <c r="AB28" i="28" s="1"/>
  <c r="AB56" i="28" s="1"/>
  <c r="AB140" i="28" s="1"/>
  <c r="AC28" i="28" s="1"/>
  <c r="BB30" i="30"/>
  <c r="BB79" i="29"/>
  <c r="BB80" i="29" s="1"/>
  <c r="BB31" i="30"/>
  <c r="BB82" i="28"/>
  <c r="BB103" i="28" s="1"/>
  <c r="BB29" i="30"/>
  <c r="BB32" i="30"/>
  <c r="BB27" i="30"/>
  <c r="BB28" i="30"/>
  <c r="AN58" i="30" s="1" a="1"/>
  <c r="AN58" i="30" s="1"/>
  <c r="BB33" i="30"/>
  <c r="BB33" i="34"/>
  <c r="BB27" i="34"/>
  <c r="BB31" i="34"/>
  <c r="BB30" i="34"/>
  <c r="BB28" i="34"/>
  <c r="BB32" i="34"/>
  <c r="BB29" i="34"/>
  <c r="AN45" i="34" s="1" a="1"/>
  <c r="AN45" i="34" s="1"/>
  <c r="AN73" i="34" s="1"/>
  <c r="AM61" i="30" a="1"/>
  <c r="AM61" i="30" s="1"/>
  <c r="AM59" i="30" a="1"/>
  <c r="AM59" i="30" s="1"/>
  <c r="H59" i="28"/>
  <c r="H143" i="28" s="1"/>
  <c r="I31" i="28" s="1"/>
  <c r="I59" i="28" s="1"/>
  <c r="I143" i="28" s="1"/>
  <c r="J31" i="28" s="1"/>
  <c r="J59" i="28" s="1"/>
  <c r="J143" i="28" s="1"/>
  <c r="K31" i="28" s="1"/>
  <c r="K59" i="28" s="1"/>
  <c r="K143" i="28" s="1"/>
  <c r="L31" i="28" s="1"/>
  <c r="L59" i="28" s="1"/>
  <c r="L143" i="28" s="1"/>
  <c r="M31" i="28" s="1"/>
  <c r="M59" i="28" s="1"/>
  <c r="M143" i="28" s="1"/>
  <c r="N31" i="28" s="1"/>
  <c r="N59" i="28" s="1"/>
  <c r="N143" i="28" s="1"/>
  <c r="O31" i="28" s="1"/>
  <c r="O59" i="28" s="1"/>
  <c r="O143" i="28" s="1"/>
  <c r="P31" i="28" s="1"/>
  <c r="P59" i="28" s="1"/>
  <c r="P143" i="28" s="1"/>
  <c r="Q31" i="28" s="1"/>
  <c r="Q59" i="28" s="1"/>
  <c r="Q143" i="28" s="1"/>
  <c r="R31" i="28" s="1"/>
  <c r="R59" i="28" s="1"/>
  <c r="R143" i="28" s="1"/>
  <c r="S31" i="28" s="1"/>
  <c r="S59" i="28" s="1"/>
  <c r="S143" i="28" s="1"/>
  <c r="T31" i="28" s="1"/>
  <c r="T59" i="28" s="1"/>
  <c r="T143" i="28" s="1"/>
  <c r="U31" i="28" s="1"/>
  <c r="U59" i="28" s="1"/>
  <c r="U143" i="28" s="1"/>
  <c r="V31" i="28" s="1"/>
  <c r="V59" i="28" s="1"/>
  <c r="V143" i="28" s="1"/>
  <c r="W31" i="28" s="1"/>
  <c r="W59" i="28" s="1"/>
  <c r="W143" i="28" s="1"/>
  <c r="X31" i="28" s="1"/>
  <c r="X59" i="28" s="1"/>
  <c r="X143" i="28" s="1"/>
  <c r="Y31" i="28" s="1"/>
  <c r="Y59" i="28" s="1"/>
  <c r="Y143" i="28" s="1"/>
  <c r="Z31" i="28" s="1"/>
  <c r="Z59" i="28" s="1"/>
  <c r="Z143" i="28" s="1"/>
  <c r="AA31" i="28" s="1"/>
  <c r="AA59" i="28" s="1"/>
  <c r="AA143" i="28" s="1"/>
  <c r="AB31" i="28" s="1"/>
  <c r="AB59" i="28" s="1"/>
  <c r="AB143" i="28" s="1"/>
  <c r="AC31" i="28" s="1"/>
  <c r="AC59" i="28" s="1"/>
  <c r="AC143" i="28" s="1"/>
  <c r="AD31" i="28" s="1"/>
  <c r="AD59" i="28" s="1"/>
  <c r="AD143" i="28" s="1"/>
  <c r="AE31" i="28" s="1"/>
  <c r="AE59" i="28" s="1"/>
  <c r="AE143" i="28" s="1"/>
  <c r="AF31" i="28" s="1"/>
  <c r="AF59" i="28" s="1"/>
  <c r="AF143" i="28" s="1"/>
  <c r="AG31" i="28" s="1"/>
  <c r="AG59" i="28" s="1"/>
  <c r="AG143" i="28" s="1"/>
  <c r="AH31" i="28" s="1"/>
  <c r="AH59" i="28" s="1"/>
  <c r="AH143" i="28" s="1"/>
  <c r="AI31" i="28" s="1"/>
  <c r="AI59" i="28" s="1"/>
  <c r="AI143" i="28" s="1"/>
  <c r="AJ31" i="28" s="1"/>
  <c r="AJ59" i="28" s="1"/>
  <c r="AJ143" i="28" s="1"/>
  <c r="AK31" i="28" s="1"/>
  <c r="AK59" i="28" s="1"/>
  <c r="AK143" i="28" s="1"/>
  <c r="AL31" i="28" s="1"/>
  <c r="AL59" i="28" s="1"/>
  <c r="AL143" i="28" s="1"/>
  <c r="AM31" i="28" s="1"/>
  <c r="AM59" i="28" s="1"/>
  <c r="AM143" i="28" s="1"/>
  <c r="AN31" i="28" s="1"/>
  <c r="AN59" i="28" s="1"/>
  <c r="AN143" i="28" s="1"/>
  <c r="AO31" i="28" s="1"/>
  <c r="AO59" i="28" s="1"/>
  <c r="AO143" i="28" s="1"/>
  <c r="AP31" i="28" s="1"/>
  <c r="AP59" i="28" s="1"/>
  <c r="AP143" i="28" s="1"/>
  <c r="AQ31" i="28" s="1"/>
  <c r="AQ59" i="28" s="1"/>
  <c r="AQ143" i="28" s="1"/>
  <c r="AR31" i="28" s="1"/>
  <c r="AR59" i="28" s="1"/>
  <c r="AR143" i="28" s="1"/>
  <c r="AS31" i="28" s="1"/>
  <c r="AS59" i="28" s="1"/>
  <c r="AS143" i="28" s="1"/>
  <c r="AT31" i="28" s="1"/>
  <c r="AT59" i="28" s="1"/>
  <c r="AT143" i="28" s="1"/>
  <c r="AU31" i="28" s="1"/>
  <c r="AU59" i="28" s="1"/>
  <c r="AU143" i="28" s="1"/>
  <c r="AV31" i="28" s="1"/>
  <c r="AV59" i="28" s="1"/>
  <c r="AV143" i="28" s="1"/>
  <c r="AW31" i="28" s="1"/>
  <c r="AW59" i="28" s="1"/>
  <c r="AW143" i="28" s="1"/>
  <c r="AX31" i="28" s="1"/>
  <c r="AX59" i="28" s="1"/>
  <c r="AX143" i="28" s="1"/>
  <c r="AY31" i="28" s="1"/>
  <c r="AY59" i="28" s="1"/>
  <c r="AY143" i="28" s="1"/>
  <c r="AZ31" i="28" s="1"/>
  <c r="AZ59" i="28" s="1"/>
  <c r="AZ143" i="28" s="1"/>
  <c r="BA31" i="28" s="1"/>
  <c r="BA59" i="28" s="1"/>
  <c r="BA143" i="28" s="1"/>
  <c r="BB31" i="28" s="1"/>
  <c r="BB59" i="28" s="1"/>
  <c r="BB143" i="28" s="1"/>
  <c r="BC31" i="28" s="1"/>
  <c r="BC59" i="28" s="1"/>
  <c r="BC143" i="28" s="1"/>
  <c r="BD31" i="28" s="1"/>
  <c r="BD59" i="28" s="1"/>
  <c r="BD143" i="28" s="1"/>
  <c r="H64" i="28"/>
  <c r="H148" i="28" s="1"/>
  <c r="I36" i="28" s="1"/>
  <c r="I64" i="28" s="1"/>
  <c r="I148" i="28" s="1"/>
  <c r="J36" i="28" s="1"/>
  <c r="J64" i="28" s="1"/>
  <c r="J148" i="28" s="1"/>
  <c r="K36" i="28" s="1"/>
  <c r="K64" i="28" s="1"/>
  <c r="K148" i="28" s="1"/>
  <c r="L36" i="28" s="1"/>
  <c r="L64" i="28" s="1"/>
  <c r="L148" i="28" s="1"/>
  <c r="M36" i="28" s="1"/>
  <c r="M64" i="28" s="1"/>
  <c r="M148" i="28" s="1"/>
  <c r="N36" i="28" s="1"/>
  <c r="N64" i="28" s="1"/>
  <c r="N148" i="28" s="1"/>
  <c r="O36" i="28" s="1"/>
  <c r="O64" i="28" s="1"/>
  <c r="O148" i="28" s="1"/>
  <c r="P36" i="28" s="1"/>
  <c r="P64" i="28" s="1"/>
  <c r="P148" i="28" s="1"/>
  <c r="Q36" i="28" s="1"/>
  <c r="Q64" i="28" s="1"/>
  <c r="Q148" i="28" s="1"/>
  <c r="R36" i="28" s="1"/>
  <c r="R64" i="28" s="1"/>
  <c r="R148" i="28" s="1"/>
  <c r="S36" i="28" s="1"/>
  <c r="S64" i="28" s="1"/>
  <c r="S148" i="28" s="1"/>
  <c r="T36" i="28" s="1"/>
  <c r="T64" i="28" s="1"/>
  <c r="T148" i="28" s="1"/>
  <c r="U36" i="28" s="1"/>
  <c r="U64" i="28" s="1"/>
  <c r="U148" i="28" s="1"/>
  <c r="V36" i="28" s="1"/>
  <c r="V64" i="28" s="1"/>
  <c r="V148" i="28" s="1"/>
  <c r="W36" i="28" s="1"/>
  <c r="W64" i="28" s="1"/>
  <c r="W148" i="28" s="1"/>
  <c r="X36" i="28" s="1"/>
  <c r="X64" i="28" s="1"/>
  <c r="X148" i="28" s="1"/>
  <c r="Y36" i="28" s="1"/>
  <c r="Y64" i="28" s="1"/>
  <c r="Y148" i="28" s="1"/>
  <c r="Z36" i="28" s="1"/>
  <c r="Z64" i="28" s="1"/>
  <c r="Z148" i="28" s="1"/>
  <c r="AA36" i="28" s="1"/>
  <c r="AA64" i="28" s="1"/>
  <c r="AA148" i="28" s="1"/>
  <c r="AB36" i="28" s="1"/>
  <c r="AB64" i="28" s="1"/>
  <c r="AB148" i="28" s="1"/>
  <c r="AC36" i="28" s="1"/>
  <c r="AC64" i="28" s="1"/>
  <c r="AC148" i="28" s="1"/>
  <c r="AD36" i="28" s="1"/>
  <c r="AD64" i="28" s="1"/>
  <c r="AD148" i="28" s="1"/>
  <c r="AE36" i="28" s="1"/>
  <c r="AE64" i="28" s="1"/>
  <c r="AE148" i="28" s="1"/>
  <c r="AF36" i="28" s="1"/>
  <c r="AF64" i="28" s="1"/>
  <c r="AF148" i="28" s="1"/>
  <c r="AG36" i="28" s="1"/>
  <c r="AG64" i="28" s="1"/>
  <c r="AG148" i="28" s="1"/>
  <c r="AH36" i="28" s="1"/>
  <c r="AH64" i="28" s="1"/>
  <c r="AH148" i="28" s="1"/>
  <c r="AI36" i="28" s="1"/>
  <c r="AI64" i="28" s="1"/>
  <c r="AI148" i="28" s="1"/>
  <c r="AJ36" i="28" s="1"/>
  <c r="AJ64" i="28" s="1"/>
  <c r="AJ148" i="28" s="1"/>
  <c r="AK36" i="28" s="1"/>
  <c r="AK64" i="28" s="1"/>
  <c r="AK148" i="28" s="1"/>
  <c r="AL36" i="28" s="1"/>
  <c r="AL64" i="28" s="1"/>
  <c r="AL148" i="28" s="1"/>
  <c r="AM36" i="28" s="1"/>
  <c r="AM64" i="28" s="1"/>
  <c r="AM148" i="28" s="1"/>
  <c r="AN36" i="28" s="1"/>
  <c r="AN64" i="28" s="1"/>
  <c r="AN148" i="28" s="1"/>
  <c r="AO36" i="28" s="1"/>
  <c r="AO64" i="28" s="1"/>
  <c r="AO148" i="28" s="1"/>
  <c r="AP36" i="28" s="1"/>
  <c r="AP64" i="28" s="1"/>
  <c r="AP148" i="28" s="1"/>
  <c r="AQ36" i="28" s="1"/>
  <c r="AQ64" i="28" s="1"/>
  <c r="AQ148" i="28" s="1"/>
  <c r="AR36" i="28" s="1"/>
  <c r="AR64" i="28" s="1"/>
  <c r="AR148" i="28" s="1"/>
  <c r="AS36" i="28" s="1"/>
  <c r="AS64" i="28" s="1"/>
  <c r="AS148" i="28" s="1"/>
  <c r="AT36" i="28" s="1"/>
  <c r="AT64" i="28" s="1"/>
  <c r="AT148" i="28" s="1"/>
  <c r="AU36" i="28" s="1"/>
  <c r="AU64" i="28" s="1"/>
  <c r="AU148" i="28" s="1"/>
  <c r="AV36" i="28" s="1"/>
  <c r="AV64" i="28" s="1"/>
  <c r="AV148" i="28" s="1"/>
  <c r="AW36" i="28" s="1"/>
  <c r="AW64" i="28" s="1"/>
  <c r="AW148" i="28" s="1"/>
  <c r="AX36" i="28" s="1"/>
  <c r="AX64" i="28" s="1"/>
  <c r="AX148" i="28" s="1"/>
  <c r="AY36" i="28" s="1"/>
  <c r="AY64" i="28" s="1"/>
  <c r="AY148" i="28" s="1"/>
  <c r="AZ36" i="28" s="1"/>
  <c r="AZ64" i="28" s="1"/>
  <c r="AZ148" i="28" s="1"/>
  <c r="BA36" i="28" s="1"/>
  <c r="BA64" i="28" s="1"/>
  <c r="BA148" i="28" s="1"/>
  <c r="BB36" i="28" s="1"/>
  <c r="BB64" i="28" s="1"/>
  <c r="BB148" i="28" s="1"/>
  <c r="BC36" i="28" s="1"/>
  <c r="BC64" i="28" s="1"/>
  <c r="BC148" i="28" s="1"/>
  <c r="BD36" i="28" s="1"/>
  <c r="BD64" i="28" s="1"/>
  <c r="BD148" i="28" s="1"/>
  <c r="H61" i="28"/>
  <c r="H145" i="28" s="1"/>
  <c r="I33" i="28" s="1"/>
  <c r="I61" i="28" s="1"/>
  <c r="I145" i="28" s="1"/>
  <c r="J33" i="28" s="1"/>
  <c r="H67" i="28"/>
  <c r="H151" i="28" s="1"/>
  <c r="I39" i="28" s="1"/>
  <c r="I67" i="28" s="1"/>
  <c r="I151" i="28" s="1"/>
  <c r="J39" i="28" s="1"/>
  <c r="H63" i="28"/>
  <c r="H147" i="28" s="1"/>
  <c r="I35" i="28" s="1"/>
  <c r="H149" i="28"/>
  <c r="I37" i="28" s="1"/>
  <c r="I65" i="28" s="1"/>
  <c r="I149" i="28" s="1"/>
  <c r="J37" i="28" s="1"/>
  <c r="J65" i="28" s="1"/>
  <c r="J149" i="28" s="1"/>
  <c r="K37" i="28" s="1"/>
  <c r="K65" i="28" s="1"/>
  <c r="K149" i="28" s="1"/>
  <c r="L37" i="28" s="1"/>
  <c r="L65" i="28" s="1"/>
  <c r="L149" i="28" s="1"/>
  <c r="M37" i="28" s="1"/>
  <c r="M65" i="28" s="1"/>
  <c r="M149" i="28" s="1"/>
  <c r="N37" i="28" s="1"/>
  <c r="N65" i="28" s="1"/>
  <c r="N149" i="28" s="1"/>
  <c r="O37" i="28" s="1"/>
  <c r="O65" i="28" s="1"/>
  <c r="O149" i="28" s="1"/>
  <c r="P37" i="28" s="1"/>
  <c r="P65" i="28" s="1"/>
  <c r="P149" i="28" s="1"/>
  <c r="Q37" i="28" s="1"/>
  <c r="Q65" i="28" s="1"/>
  <c r="Q149" i="28" s="1"/>
  <c r="R37" i="28" s="1"/>
  <c r="R65" i="28" s="1"/>
  <c r="R149" i="28" s="1"/>
  <c r="S37" i="28" s="1"/>
  <c r="S65" i="28" s="1"/>
  <c r="S149" i="28" s="1"/>
  <c r="T37" i="28" s="1"/>
  <c r="T65" i="28" s="1"/>
  <c r="T149" i="28" s="1"/>
  <c r="U37" i="28" s="1"/>
  <c r="U65" i="28" s="1"/>
  <c r="U149" i="28" s="1"/>
  <c r="V37" i="28" s="1"/>
  <c r="V65" i="28" s="1"/>
  <c r="V149" i="28" s="1"/>
  <c r="W37" i="28" s="1"/>
  <c r="W65" i="28" s="1"/>
  <c r="W149" i="28" s="1"/>
  <c r="X37" i="28" s="1"/>
  <c r="X65" i="28" s="1"/>
  <c r="X149" i="28" s="1"/>
  <c r="Y37" i="28" s="1"/>
  <c r="Y65" i="28" s="1"/>
  <c r="Y149" i="28" s="1"/>
  <c r="Z37" i="28" s="1"/>
  <c r="Z65" i="28" s="1"/>
  <c r="Z149" i="28" s="1"/>
  <c r="AA37" i="28" s="1"/>
  <c r="AA65" i="28" s="1"/>
  <c r="AA149" i="28" s="1"/>
  <c r="AB37" i="28" s="1"/>
  <c r="AB65" i="28" s="1"/>
  <c r="AB149" i="28" s="1"/>
  <c r="AC37" i="28" s="1"/>
  <c r="AC65" i="28" s="1"/>
  <c r="AC149" i="28" s="1"/>
  <c r="AD37" i="28" s="1"/>
  <c r="AD65" i="28" s="1"/>
  <c r="AD149" i="28" s="1"/>
  <c r="AE37" i="28" s="1"/>
  <c r="AE65" i="28" s="1"/>
  <c r="AE149" i="28" s="1"/>
  <c r="AF37" i="28" s="1"/>
  <c r="AF65" i="28" s="1"/>
  <c r="AF149" i="28" s="1"/>
  <c r="AG37" i="28" s="1"/>
  <c r="AG65" i="28" s="1"/>
  <c r="AG149" i="28" s="1"/>
  <c r="AH37" i="28" s="1"/>
  <c r="AH65" i="28" s="1"/>
  <c r="AH149" i="28" s="1"/>
  <c r="AI37" i="28" s="1"/>
  <c r="AI65" i="28" s="1"/>
  <c r="AI149" i="28" s="1"/>
  <c r="AJ37" i="28" s="1"/>
  <c r="AJ65" i="28" s="1"/>
  <c r="AJ149" i="28" s="1"/>
  <c r="AK37" i="28" s="1"/>
  <c r="AK65" i="28" s="1"/>
  <c r="AK149" i="28" s="1"/>
  <c r="AL37" i="28" s="1"/>
  <c r="AL65" i="28" s="1"/>
  <c r="AL149" i="28" s="1"/>
  <c r="AM37" i="28" s="1"/>
  <c r="AM65" i="28" s="1"/>
  <c r="AM149" i="28" s="1"/>
  <c r="AN37" i="28" s="1"/>
  <c r="AN65" i="28" s="1"/>
  <c r="AN149" i="28" s="1"/>
  <c r="AO37" i="28" s="1"/>
  <c r="AO65" i="28" s="1"/>
  <c r="AO149" i="28" s="1"/>
  <c r="AP37" i="28" s="1"/>
  <c r="AP65" i="28" s="1"/>
  <c r="AP149" i="28" s="1"/>
  <c r="AQ37" i="28" s="1"/>
  <c r="AQ65" i="28" s="1"/>
  <c r="AQ149" i="28" s="1"/>
  <c r="AR37" i="28" s="1"/>
  <c r="AR65" i="28" s="1"/>
  <c r="AR149" i="28" s="1"/>
  <c r="AS37" i="28" s="1"/>
  <c r="AS65" i="28" s="1"/>
  <c r="AS149" i="28" s="1"/>
  <c r="AT37" i="28" s="1"/>
  <c r="AT65" i="28" s="1"/>
  <c r="AT149" i="28" s="1"/>
  <c r="AU37" i="28" s="1"/>
  <c r="AU65" i="28" s="1"/>
  <c r="AU149" i="28" s="1"/>
  <c r="AV37" i="28" s="1"/>
  <c r="AV65" i="28" s="1"/>
  <c r="AV149" i="28" s="1"/>
  <c r="AW37" i="28" s="1"/>
  <c r="AW65" i="28" s="1"/>
  <c r="AW149" i="28" s="1"/>
  <c r="AX37" i="28" s="1"/>
  <c r="AX65" i="28" s="1"/>
  <c r="AX149" i="28" s="1"/>
  <c r="AY37" i="28" s="1"/>
  <c r="AY65" i="28" s="1"/>
  <c r="AY149" i="28" s="1"/>
  <c r="AZ37" i="28" s="1"/>
  <c r="AZ65" i="28" s="1"/>
  <c r="AZ149" i="28" s="1"/>
  <c r="BA37" i="28" s="1"/>
  <c r="BA65" i="28" s="1"/>
  <c r="BA149" i="28" s="1"/>
  <c r="BB37" i="28" s="1"/>
  <c r="BB65" i="28" s="1"/>
  <c r="BB149" i="28" s="1"/>
  <c r="BC37" i="28" s="1"/>
  <c r="BC65" i="28" s="1"/>
  <c r="BC149" i="28" s="1"/>
  <c r="BD37" i="28" s="1"/>
  <c r="BD65" i="28" s="1"/>
  <c r="BD149" i="28" s="1"/>
  <c r="AM62" i="30" a="1"/>
  <c r="AM62" i="30" s="1"/>
  <c r="H57" i="28"/>
  <c r="H141" i="28" s="1"/>
  <c r="I29" i="28" s="1"/>
  <c r="I57" i="28" s="1"/>
  <c r="I141" i="28" s="1"/>
  <c r="J29" i="28" s="1"/>
  <c r="J57" i="28" s="1"/>
  <c r="J141" i="28" s="1"/>
  <c r="K29" i="28" s="1"/>
  <c r="H66" i="28"/>
  <c r="H150" i="28" s="1"/>
  <c r="I38" i="28" s="1"/>
  <c r="I66" i="28" s="1"/>
  <c r="I150" i="28" s="1"/>
  <c r="J38" i="28" s="1"/>
  <c r="J66" i="28" s="1"/>
  <c r="J150" i="28" s="1"/>
  <c r="K38" i="28" s="1"/>
  <c r="AC56" i="28" l="1"/>
  <c r="AC140" i="28" s="1"/>
  <c r="AD28" i="28" s="1"/>
  <c r="AD56" i="28" s="1"/>
  <c r="AD140" i="28" s="1"/>
  <c r="AE28" i="28" s="1"/>
  <c r="AE56" i="28" s="1"/>
  <c r="AE140" i="28" s="1"/>
  <c r="AF28" i="28" s="1"/>
  <c r="AF56" i="28" s="1"/>
  <c r="AF140" i="28" s="1"/>
  <c r="AG28" i="28" s="1"/>
  <c r="AG56" i="28" s="1"/>
  <c r="AG140" i="28" s="1"/>
  <c r="AH28" i="28" s="1"/>
  <c r="AH56" i="28" s="1"/>
  <c r="AH140" i="28" s="1"/>
  <c r="AI28" i="28" s="1"/>
  <c r="AI56" i="28" s="1"/>
  <c r="AI140" i="28" s="1"/>
  <c r="AJ28" i="28" s="1"/>
  <c r="AJ56" i="28" s="1"/>
  <c r="AJ140" i="28" s="1"/>
  <c r="AK28" i="28" s="1"/>
  <c r="AK56" i="28" s="1"/>
  <c r="AK140" i="28" s="1"/>
  <c r="AL28" i="28" s="1"/>
  <c r="AL56" i="28" s="1"/>
  <c r="AL140" i="28" s="1"/>
  <c r="AM28" i="28" s="1"/>
  <c r="AM56" i="28" s="1"/>
  <c r="AM140" i="28" s="1"/>
  <c r="AN28" i="28" s="1"/>
  <c r="AN56" i="28" s="1"/>
  <c r="AN140" i="28" s="1"/>
  <c r="AO28" i="28" s="1"/>
  <c r="AO56" i="28" s="1"/>
  <c r="AO140" i="28" s="1"/>
  <c r="AP28" i="28" s="1"/>
  <c r="AP56" i="28" s="1"/>
  <c r="AP140" i="28" s="1"/>
  <c r="AQ28" i="28" s="1"/>
  <c r="AQ56" i="28" s="1"/>
  <c r="AQ140" i="28" s="1"/>
  <c r="AR28" i="28" s="1"/>
  <c r="AR56" i="28" s="1"/>
  <c r="AR140" i="28" s="1"/>
  <c r="AS28" i="28" s="1"/>
  <c r="AS56" i="28" s="1"/>
  <c r="AS140" i="28" s="1"/>
  <c r="AT28" i="28" s="1"/>
  <c r="AT56" i="28" s="1"/>
  <c r="AT140" i="28" s="1"/>
  <c r="AU28" i="28" s="1"/>
  <c r="AU56" i="28" s="1"/>
  <c r="AU140" i="28" s="1"/>
  <c r="AV28" i="28" s="1"/>
  <c r="AV56" i="28" s="1"/>
  <c r="AV140" i="28" s="1"/>
  <c r="AW28" i="28" s="1"/>
  <c r="AW56" i="28" s="1"/>
  <c r="AW140" i="28" s="1"/>
  <c r="AX28" i="28" s="1"/>
  <c r="AX56" i="28" s="1"/>
  <c r="AX140" i="28" s="1"/>
  <c r="AY28" i="28" s="1"/>
  <c r="AY56" i="28" s="1"/>
  <c r="AY140" i="28" s="1"/>
  <c r="AZ28" i="28" s="1"/>
  <c r="AZ56" i="28" s="1"/>
  <c r="AZ140" i="28" s="1"/>
  <c r="BA28" i="28" s="1"/>
  <c r="BA56" i="28" s="1"/>
  <c r="BA140" i="28" s="1"/>
  <c r="BB28" i="28" s="1"/>
  <c r="BB56" i="28" s="1"/>
  <c r="BB140" i="28" s="1"/>
  <c r="BC28" i="28" s="1"/>
  <c r="BC56" i="28" s="1"/>
  <c r="BC140" i="28" s="1"/>
  <c r="BD28" i="28" s="1"/>
  <c r="BD56" i="28" s="1"/>
  <c r="BD140" i="28" s="1"/>
  <c r="I58" i="28"/>
  <c r="I142" i="28" s="1"/>
  <c r="J30" i="28" s="1"/>
  <c r="J58" i="28" s="1"/>
  <c r="J142" i="28" s="1"/>
  <c r="K30" i="28" s="1"/>
  <c r="K58" i="28" s="1"/>
  <c r="K142" i="28" s="1"/>
  <c r="L30" i="28" s="1"/>
  <c r="L58" i="28" s="1"/>
  <c r="L142" i="28" s="1"/>
  <c r="M30" i="28" s="1"/>
  <c r="M58" i="28" s="1"/>
  <c r="M142" i="28" s="1"/>
  <c r="N30" i="28" s="1"/>
  <c r="J67" i="28"/>
  <c r="J151" i="28" s="1"/>
  <c r="K39" i="28" s="1"/>
  <c r="K67" i="28" s="1"/>
  <c r="K151" i="28" s="1"/>
  <c r="L39" i="28" s="1"/>
  <c r="L67" i="28" s="1"/>
  <c r="L151" i="28" s="1"/>
  <c r="M39" i="28" s="1"/>
  <c r="M67" i="28" s="1"/>
  <c r="M151" i="28" s="1"/>
  <c r="N39" i="28" s="1"/>
  <c r="N67" i="28" s="1"/>
  <c r="N151" i="28" s="1"/>
  <c r="O39" i="28" s="1"/>
  <c r="O67" i="28" s="1"/>
  <c r="O151" i="28" s="1"/>
  <c r="P39" i="28" s="1"/>
  <c r="P67" i="28" s="1"/>
  <c r="P151" i="28" s="1"/>
  <c r="Q39" i="28" s="1"/>
  <c r="Q67" i="28" s="1"/>
  <c r="Q151" i="28" s="1"/>
  <c r="R39" i="28" s="1"/>
  <c r="R67" i="28" s="1"/>
  <c r="R151" i="28" s="1"/>
  <c r="S39" i="28" s="1"/>
  <c r="S67" i="28" s="1"/>
  <c r="S151" i="28" s="1"/>
  <c r="T39" i="28" s="1"/>
  <c r="T67" i="28" s="1"/>
  <c r="T151" i="28" s="1"/>
  <c r="U39" i="28" s="1"/>
  <c r="U67" i="28" s="1"/>
  <c r="U151" i="28" s="1"/>
  <c r="V39" i="28" s="1"/>
  <c r="V67" i="28" s="1"/>
  <c r="V151" i="28" s="1"/>
  <c r="W39" i="28" s="1"/>
  <c r="W67" i="28" s="1"/>
  <c r="W151" i="28" s="1"/>
  <c r="X39" i="28" s="1"/>
  <c r="X67" i="28" s="1"/>
  <c r="X151" i="28" s="1"/>
  <c r="Y39" i="28" s="1"/>
  <c r="Y67" i="28" s="1"/>
  <c r="Y151" i="28" s="1"/>
  <c r="Z39" i="28" s="1"/>
  <c r="Z67" i="28" s="1"/>
  <c r="Z151" i="28" s="1"/>
  <c r="AA39" i="28" s="1"/>
  <c r="AA67" i="28" s="1"/>
  <c r="AA151" i="28" s="1"/>
  <c r="AB39" i="28" s="1"/>
  <c r="AB67" i="28" s="1"/>
  <c r="AB151" i="28" s="1"/>
  <c r="AC39" i="28" s="1"/>
  <c r="AC67" i="28" s="1"/>
  <c r="AC151" i="28" s="1"/>
  <c r="AD39" i="28" s="1"/>
  <c r="AD67" i="28" s="1"/>
  <c r="AD151" i="28" s="1"/>
  <c r="AE39" i="28" s="1"/>
  <c r="AE67" i="28" s="1"/>
  <c r="AE151" i="28" s="1"/>
  <c r="AF39" i="28" s="1"/>
  <c r="AF67" i="28" s="1"/>
  <c r="AF151" i="28" s="1"/>
  <c r="AG39" i="28" s="1"/>
  <c r="AG67" i="28" s="1"/>
  <c r="AG151" i="28" s="1"/>
  <c r="AH39" i="28" s="1"/>
  <c r="AH67" i="28" s="1"/>
  <c r="AH151" i="28" s="1"/>
  <c r="AI39" i="28" s="1"/>
  <c r="AI67" i="28" s="1"/>
  <c r="AI151" i="28" s="1"/>
  <c r="AJ39" i="28" s="1"/>
  <c r="AJ67" i="28" s="1"/>
  <c r="AJ151" i="28" s="1"/>
  <c r="AK39" i="28" s="1"/>
  <c r="AK67" i="28" s="1"/>
  <c r="AK151" i="28" s="1"/>
  <c r="AL39" i="28" s="1"/>
  <c r="AL67" i="28" s="1"/>
  <c r="AL151" i="28" s="1"/>
  <c r="AM39" i="28" s="1"/>
  <c r="AM67" i="28" s="1"/>
  <c r="AM151" i="28" s="1"/>
  <c r="AN39" i="28" s="1"/>
  <c r="AN67" i="28" s="1"/>
  <c r="AN151" i="28" s="1"/>
  <c r="AO39" i="28" s="1"/>
  <c r="AO67" i="28" s="1"/>
  <c r="AO151" i="28" s="1"/>
  <c r="AP39" i="28" s="1"/>
  <c r="AP67" i="28" s="1"/>
  <c r="AP151" i="28" s="1"/>
  <c r="AQ39" i="28" s="1"/>
  <c r="AQ67" i="28" s="1"/>
  <c r="AQ151" i="28" s="1"/>
  <c r="AR39" i="28" s="1"/>
  <c r="AR67" i="28" s="1"/>
  <c r="AR151" i="28" s="1"/>
  <c r="AS39" i="28" s="1"/>
  <c r="AS67" i="28" s="1"/>
  <c r="AS151" i="28" s="1"/>
  <c r="AT39" i="28" s="1"/>
  <c r="AT67" i="28" s="1"/>
  <c r="AT151" i="28" s="1"/>
  <c r="AU39" i="28" s="1"/>
  <c r="AU67" i="28" s="1"/>
  <c r="AU151" i="28" s="1"/>
  <c r="AV39" i="28" s="1"/>
  <c r="AV67" i="28" s="1"/>
  <c r="AV151" i="28" s="1"/>
  <c r="AW39" i="28" s="1"/>
  <c r="AW67" i="28" s="1"/>
  <c r="AW151" i="28" s="1"/>
  <c r="AX39" i="28" s="1"/>
  <c r="AX67" i="28" s="1"/>
  <c r="AX151" i="28" s="1"/>
  <c r="AY39" i="28" s="1"/>
  <c r="AY67" i="28" s="1"/>
  <c r="AY151" i="28" s="1"/>
  <c r="AZ39" i="28" s="1"/>
  <c r="AZ67" i="28" s="1"/>
  <c r="AZ151" i="28" s="1"/>
  <c r="BA39" i="28" s="1"/>
  <c r="BA67" i="28" s="1"/>
  <c r="BA151" i="28" s="1"/>
  <c r="BB39" i="28" s="1"/>
  <c r="BB67" i="28" s="1"/>
  <c r="BB151" i="28" s="1"/>
  <c r="BC39" i="28" s="1"/>
  <c r="BC67" i="28" s="1"/>
  <c r="BC151" i="28" s="1"/>
  <c r="BD39" i="28" s="1"/>
  <c r="BD67" i="28" s="1"/>
  <c r="BD151" i="28" s="1"/>
  <c r="K62" i="28"/>
  <c r="K146" i="28" s="1"/>
  <c r="L34" i="28" s="1"/>
  <c r="L62" i="28" s="1"/>
  <c r="L146" i="28" s="1"/>
  <c r="M34" i="28" s="1"/>
  <c r="M62" i="28" s="1"/>
  <c r="M146" i="28" s="1"/>
  <c r="N34" i="28" s="1"/>
  <c r="N62" i="28" s="1"/>
  <c r="N146" i="28" s="1"/>
  <c r="O34" i="28" s="1"/>
  <c r="O62" i="28" s="1"/>
  <c r="O146" i="28" s="1"/>
  <c r="P34" i="28" s="1"/>
  <c r="P62" i="28" s="1"/>
  <c r="P146" i="28" s="1"/>
  <c r="Q34" i="28" s="1"/>
  <c r="Q62" i="28" s="1"/>
  <c r="Q146" i="28" s="1"/>
  <c r="R34" i="28" s="1"/>
  <c r="R62" i="28" s="1"/>
  <c r="R146" i="28" s="1"/>
  <c r="S34" i="28" s="1"/>
  <c r="S62" i="28" s="1"/>
  <c r="S146" i="28" s="1"/>
  <c r="T34" i="28" s="1"/>
  <c r="T62" i="28" s="1"/>
  <c r="T146" i="28" s="1"/>
  <c r="U34" i="28" s="1"/>
  <c r="U62" i="28" s="1"/>
  <c r="U146" i="28" s="1"/>
  <c r="V34" i="28" s="1"/>
  <c r="V62" i="28" s="1"/>
  <c r="V146" i="28" s="1"/>
  <c r="W34" i="28" s="1"/>
  <c r="W62" i="28" s="1"/>
  <c r="W146" i="28" s="1"/>
  <c r="X34" i="28" s="1"/>
  <c r="X62" i="28" s="1"/>
  <c r="X146" i="28" s="1"/>
  <c r="Y34" i="28" s="1"/>
  <c r="Y62" i="28" s="1"/>
  <c r="Y146" i="28" s="1"/>
  <c r="Z34" i="28" s="1"/>
  <c r="Z62" i="28" s="1"/>
  <c r="Z146" i="28" s="1"/>
  <c r="AA34" i="28" s="1"/>
  <c r="AA62" i="28" s="1"/>
  <c r="AA146" i="28" s="1"/>
  <c r="AB34" i="28" s="1"/>
  <c r="AB62" i="28" s="1"/>
  <c r="AB146" i="28" s="1"/>
  <c r="AC34" i="28" s="1"/>
  <c r="AC62" i="28" s="1"/>
  <c r="AC146" i="28" s="1"/>
  <c r="AD34" i="28" s="1"/>
  <c r="AD62" i="28" s="1"/>
  <c r="AD146" i="28" s="1"/>
  <c r="AE34" i="28" s="1"/>
  <c r="AE62" i="28" s="1"/>
  <c r="AE146" i="28" s="1"/>
  <c r="AF34" i="28" s="1"/>
  <c r="AF62" i="28" s="1"/>
  <c r="AF146" i="28" s="1"/>
  <c r="AG34" i="28" s="1"/>
  <c r="AG62" i="28" s="1"/>
  <c r="AG146" i="28" s="1"/>
  <c r="AH34" i="28" s="1"/>
  <c r="AH62" i="28" s="1"/>
  <c r="AH146" i="28" s="1"/>
  <c r="AI34" i="28" s="1"/>
  <c r="AI62" i="28" s="1"/>
  <c r="AI146" i="28" s="1"/>
  <c r="AJ34" i="28" s="1"/>
  <c r="AJ62" i="28" s="1"/>
  <c r="AJ146" i="28" s="1"/>
  <c r="AK34" i="28" s="1"/>
  <c r="AK62" i="28" s="1"/>
  <c r="AK146" i="28" s="1"/>
  <c r="AL34" i="28" s="1"/>
  <c r="AL62" i="28" s="1"/>
  <c r="AL146" i="28" s="1"/>
  <c r="AM34" i="28" s="1"/>
  <c r="AM62" i="28" s="1"/>
  <c r="AM146" i="28" s="1"/>
  <c r="AN34" i="28" s="1"/>
  <c r="AN62" i="28" s="1"/>
  <c r="AN146" i="28" s="1"/>
  <c r="AO34" i="28" s="1"/>
  <c r="AO62" i="28" s="1"/>
  <c r="AO146" i="28" s="1"/>
  <c r="AP34" i="28" s="1"/>
  <c r="AP62" i="28" s="1"/>
  <c r="AP146" i="28" s="1"/>
  <c r="AQ34" i="28" s="1"/>
  <c r="AQ62" i="28" s="1"/>
  <c r="AQ146" i="28" s="1"/>
  <c r="AR34" i="28" s="1"/>
  <c r="AR62" i="28" s="1"/>
  <c r="AR146" i="28" s="1"/>
  <c r="AS34" i="28" s="1"/>
  <c r="AS62" i="28" s="1"/>
  <c r="AS146" i="28" s="1"/>
  <c r="AT34" i="28" s="1"/>
  <c r="AT62" i="28" s="1"/>
  <c r="AT146" i="28" s="1"/>
  <c r="AU34" i="28" s="1"/>
  <c r="AU62" i="28" s="1"/>
  <c r="AU146" i="28" s="1"/>
  <c r="AV34" i="28" s="1"/>
  <c r="AV62" i="28" s="1"/>
  <c r="AV146" i="28" s="1"/>
  <c r="AW34" i="28" s="1"/>
  <c r="AW62" i="28" s="1"/>
  <c r="AW146" i="28" s="1"/>
  <c r="AX34" i="28" s="1"/>
  <c r="AX62" i="28" s="1"/>
  <c r="AX146" i="28" s="1"/>
  <c r="AY34" i="28" s="1"/>
  <c r="AY62" i="28" s="1"/>
  <c r="AY146" i="28" s="1"/>
  <c r="AZ34" i="28" s="1"/>
  <c r="AZ62" i="28" s="1"/>
  <c r="AZ146" i="28" s="1"/>
  <c r="BA34" i="28" s="1"/>
  <c r="BA62" i="28" s="1"/>
  <c r="BA146" i="28" s="1"/>
  <c r="BB34" i="28" s="1"/>
  <c r="BB62" i="28" s="1"/>
  <c r="BB146" i="28" s="1"/>
  <c r="BC34" i="28" s="1"/>
  <c r="BC62" i="28" s="1"/>
  <c r="BC146" i="28" s="1"/>
  <c r="BD34" i="28" s="1"/>
  <c r="BD62" i="28" s="1"/>
  <c r="BD146" i="28" s="1"/>
  <c r="M72" i="28"/>
  <c r="M156" i="28" s="1"/>
  <c r="N44" i="28" s="1"/>
  <c r="N72" i="28" s="1"/>
  <c r="N156" i="28" s="1"/>
  <c r="O44" i="28" s="1"/>
  <c r="O72" i="28" s="1"/>
  <c r="O156" i="28" s="1"/>
  <c r="P44" i="28" s="1"/>
  <c r="P72" i="28" s="1"/>
  <c r="P156" i="28" s="1"/>
  <c r="Q44" i="28" s="1"/>
  <c r="Q72" i="28" s="1"/>
  <c r="Q156" i="28" s="1"/>
  <c r="R44" i="28" s="1"/>
  <c r="R72" i="28" s="1"/>
  <c r="R156" i="28" s="1"/>
  <c r="S44" i="28" s="1"/>
  <c r="S72" i="28" s="1"/>
  <c r="S156" i="28" s="1"/>
  <c r="T44" i="28" s="1"/>
  <c r="T72" i="28" s="1"/>
  <c r="T156" i="28" s="1"/>
  <c r="U44" i="28" s="1"/>
  <c r="U72" i="28" s="1"/>
  <c r="U156" i="28" s="1"/>
  <c r="V44" i="28" s="1"/>
  <c r="V72" i="28" s="1"/>
  <c r="V156" i="28" s="1"/>
  <c r="W44" i="28" s="1"/>
  <c r="W72" i="28" s="1"/>
  <c r="W156" i="28" s="1"/>
  <c r="X44" i="28" s="1"/>
  <c r="X72" i="28" s="1"/>
  <c r="X156" i="28" s="1"/>
  <c r="Y44" i="28" s="1"/>
  <c r="Y72" i="28" s="1"/>
  <c r="Y156" i="28" s="1"/>
  <c r="Z44" i="28" s="1"/>
  <c r="Z72" i="28" s="1"/>
  <c r="Z156" i="28" s="1"/>
  <c r="AA44" i="28" s="1"/>
  <c r="AA72" i="28" s="1"/>
  <c r="AA156" i="28" s="1"/>
  <c r="AB44" i="28" s="1"/>
  <c r="AB72" i="28" s="1"/>
  <c r="AB156" i="28" s="1"/>
  <c r="AC44" i="28" s="1"/>
  <c r="AC72" i="28" s="1"/>
  <c r="AC156" i="28" s="1"/>
  <c r="AD44" i="28" s="1"/>
  <c r="AD72" i="28" s="1"/>
  <c r="AD156" i="28" s="1"/>
  <c r="AE44" i="28" s="1"/>
  <c r="AE72" i="28" s="1"/>
  <c r="AE156" i="28" s="1"/>
  <c r="AF44" i="28" s="1"/>
  <c r="AF72" i="28" s="1"/>
  <c r="AF156" i="28" s="1"/>
  <c r="AG44" i="28" s="1"/>
  <c r="AG72" i="28" s="1"/>
  <c r="AG156" i="28" s="1"/>
  <c r="AH44" i="28" s="1"/>
  <c r="AH72" i="28" s="1"/>
  <c r="AH156" i="28" s="1"/>
  <c r="AI44" i="28" s="1"/>
  <c r="AI72" i="28" s="1"/>
  <c r="AI156" i="28" s="1"/>
  <c r="AJ44" i="28" s="1"/>
  <c r="AJ72" i="28" s="1"/>
  <c r="AJ156" i="28" s="1"/>
  <c r="AK44" i="28" s="1"/>
  <c r="AK72" i="28" s="1"/>
  <c r="AK156" i="28" s="1"/>
  <c r="AL44" i="28" s="1"/>
  <c r="AL72" i="28" s="1"/>
  <c r="AL156" i="28" s="1"/>
  <c r="AM44" i="28" s="1"/>
  <c r="AM72" i="28" s="1"/>
  <c r="AM156" i="28" s="1"/>
  <c r="AN44" i="28" s="1"/>
  <c r="AN72" i="28" s="1"/>
  <c r="AN156" i="28" s="1"/>
  <c r="AO44" i="28" s="1"/>
  <c r="AO72" i="28" s="1"/>
  <c r="AO156" i="28" s="1"/>
  <c r="AP44" i="28" s="1"/>
  <c r="AP72" i="28" s="1"/>
  <c r="AP156" i="28" s="1"/>
  <c r="AQ44" i="28" s="1"/>
  <c r="AQ72" i="28" s="1"/>
  <c r="AQ156" i="28" s="1"/>
  <c r="AR44" i="28" s="1"/>
  <c r="AR72" i="28" s="1"/>
  <c r="AR156" i="28" s="1"/>
  <c r="AS44" i="28" s="1"/>
  <c r="AS72" i="28" s="1"/>
  <c r="AS156" i="28" s="1"/>
  <c r="AT44" i="28" s="1"/>
  <c r="AT72" i="28" s="1"/>
  <c r="AT156" i="28" s="1"/>
  <c r="AU44" i="28" s="1"/>
  <c r="AU72" i="28" s="1"/>
  <c r="AU156" i="28" s="1"/>
  <c r="AV44" i="28" s="1"/>
  <c r="AV72" i="28" s="1"/>
  <c r="AV156" i="28" s="1"/>
  <c r="AW44" i="28" s="1"/>
  <c r="AW72" i="28" s="1"/>
  <c r="AW156" i="28" s="1"/>
  <c r="AX44" i="28" s="1"/>
  <c r="AX72" i="28" s="1"/>
  <c r="AX156" i="28" s="1"/>
  <c r="AY44" i="28" s="1"/>
  <c r="AY72" i="28" s="1"/>
  <c r="AY156" i="28" s="1"/>
  <c r="AZ44" i="28" s="1"/>
  <c r="AZ72" i="28" s="1"/>
  <c r="AZ156" i="28" s="1"/>
  <c r="BA44" i="28" s="1"/>
  <c r="BA72" i="28" s="1"/>
  <c r="BA156" i="28" s="1"/>
  <c r="BB44" i="28" s="1"/>
  <c r="BB72" i="28" s="1"/>
  <c r="BB156" i="28" s="1"/>
  <c r="BC44" i="28" s="1"/>
  <c r="BC72" i="28" s="1"/>
  <c r="BC156" i="28" s="1"/>
  <c r="BD44" i="28" s="1"/>
  <c r="BD72" i="28" s="1"/>
  <c r="BD156" i="28" s="1"/>
  <c r="AN46" i="34" a="1"/>
  <c r="AN46" i="34" s="1"/>
  <c r="AN74" i="34" s="1"/>
  <c r="AN59" i="30" a="1"/>
  <c r="AN59" i="30" s="1"/>
  <c r="I71" i="28"/>
  <c r="I155" i="28" s="1"/>
  <c r="J43" i="28" s="1"/>
  <c r="J71" i="28" s="1"/>
  <c r="J155" i="28" s="1"/>
  <c r="K43" i="28" s="1"/>
  <c r="K71" i="28" s="1"/>
  <c r="K155" i="28" s="1"/>
  <c r="L43" i="28" s="1"/>
  <c r="L71" i="28" s="1"/>
  <c r="L155" i="28" s="1"/>
  <c r="M43" i="28" s="1"/>
  <c r="M71" i="28" s="1"/>
  <c r="M155" i="28" s="1"/>
  <c r="N43" i="28" s="1"/>
  <c r="N71" i="28" s="1"/>
  <c r="N155" i="28" s="1"/>
  <c r="O43" i="28" s="1"/>
  <c r="O71" i="28" s="1"/>
  <c r="O155" i="28" s="1"/>
  <c r="P43" i="28" s="1"/>
  <c r="P71" i="28" s="1"/>
  <c r="P155" i="28" s="1"/>
  <c r="Q43" i="28" s="1"/>
  <c r="Q71" i="28" s="1"/>
  <c r="Q155" i="28" s="1"/>
  <c r="R43" i="28" s="1"/>
  <c r="R71" i="28" s="1"/>
  <c r="R155" i="28" s="1"/>
  <c r="S43" i="28" s="1"/>
  <c r="S71" i="28" s="1"/>
  <c r="S155" i="28" s="1"/>
  <c r="T43" i="28" s="1"/>
  <c r="T71" i="28" s="1"/>
  <c r="T155" i="28" s="1"/>
  <c r="U43" i="28" s="1"/>
  <c r="U71" i="28" s="1"/>
  <c r="U155" i="28" s="1"/>
  <c r="V43" i="28" s="1"/>
  <c r="V71" i="28" s="1"/>
  <c r="V155" i="28" s="1"/>
  <c r="W43" i="28" s="1"/>
  <c r="W71" i="28" s="1"/>
  <c r="W155" i="28" s="1"/>
  <c r="X43" i="28" s="1"/>
  <c r="X71" i="28" s="1"/>
  <c r="X155" i="28" s="1"/>
  <c r="Y43" i="28" s="1"/>
  <c r="Y71" i="28" s="1"/>
  <c r="Y155" i="28" s="1"/>
  <c r="Z43" i="28" s="1"/>
  <c r="Z71" i="28" s="1"/>
  <c r="Z155" i="28" s="1"/>
  <c r="AA43" i="28" s="1"/>
  <c r="AA71" i="28" s="1"/>
  <c r="AA155" i="28" s="1"/>
  <c r="AB43" i="28" s="1"/>
  <c r="AB71" i="28" s="1"/>
  <c r="AB155" i="28" s="1"/>
  <c r="AC43" i="28" s="1"/>
  <c r="AC71" i="28" s="1"/>
  <c r="AC155" i="28" s="1"/>
  <c r="AD43" i="28" s="1"/>
  <c r="AD71" i="28" s="1"/>
  <c r="AD155" i="28" s="1"/>
  <c r="AE43" i="28" s="1"/>
  <c r="AE71" i="28" s="1"/>
  <c r="AE155" i="28" s="1"/>
  <c r="AF43" i="28" s="1"/>
  <c r="AF71" i="28" s="1"/>
  <c r="AF155" i="28" s="1"/>
  <c r="AG43" i="28" s="1"/>
  <c r="AG71" i="28" s="1"/>
  <c r="AG155" i="28" s="1"/>
  <c r="AH43" i="28" s="1"/>
  <c r="AH71" i="28" s="1"/>
  <c r="AH155" i="28" s="1"/>
  <c r="AI43" i="28" s="1"/>
  <c r="AI71" i="28" s="1"/>
  <c r="AI155" i="28" s="1"/>
  <c r="AJ43" i="28" s="1"/>
  <c r="AJ71" i="28" s="1"/>
  <c r="AJ155" i="28" s="1"/>
  <c r="AK43" i="28" s="1"/>
  <c r="AK71" i="28" s="1"/>
  <c r="AK155" i="28" s="1"/>
  <c r="AL43" i="28" s="1"/>
  <c r="AL71" i="28" s="1"/>
  <c r="AL155" i="28" s="1"/>
  <c r="AM43" i="28" s="1"/>
  <c r="AM71" i="28" s="1"/>
  <c r="AM155" i="28" s="1"/>
  <c r="AN43" i="28" s="1"/>
  <c r="AN71" i="28" s="1"/>
  <c r="AN155" i="28" s="1"/>
  <c r="AO43" i="28" s="1"/>
  <c r="AO71" i="28" s="1"/>
  <c r="AO155" i="28" s="1"/>
  <c r="AP43" i="28" s="1"/>
  <c r="AP71" i="28" s="1"/>
  <c r="AP155" i="28" s="1"/>
  <c r="AQ43" i="28" s="1"/>
  <c r="AQ71" i="28" s="1"/>
  <c r="AQ155" i="28" s="1"/>
  <c r="AR43" i="28" s="1"/>
  <c r="AR71" i="28" s="1"/>
  <c r="AR155" i="28" s="1"/>
  <c r="AS43" i="28" s="1"/>
  <c r="AS71" i="28" s="1"/>
  <c r="AS155" i="28" s="1"/>
  <c r="AT43" i="28" s="1"/>
  <c r="AT71" i="28" s="1"/>
  <c r="AT155" i="28" s="1"/>
  <c r="AU43" i="28" s="1"/>
  <c r="AU71" i="28" s="1"/>
  <c r="AU155" i="28" s="1"/>
  <c r="AV43" i="28" s="1"/>
  <c r="AV71" i="28" s="1"/>
  <c r="AV155" i="28" s="1"/>
  <c r="AW43" i="28" s="1"/>
  <c r="AW71" i="28" s="1"/>
  <c r="AW155" i="28" s="1"/>
  <c r="AX43" i="28" s="1"/>
  <c r="AX71" i="28" s="1"/>
  <c r="AX155" i="28" s="1"/>
  <c r="AY43" i="28" s="1"/>
  <c r="AY71" i="28" s="1"/>
  <c r="AY155" i="28" s="1"/>
  <c r="AZ43" i="28" s="1"/>
  <c r="AZ71" i="28" s="1"/>
  <c r="AZ155" i="28" s="1"/>
  <c r="BA43" i="28" s="1"/>
  <c r="BA71" i="28" s="1"/>
  <c r="BA155" i="28" s="1"/>
  <c r="BB43" i="28" s="1"/>
  <c r="BB71" i="28" s="1"/>
  <c r="BB155" i="28" s="1"/>
  <c r="BC43" i="28" s="1"/>
  <c r="BC71" i="28" s="1"/>
  <c r="BC155" i="28" s="1"/>
  <c r="BD43" i="28" s="1"/>
  <c r="BD71" i="28" s="1"/>
  <c r="BD155" i="28" s="1"/>
  <c r="P60" i="28"/>
  <c r="P144" i="28" s="1"/>
  <c r="Q32" i="28" s="1"/>
  <c r="Q60" i="28" s="1"/>
  <c r="Q144" i="28" s="1"/>
  <c r="R32" i="28" s="1"/>
  <c r="R60" i="28" s="1"/>
  <c r="R144" i="28" s="1"/>
  <c r="S32" i="28" s="1"/>
  <c r="S60" i="28" s="1"/>
  <c r="S144" i="28" s="1"/>
  <c r="T32" i="28" s="1"/>
  <c r="T60" i="28" s="1"/>
  <c r="T144" i="28" s="1"/>
  <c r="U32" i="28" s="1"/>
  <c r="U60" i="28" s="1"/>
  <c r="U144" i="28" s="1"/>
  <c r="V32" i="28" s="1"/>
  <c r="V60" i="28" s="1"/>
  <c r="V144" i="28" s="1"/>
  <c r="W32" i="28" s="1"/>
  <c r="W60" i="28" s="1"/>
  <c r="W144" i="28" s="1"/>
  <c r="X32" i="28" s="1"/>
  <c r="X60" i="28" s="1"/>
  <c r="X144" i="28" s="1"/>
  <c r="Y32" i="28" s="1"/>
  <c r="Y60" i="28" s="1"/>
  <c r="Y144" i="28" s="1"/>
  <c r="Z32" i="28" s="1"/>
  <c r="Z60" i="28" s="1"/>
  <c r="Z144" i="28" s="1"/>
  <c r="AA32" i="28" s="1"/>
  <c r="AA60" i="28" s="1"/>
  <c r="AA144" i="28" s="1"/>
  <c r="AB32" i="28" s="1"/>
  <c r="AB60" i="28" s="1"/>
  <c r="AB144" i="28" s="1"/>
  <c r="AC32" i="28" s="1"/>
  <c r="AC60" i="28" s="1"/>
  <c r="AC144" i="28" s="1"/>
  <c r="AD32" i="28" s="1"/>
  <c r="AD60" i="28" s="1"/>
  <c r="AD144" i="28" s="1"/>
  <c r="AE32" i="28" s="1"/>
  <c r="AE60" i="28" s="1"/>
  <c r="AE144" i="28" s="1"/>
  <c r="AF32" i="28" s="1"/>
  <c r="AF60" i="28" s="1"/>
  <c r="AF144" i="28" s="1"/>
  <c r="AG32" i="28" s="1"/>
  <c r="AG60" i="28" s="1"/>
  <c r="AG144" i="28" s="1"/>
  <c r="AH32" i="28" s="1"/>
  <c r="AH60" i="28" s="1"/>
  <c r="AH144" i="28" s="1"/>
  <c r="AI32" i="28" s="1"/>
  <c r="AI60" i="28" s="1"/>
  <c r="AI144" i="28" s="1"/>
  <c r="AJ32" i="28" s="1"/>
  <c r="AJ60" i="28" s="1"/>
  <c r="AJ144" i="28" s="1"/>
  <c r="AK32" i="28" s="1"/>
  <c r="AK60" i="28" s="1"/>
  <c r="AK144" i="28" s="1"/>
  <c r="AL32" i="28" s="1"/>
  <c r="AL60" i="28" s="1"/>
  <c r="AL144" i="28" s="1"/>
  <c r="AM32" i="28" s="1"/>
  <c r="AM60" i="28" s="1"/>
  <c r="AM144" i="28" s="1"/>
  <c r="AN32" i="28" s="1"/>
  <c r="AN60" i="28" s="1"/>
  <c r="AN144" i="28" s="1"/>
  <c r="AO32" i="28" s="1"/>
  <c r="AO60" i="28" s="1"/>
  <c r="AO144" i="28" s="1"/>
  <c r="AP32" i="28" s="1"/>
  <c r="AP60" i="28" s="1"/>
  <c r="AP144" i="28" s="1"/>
  <c r="AQ32" i="28" s="1"/>
  <c r="AQ60" i="28" s="1"/>
  <c r="AQ144" i="28" s="1"/>
  <c r="AR32" i="28" s="1"/>
  <c r="AR60" i="28" s="1"/>
  <c r="AR144" i="28" s="1"/>
  <c r="AS32" i="28" s="1"/>
  <c r="AS60" i="28" s="1"/>
  <c r="AS144" i="28" s="1"/>
  <c r="AT32" i="28" s="1"/>
  <c r="AT60" i="28" s="1"/>
  <c r="AT144" i="28" s="1"/>
  <c r="AU32" i="28" s="1"/>
  <c r="AU60" i="28" s="1"/>
  <c r="AU144" i="28" s="1"/>
  <c r="AV32" i="28" s="1"/>
  <c r="AV60" i="28" s="1"/>
  <c r="AV144" i="28" s="1"/>
  <c r="AW32" i="28" s="1"/>
  <c r="AW60" i="28" s="1"/>
  <c r="AW144" i="28" s="1"/>
  <c r="AX32" i="28" s="1"/>
  <c r="AX60" i="28" s="1"/>
  <c r="AX144" i="28" s="1"/>
  <c r="AY32" i="28" s="1"/>
  <c r="AY60" i="28" s="1"/>
  <c r="AY144" i="28" s="1"/>
  <c r="AZ32" i="28" s="1"/>
  <c r="AZ60" i="28" s="1"/>
  <c r="AZ144" i="28" s="1"/>
  <c r="BA32" i="28" s="1"/>
  <c r="BA60" i="28" s="1"/>
  <c r="BA144" i="28" s="1"/>
  <c r="BB32" i="28" s="1"/>
  <c r="BB60" i="28" s="1"/>
  <c r="BB144" i="28" s="1"/>
  <c r="BC32" i="28" s="1"/>
  <c r="BC60" i="28" s="1"/>
  <c r="BC144" i="28" s="1"/>
  <c r="BD32" i="28" s="1"/>
  <c r="BD60" i="28" s="1"/>
  <c r="BD144" i="28" s="1"/>
  <c r="AN62" i="30" a="1"/>
  <c r="AN62" i="30" s="1"/>
  <c r="I63" i="28"/>
  <c r="I147" i="28" s="1"/>
  <c r="J35" i="28" s="1"/>
  <c r="J63" i="28" s="1"/>
  <c r="J147" i="28" s="1"/>
  <c r="K35" i="28" s="1"/>
  <c r="K63" i="28" s="1"/>
  <c r="K147" i="28" s="1"/>
  <c r="L35" i="28" s="1"/>
  <c r="L63" i="28" s="1"/>
  <c r="L147" i="28" s="1"/>
  <c r="M35" i="28" s="1"/>
  <c r="M63" i="28" s="1"/>
  <c r="M147" i="28" s="1"/>
  <c r="N35" i="28" s="1"/>
  <c r="N63" i="28" s="1"/>
  <c r="N147" i="28" s="1"/>
  <c r="O35" i="28" s="1"/>
  <c r="O63" i="28" s="1"/>
  <c r="O147" i="28" s="1"/>
  <c r="P35" i="28" s="1"/>
  <c r="P63" i="28" s="1"/>
  <c r="P147" i="28" s="1"/>
  <c r="Q35" i="28" s="1"/>
  <c r="Q63" i="28" s="1"/>
  <c r="Q147" i="28" s="1"/>
  <c r="R35" i="28" s="1"/>
  <c r="R63" i="28" s="1"/>
  <c r="R147" i="28" s="1"/>
  <c r="S35" i="28" s="1"/>
  <c r="S63" i="28" s="1"/>
  <c r="S147" i="28" s="1"/>
  <c r="T35" i="28" s="1"/>
  <c r="T63" i="28" s="1"/>
  <c r="T147" i="28" s="1"/>
  <c r="U35" i="28" s="1"/>
  <c r="U63" i="28" s="1"/>
  <c r="U147" i="28" s="1"/>
  <c r="V35" i="28" s="1"/>
  <c r="V63" i="28" s="1"/>
  <c r="V147" i="28" s="1"/>
  <c r="W35" i="28" s="1"/>
  <c r="W63" i="28" s="1"/>
  <c r="W147" i="28" s="1"/>
  <c r="X35" i="28" s="1"/>
  <c r="X63" i="28" s="1"/>
  <c r="X147" i="28" s="1"/>
  <c r="Y35" i="28" s="1"/>
  <c r="Y63" i="28" s="1"/>
  <c r="Y147" i="28" s="1"/>
  <c r="Z35" i="28" s="1"/>
  <c r="Z63" i="28" s="1"/>
  <c r="Z147" i="28" s="1"/>
  <c r="AA35" i="28" s="1"/>
  <c r="AA63" i="28" s="1"/>
  <c r="AA147" i="28" s="1"/>
  <c r="AB35" i="28" s="1"/>
  <c r="AB63" i="28" s="1"/>
  <c r="AB147" i="28" s="1"/>
  <c r="AC35" i="28" s="1"/>
  <c r="AC63" i="28" s="1"/>
  <c r="AC147" i="28" s="1"/>
  <c r="AD35" i="28" s="1"/>
  <c r="AD63" i="28" s="1"/>
  <c r="AD147" i="28" s="1"/>
  <c r="AE35" i="28" s="1"/>
  <c r="AE63" i="28" s="1"/>
  <c r="AE147" i="28" s="1"/>
  <c r="AF35" i="28" s="1"/>
  <c r="AF63" i="28" s="1"/>
  <c r="AF147" i="28" s="1"/>
  <c r="AG35" i="28" s="1"/>
  <c r="AG63" i="28" s="1"/>
  <c r="AG147" i="28" s="1"/>
  <c r="AH35" i="28" s="1"/>
  <c r="AH63" i="28" s="1"/>
  <c r="AH147" i="28" s="1"/>
  <c r="AI35" i="28" s="1"/>
  <c r="AI63" i="28" s="1"/>
  <c r="AI147" i="28" s="1"/>
  <c r="AJ35" i="28" s="1"/>
  <c r="AJ63" i="28" s="1"/>
  <c r="AJ147" i="28" s="1"/>
  <c r="AK35" i="28" s="1"/>
  <c r="AK63" i="28" s="1"/>
  <c r="AK147" i="28" s="1"/>
  <c r="AL35" i="28" s="1"/>
  <c r="AL63" i="28" s="1"/>
  <c r="AL147" i="28" s="1"/>
  <c r="AM35" i="28" s="1"/>
  <c r="AM63" i="28" s="1"/>
  <c r="AM147" i="28" s="1"/>
  <c r="AN35" i="28" s="1"/>
  <c r="AN63" i="28" s="1"/>
  <c r="AN147" i="28" s="1"/>
  <c r="AO35" i="28" s="1"/>
  <c r="AO63" i="28" s="1"/>
  <c r="AO147" i="28" s="1"/>
  <c r="AP35" i="28" s="1"/>
  <c r="AP63" i="28" s="1"/>
  <c r="AP147" i="28" s="1"/>
  <c r="AQ35" i="28" s="1"/>
  <c r="AQ63" i="28" s="1"/>
  <c r="AQ147" i="28" s="1"/>
  <c r="AR35" i="28" s="1"/>
  <c r="AR63" i="28" s="1"/>
  <c r="AR147" i="28" s="1"/>
  <c r="AS35" i="28" s="1"/>
  <c r="AS63" i="28" s="1"/>
  <c r="AS147" i="28" s="1"/>
  <c r="AT35" i="28" s="1"/>
  <c r="AT63" i="28" s="1"/>
  <c r="AT147" i="28" s="1"/>
  <c r="AU35" i="28" s="1"/>
  <c r="AU63" i="28" s="1"/>
  <c r="AU147" i="28" s="1"/>
  <c r="AV35" i="28" s="1"/>
  <c r="AV63" i="28" s="1"/>
  <c r="AV147" i="28" s="1"/>
  <c r="AW35" i="28" s="1"/>
  <c r="AW63" i="28" s="1"/>
  <c r="AW147" i="28" s="1"/>
  <c r="AX35" i="28" s="1"/>
  <c r="AX63" i="28" s="1"/>
  <c r="AX147" i="28" s="1"/>
  <c r="AY35" i="28" s="1"/>
  <c r="AY63" i="28" s="1"/>
  <c r="AY147" i="28" s="1"/>
  <c r="AZ35" i="28" s="1"/>
  <c r="AZ63" i="28" s="1"/>
  <c r="AZ147" i="28" s="1"/>
  <c r="BA35" i="28" s="1"/>
  <c r="BA63" i="28" s="1"/>
  <c r="BA147" i="28" s="1"/>
  <c r="BB35" i="28" s="1"/>
  <c r="BB63" i="28" s="1"/>
  <c r="BB147" i="28" s="1"/>
  <c r="BC35" i="28" s="1"/>
  <c r="BC63" i="28" s="1"/>
  <c r="BC147" i="28" s="1"/>
  <c r="BD35" i="28" s="1"/>
  <c r="BD63" i="28" s="1"/>
  <c r="BD147" i="28" s="1"/>
  <c r="J61" i="28"/>
  <c r="J145" i="28" s="1"/>
  <c r="K33" i="28" s="1"/>
  <c r="K61" i="28" s="1"/>
  <c r="K145" i="28" s="1"/>
  <c r="L33" i="28" s="1"/>
  <c r="L61" i="28" s="1"/>
  <c r="L145" i="28" s="1"/>
  <c r="M33" i="28" s="1"/>
  <c r="M61" i="28" s="1"/>
  <c r="M145" i="28" s="1"/>
  <c r="N33" i="28" s="1"/>
  <c r="N61" i="28" s="1"/>
  <c r="N145" i="28" s="1"/>
  <c r="O33" i="28" s="1"/>
  <c r="O61" i="28" s="1"/>
  <c r="O145" i="28" s="1"/>
  <c r="P33" i="28" s="1"/>
  <c r="P61" i="28" s="1"/>
  <c r="P145" i="28" s="1"/>
  <c r="Q33" i="28" s="1"/>
  <c r="Q61" i="28" s="1"/>
  <c r="Q145" i="28" s="1"/>
  <c r="R33" i="28" s="1"/>
  <c r="R61" i="28" s="1"/>
  <c r="R145" i="28" s="1"/>
  <c r="S33" i="28" s="1"/>
  <c r="S61" i="28" s="1"/>
  <c r="S145" i="28" s="1"/>
  <c r="T33" i="28" s="1"/>
  <c r="T61" i="28" s="1"/>
  <c r="T145" i="28" s="1"/>
  <c r="U33" i="28" s="1"/>
  <c r="U61" i="28" s="1"/>
  <c r="U145" i="28" s="1"/>
  <c r="V33" i="28" s="1"/>
  <c r="V61" i="28" s="1"/>
  <c r="V145" i="28" s="1"/>
  <c r="W33" i="28" s="1"/>
  <c r="W61" i="28" s="1"/>
  <c r="W145" i="28" s="1"/>
  <c r="X33" i="28" s="1"/>
  <c r="X61" i="28" s="1"/>
  <c r="X145" i="28" s="1"/>
  <c r="Y33" i="28" s="1"/>
  <c r="Y61" i="28" s="1"/>
  <c r="Y145" i="28" s="1"/>
  <c r="Z33" i="28" s="1"/>
  <c r="Z61" i="28" s="1"/>
  <c r="Z145" i="28" s="1"/>
  <c r="AA33" i="28" s="1"/>
  <c r="AA61" i="28" s="1"/>
  <c r="AA145" i="28" s="1"/>
  <c r="AB33" i="28" s="1"/>
  <c r="AB61" i="28" s="1"/>
  <c r="AB145" i="28" s="1"/>
  <c r="AC33" i="28" s="1"/>
  <c r="AC61" i="28" s="1"/>
  <c r="AC145" i="28" s="1"/>
  <c r="AD33" i="28" s="1"/>
  <c r="AD61" i="28" s="1"/>
  <c r="AD145" i="28" s="1"/>
  <c r="AE33" i="28" s="1"/>
  <c r="AE61" i="28" s="1"/>
  <c r="AE145" i="28" s="1"/>
  <c r="AF33" i="28" s="1"/>
  <c r="AF61" i="28" s="1"/>
  <c r="AF145" i="28" s="1"/>
  <c r="AG33" i="28" s="1"/>
  <c r="AG61" i="28" s="1"/>
  <c r="AG145" i="28" s="1"/>
  <c r="AH33" i="28" s="1"/>
  <c r="AH61" i="28" s="1"/>
  <c r="AH145" i="28" s="1"/>
  <c r="AI33" i="28" s="1"/>
  <c r="AI61" i="28" s="1"/>
  <c r="AI145" i="28" s="1"/>
  <c r="AJ33" i="28" s="1"/>
  <c r="AJ61" i="28" s="1"/>
  <c r="AJ145" i="28" s="1"/>
  <c r="AK33" i="28" s="1"/>
  <c r="AK61" i="28" s="1"/>
  <c r="AK145" i="28" s="1"/>
  <c r="AL33" i="28" s="1"/>
  <c r="AL61" i="28" s="1"/>
  <c r="AL145" i="28" s="1"/>
  <c r="AM33" i="28" s="1"/>
  <c r="AM61" i="28" s="1"/>
  <c r="AM145" i="28" s="1"/>
  <c r="AN33" i="28" s="1"/>
  <c r="AN61" i="28" s="1"/>
  <c r="AN145" i="28" s="1"/>
  <c r="AO33" i="28" s="1"/>
  <c r="AO61" i="28" s="1"/>
  <c r="AO145" i="28" s="1"/>
  <c r="AP33" i="28" s="1"/>
  <c r="AP61" i="28" s="1"/>
  <c r="AP145" i="28" s="1"/>
  <c r="AQ33" i="28" s="1"/>
  <c r="AQ61" i="28" s="1"/>
  <c r="AQ145" i="28" s="1"/>
  <c r="AR33" i="28" s="1"/>
  <c r="AR61" i="28" s="1"/>
  <c r="AR145" i="28" s="1"/>
  <c r="AS33" i="28" s="1"/>
  <c r="AN43" i="34" a="1"/>
  <c r="AN43" i="34" s="1"/>
  <c r="AN71" i="34" s="1"/>
  <c r="AN61" i="30" a="1"/>
  <c r="AN61" i="30" s="1"/>
  <c r="Y55" i="28"/>
  <c r="Y139" i="28" s="1"/>
  <c r="Z27" i="28" s="1"/>
  <c r="Z55" i="28" s="1"/>
  <c r="Z139" i="28" s="1"/>
  <c r="AA27" i="28" s="1"/>
  <c r="AA55" i="28" s="1"/>
  <c r="AA139" i="28" s="1"/>
  <c r="AB27" i="28" s="1"/>
  <c r="AB55" i="28" s="1"/>
  <c r="AB139" i="28" s="1"/>
  <c r="AC27" i="28" s="1"/>
  <c r="AC55" i="28" s="1"/>
  <c r="AC139" i="28" s="1"/>
  <c r="AD27" i="28" s="1"/>
  <c r="AD55" i="28" s="1"/>
  <c r="AD139" i="28" s="1"/>
  <c r="AE27" i="28" s="1"/>
  <c r="AE55" i="28" s="1"/>
  <c r="AE139" i="28" s="1"/>
  <c r="AF27" i="28" s="1"/>
  <c r="AF55" i="28" s="1"/>
  <c r="AF139" i="28" s="1"/>
  <c r="AG27" i="28" s="1"/>
  <c r="AG55" i="28" s="1"/>
  <c r="AG139" i="28" s="1"/>
  <c r="AH27" i="28" s="1"/>
  <c r="AH55" i="28" s="1"/>
  <c r="AH139" i="28" s="1"/>
  <c r="AI27" i="28" s="1"/>
  <c r="AI55" i="28" s="1"/>
  <c r="AI139" i="28" s="1"/>
  <c r="AJ27" i="28" s="1"/>
  <c r="AJ55" i="28" s="1"/>
  <c r="AJ139" i="28" s="1"/>
  <c r="AK27" i="28" s="1"/>
  <c r="AK55" i="28" s="1"/>
  <c r="AK139" i="28" s="1"/>
  <c r="AL27" i="28" s="1"/>
  <c r="AL55" i="28" s="1"/>
  <c r="AL139" i="28" s="1"/>
  <c r="AM27" i="28" s="1"/>
  <c r="AM55" i="28" s="1"/>
  <c r="AM139" i="28" s="1"/>
  <c r="AN27" i="28" s="1"/>
  <c r="AN55" i="28" s="1"/>
  <c r="AN139" i="28" s="1"/>
  <c r="AO27" i="28" s="1"/>
  <c r="AO55" i="28" s="1"/>
  <c r="AO139" i="28" s="1"/>
  <c r="AP27" i="28" s="1"/>
  <c r="AP55" i="28" s="1"/>
  <c r="AP139" i="28" s="1"/>
  <c r="AQ27" i="28" s="1"/>
  <c r="AQ55" i="28" s="1"/>
  <c r="AQ139" i="28" s="1"/>
  <c r="AR27" i="28" s="1"/>
  <c r="AR55" i="28" s="1"/>
  <c r="AR139" i="28" s="1"/>
  <c r="AS27" i="28" s="1"/>
  <c r="AS55" i="28" s="1"/>
  <c r="AS139" i="28" s="1"/>
  <c r="AT27" i="28" s="1"/>
  <c r="AT55" i="28" s="1"/>
  <c r="AT139" i="28" s="1"/>
  <c r="AU27" i="28" s="1"/>
  <c r="AU55" i="28" s="1"/>
  <c r="AU139" i="28" s="1"/>
  <c r="AV27" i="28" s="1"/>
  <c r="AV55" i="28" s="1"/>
  <c r="AV139" i="28" s="1"/>
  <c r="AW27" i="28" s="1"/>
  <c r="AW55" i="28" s="1"/>
  <c r="AW139" i="28" s="1"/>
  <c r="AX27" i="28" s="1"/>
  <c r="AX55" i="28" s="1"/>
  <c r="AX139" i="28" s="1"/>
  <c r="AY27" i="28" s="1"/>
  <c r="AY55" i="28" s="1"/>
  <c r="AY139" i="28" s="1"/>
  <c r="AZ27" i="28" s="1"/>
  <c r="AZ55" i="28" s="1"/>
  <c r="AZ139" i="28" s="1"/>
  <c r="BA27" i="28" s="1"/>
  <c r="BA55" i="28" s="1"/>
  <c r="BA139" i="28" s="1"/>
  <c r="BB27" i="28" s="1"/>
  <c r="BB55" i="28" s="1"/>
  <c r="BB139" i="28" s="1"/>
  <c r="BC27" i="28" s="1"/>
  <c r="BC55" i="28" s="1"/>
  <c r="BC139" i="28" s="1"/>
  <c r="BD27" i="28" s="1"/>
  <c r="BD55" i="28" s="1"/>
  <c r="BD139" i="28" s="1"/>
  <c r="AN47" i="34" a="1"/>
  <c r="AN47" i="34" s="1"/>
  <c r="AN75" i="34" s="1"/>
  <c r="AN49" i="34" a="1"/>
  <c r="AN49" i="34" s="1"/>
  <c r="AN77" i="34" s="1"/>
  <c r="AN44" i="34" a="1"/>
  <c r="AN44" i="34" s="1"/>
  <c r="AN72" i="34" s="1"/>
  <c r="AN63" i="30" a="1"/>
  <c r="AN63" i="30" s="1"/>
  <c r="AN60" i="30" a="1"/>
  <c r="AN60" i="30" s="1"/>
  <c r="BC32" i="30"/>
  <c r="BC79" i="29"/>
  <c r="BC80" i="29" s="1"/>
  <c r="BC29" i="30"/>
  <c r="BC82" i="28"/>
  <c r="BC103" i="28" s="1"/>
  <c r="BC30" i="30"/>
  <c r="BC31" i="30"/>
  <c r="BC27" i="30"/>
  <c r="AO57" i="30" s="1" a="1"/>
  <c r="AO57" i="30" s="1"/>
  <c r="BC28" i="30"/>
  <c r="BC33" i="30"/>
  <c r="BC33" i="34"/>
  <c r="BC27" i="34"/>
  <c r="BC31" i="34"/>
  <c r="BC30" i="34"/>
  <c r="BC28" i="34"/>
  <c r="BC32" i="34"/>
  <c r="AO48" i="34" s="1" a="1"/>
  <c r="AO48" i="34" s="1"/>
  <c r="AO76" i="34" s="1"/>
  <c r="BC29" i="34"/>
  <c r="K57" i="28"/>
  <c r="K141" i="28" s="1"/>
  <c r="L29" i="28" s="1"/>
  <c r="L57" i="28" s="1"/>
  <c r="L141" i="28" s="1"/>
  <c r="M29" i="28" s="1"/>
  <c r="M57" i="28" s="1"/>
  <c r="M141" i="28" s="1"/>
  <c r="N29" i="28" s="1"/>
  <c r="N57" i="28" s="1"/>
  <c r="N141" i="28" s="1"/>
  <c r="O29" i="28" s="1"/>
  <c r="O57" i="28" s="1"/>
  <c r="O141" i="28" s="1"/>
  <c r="P29" i="28" s="1"/>
  <c r="P57" i="28" s="1"/>
  <c r="P141" i="28" s="1"/>
  <c r="Q29" i="28" s="1"/>
  <c r="Q57" i="28" s="1"/>
  <c r="Q141" i="28" s="1"/>
  <c r="R29" i="28" s="1"/>
  <c r="R57" i="28" s="1"/>
  <c r="R141" i="28" s="1"/>
  <c r="S29" i="28" s="1"/>
  <c r="S57" i="28" s="1"/>
  <c r="S141" i="28" s="1"/>
  <c r="T29" i="28" s="1"/>
  <c r="T57" i="28" s="1"/>
  <c r="T141" i="28" s="1"/>
  <c r="U29" i="28" s="1"/>
  <c r="U57" i="28" s="1"/>
  <c r="U141" i="28" s="1"/>
  <c r="V29" i="28" s="1"/>
  <c r="V57" i="28" s="1"/>
  <c r="V141" i="28" s="1"/>
  <c r="W29" i="28" s="1"/>
  <c r="W57" i="28" s="1"/>
  <c r="W141" i="28" s="1"/>
  <c r="X29" i="28" s="1"/>
  <c r="X57" i="28" s="1"/>
  <c r="X141" i="28" s="1"/>
  <c r="Y29" i="28" s="1"/>
  <c r="Y57" i="28" s="1"/>
  <c r="Y141" i="28" s="1"/>
  <c r="Z29" i="28" s="1"/>
  <c r="Z57" i="28" s="1"/>
  <c r="Z141" i="28" s="1"/>
  <c r="AA29" i="28" s="1"/>
  <c r="AA57" i="28" s="1"/>
  <c r="AA141" i="28" s="1"/>
  <c r="AB29" i="28" s="1"/>
  <c r="AB57" i="28" s="1"/>
  <c r="AB141" i="28" s="1"/>
  <c r="AC29" i="28" s="1"/>
  <c r="AC57" i="28" s="1"/>
  <c r="AC141" i="28" s="1"/>
  <c r="AD29" i="28" s="1"/>
  <c r="AD57" i="28" s="1"/>
  <c r="AD141" i="28" s="1"/>
  <c r="AE29" i="28" s="1"/>
  <c r="AE57" i="28" s="1"/>
  <c r="AE141" i="28" s="1"/>
  <c r="AF29" i="28" s="1"/>
  <c r="AF57" i="28" s="1"/>
  <c r="AF141" i="28" s="1"/>
  <c r="AG29" i="28" s="1"/>
  <c r="AG57" i="28" s="1"/>
  <c r="AG141" i="28" s="1"/>
  <c r="AH29" i="28" s="1"/>
  <c r="AH57" i="28" s="1"/>
  <c r="AH141" i="28" s="1"/>
  <c r="AI29" i="28" s="1"/>
  <c r="AI57" i="28" s="1"/>
  <c r="AI141" i="28" s="1"/>
  <c r="AJ29" i="28" s="1"/>
  <c r="AJ57" i="28" s="1"/>
  <c r="AJ141" i="28" s="1"/>
  <c r="AK29" i="28" s="1"/>
  <c r="AK57" i="28" s="1"/>
  <c r="AK141" i="28" s="1"/>
  <c r="AL29" i="28" s="1"/>
  <c r="AL57" i="28" s="1"/>
  <c r="AL141" i="28" s="1"/>
  <c r="AM29" i="28" s="1"/>
  <c r="AM57" i="28" s="1"/>
  <c r="AM141" i="28" s="1"/>
  <c r="AN29" i="28" s="1"/>
  <c r="AN57" i="28" s="1"/>
  <c r="AN141" i="28" s="1"/>
  <c r="AO29" i="28" s="1"/>
  <c r="AO57" i="28" s="1"/>
  <c r="AO141" i="28" s="1"/>
  <c r="AP29" i="28" s="1"/>
  <c r="AP57" i="28" s="1"/>
  <c r="AP141" i="28" s="1"/>
  <c r="AQ29" i="28" s="1"/>
  <c r="AQ57" i="28" s="1"/>
  <c r="AQ141" i="28" s="1"/>
  <c r="AR29" i="28" s="1"/>
  <c r="AR57" i="28" s="1"/>
  <c r="AR141" i="28" s="1"/>
  <c r="AS29" i="28" s="1"/>
  <c r="AS57" i="28" s="1"/>
  <c r="AS141" i="28" s="1"/>
  <c r="AT29" i="28" s="1"/>
  <c r="AT57" i="28" s="1"/>
  <c r="AT141" i="28" s="1"/>
  <c r="AU29" i="28" s="1"/>
  <c r="AU57" i="28" s="1"/>
  <c r="AU141" i="28" s="1"/>
  <c r="AV29" i="28" s="1"/>
  <c r="AV57" i="28" s="1"/>
  <c r="AV141" i="28" s="1"/>
  <c r="AW29" i="28" s="1"/>
  <c r="AW57" i="28" s="1"/>
  <c r="AW141" i="28" s="1"/>
  <c r="AX29" i="28" s="1"/>
  <c r="AX57" i="28" s="1"/>
  <c r="AX141" i="28" s="1"/>
  <c r="AY29" i="28" s="1"/>
  <c r="AY57" i="28" s="1"/>
  <c r="AY141" i="28" s="1"/>
  <c r="AZ29" i="28" s="1"/>
  <c r="AZ57" i="28" s="1"/>
  <c r="AZ141" i="28" s="1"/>
  <c r="BA29" i="28" s="1"/>
  <c r="BA57" i="28" s="1"/>
  <c r="BA141" i="28" s="1"/>
  <c r="BB29" i="28" s="1"/>
  <c r="BB57" i="28" s="1"/>
  <c r="BB141" i="28" s="1"/>
  <c r="BC29" i="28" s="1"/>
  <c r="BC57" i="28" s="1"/>
  <c r="BC141" i="28" s="1"/>
  <c r="BD29" i="28" s="1"/>
  <c r="BD57" i="28" s="1"/>
  <c r="BD141" i="28" s="1"/>
  <c r="K66" i="28"/>
  <c r="K150" i="28" s="1"/>
  <c r="L38" i="28" s="1"/>
  <c r="L66" i="28" s="1"/>
  <c r="L150" i="28" s="1"/>
  <c r="M38" i="28" s="1"/>
  <c r="M66" i="28" s="1"/>
  <c r="M150" i="28" s="1"/>
  <c r="N38" i="28" s="1"/>
  <c r="N66" i="28" s="1"/>
  <c r="N150" i="28" s="1"/>
  <c r="O38" i="28" s="1"/>
  <c r="O66" i="28" s="1"/>
  <c r="O150" i="28" s="1"/>
  <c r="P38" i="28" s="1"/>
  <c r="P66" i="28" s="1"/>
  <c r="P150" i="28" s="1"/>
  <c r="Q38" i="28" s="1"/>
  <c r="Q66" i="28" s="1"/>
  <c r="Q150" i="28" s="1"/>
  <c r="R38" i="28" s="1"/>
  <c r="R66" i="28" s="1"/>
  <c r="R150" i="28" s="1"/>
  <c r="S38" i="28" s="1"/>
  <c r="S66" i="28" s="1"/>
  <c r="S150" i="28" s="1"/>
  <c r="T38" i="28" s="1"/>
  <c r="T66" i="28" s="1"/>
  <c r="T150" i="28" s="1"/>
  <c r="U38" i="28" s="1"/>
  <c r="U66" i="28" s="1"/>
  <c r="U150" i="28" s="1"/>
  <c r="V38" i="28" s="1"/>
  <c r="V66" i="28" s="1"/>
  <c r="V150" i="28" s="1"/>
  <c r="W38" i="28" s="1"/>
  <c r="W66" i="28" s="1"/>
  <c r="W150" i="28" s="1"/>
  <c r="X38" i="28" s="1"/>
  <c r="X66" i="28" s="1"/>
  <c r="X150" i="28" s="1"/>
  <c r="Y38" i="28" s="1"/>
  <c r="Y66" i="28" s="1"/>
  <c r="Y150" i="28" s="1"/>
  <c r="Z38" i="28" s="1"/>
  <c r="Z66" i="28" s="1"/>
  <c r="Z150" i="28" s="1"/>
  <c r="AA38" i="28" s="1"/>
  <c r="AA66" i="28" s="1"/>
  <c r="AA150" i="28" s="1"/>
  <c r="AB38" i="28" s="1"/>
  <c r="AB66" i="28" s="1"/>
  <c r="AB150" i="28" s="1"/>
  <c r="AC38" i="28" s="1"/>
  <c r="AC66" i="28" s="1"/>
  <c r="AC150" i="28" s="1"/>
  <c r="AD38" i="28" s="1"/>
  <c r="AD66" i="28" s="1"/>
  <c r="AD150" i="28" s="1"/>
  <c r="AE38" i="28" s="1"/>
  <c r="AE66" i="28" s="1"/>
  <c r="AE150" i="28" s="1"/>
  <c r="AF38" i="28" s="1"/>
  <c r="AF66" i="28" s="1"/>
  <c r="AF150" i="28" s="1"/>
  <c r="AG38" i="28" s="1"/>
  <c r="AG66" i="28" s="1"/>
  <c r="AG150" i="28" s="1"/>
  <c r="AH38" i="28" s="1"/>
  <c r="AH66" i="28" s="1"/>
  <c r="AH150" i="28" s="1"/>
  <c r="AI38" i="28" s="1"/>
  <c r="AI66" i="28" s="1"/>
  <c r="AI150" i="28" s="1"/>
  <c r="AJ38" i="28" s="1"/>
  <c r="AJ66" i="28" s="1"/>
  <c r="AJ150" i="28" s="1"/>
  <c r="AK38" i="28" s="1"/>
  <c r="AK66" i="28" s="1"/>
  <c r="AK150" i="28" s="1"/>
  <c r="AL38" i="28" s="1"/>
  <c r="AL66" i="28" s="1"/>
  <c r="AL150" i="28" s="1"/>
  <c r="AM38" i="28" s="1"/>
  <c r="AM66" i="28" s="1"/>
  <c r="AM150" i="28" s="1"/>
  <c r="AN38" i="28" s="1"/>
  <c r="AN66" i="28" s="1"/>
  <c r="AN150" i="28" s="1"/>
  <c r="AO38" i="28" s="1"/>
  <c r="AO66" i="28" s="1"/>
  <c r="AO150" i="28" s="1"/>
  <c r="AP38" i="28" s="1"/>
  <c r="AP66" i="28" s="1"/>
  <c r="AP150" i="28" s="1"/>
  <c r="AQ38" i="28" s="1"/>
  <c r="AQ66" i="28" s="1"/>
  <c r="AQ150" i="28" s="1"/>
  <c r="AR38" i="28" s="1"/>
  <c r="AR66" i="28" s="1"/>
  <c r="AR150" i="28" s="1"/>
  <c r="AS38" i="28" s="1"/>
  <c r="AS66" i="28" s="1"/>
  <c r="AS150" i="28" s="1"/>
  <c r="AT38" i="28" s="1"/>
  <c r="AT66" i="28" s="1"/>
  <c r="AT150" i="28" s="1"/>
  <c r="AU38" i="28" s="1"/>
  <c r="AU66" i="28" s="1"/>
  <c r="AU150" i="28" s="1"/>
  <c r="AV38" i="28" s="1"/>
  <c r="AV66" i="28" s="1"/>
  <c r="AV150" i="28" s="1"/>
  <c r="AW38" i="28" s="1"/>
  <c r="AW66" i="28" s="1"/>
  <c r="AW150" i="28" s="1"/>
  <c r="AX38" i="28" s="1"/>
  <c r="AX66" i="28" s="1"/>
  <c r="AX150" i="28" s="1"/>
  <c r="AY38" i="28" s="1"/>
  <c r="AY66" i="28" s="1"/>
  <c r="AY150" i="28" s="1"/>
  <c r="AZ38" i="28" s="1"/>
  <c r="AZ66" i="28" s="1"/>
  <c r="AZ150" i="28" s="1"/>
  <c r="BA38" i="28" s="1"/>
  <c r="BA66" i="28" s="1"/>
  <c r="BA150" i="28" s="1"/>
  <c r="BB38" i="28" s="1"/>
  <c r="BB66" i="28" s="1"/>
  <c r="BB150" i="28" s="1"/>
  <c r="BC38" i="28" s="1"/>
  <c r="BC66" i="28" s="1"/>
  <c r="BC150" i="28" s="1"/>
  <c r="BD38" i="28" s="1"/>
  <c r="BD66" i="28" s="1"/>
  <c r="BD150" i="28" s="1"/>
  <c r="AN48" i="34" a="1"/>
  <c r="AN48" i="34" s="1"/>
  <c r="AN76" i="34" s="1"/>
  <c r="AN57" i="30" a="1"/>
  <c r="AN57" i="30" s="1"/>
  <c r="N58" i="28" l="1"/>
  <c r="N142" i="28"/>
  <c r="O30" i="28" s="1"/>
  <c r="O58" i="28" s="1"/>
  <c r="O142" i="28" s="1"/>
  <c r="P30" i="28" s="1"/>
  <c r="P58" i="28" s="1"/>
  <c r="P142" i="28" s="1"/>
  <c r="Q30" i="28" s="1"/>
  <c r="Q58" i="28" s="1"/>
  <c r="Q142" i="28" s="1"/>
  <c r="R30" i="28" s="1"/>
  <c r="R58" i="28" s="1"/>
  <c r="R142" i="28" s="1"/>
  <c r="S30" i="28" s="1"/>
  <c r="S58" i="28" s="1"/>
  <c r="S142" i="28" s="1"/>
  <c r="T30" i="28" s="1"/>
  <c r="T58" i="28" s="1"/>
  <c r="T142" i="28" s="1"/>
  <c r="U30" i="28" s="1"/>
  <c r="U58" i="28" s="1"/>
  <c r="U142" i="28" s="1"/>
  <c r="V30" i="28" s="1"/>
  <c r="V58" i="28" s="1"/>
  <c r="V142" i="28" s="1"/>
  <c r="W30" i="28" s="1"/>
  <c r="W58" i="28" s="1"/>
  <c r="W142" i="28" s="1"/>
  <c r="X30" i="28" s="1"/>
  <c r="X58" i="28" s="1"/>
  <c r="X142" i="28" s="1"/>
  <c r="Y30" i="28" s="1"/>
  <c r="Y58" i="28" s="1"/>
  <c r="Y142" i="28" s="1"/>
  <c r="Z30" i="28" s="1"/>
  <c r="Z58" i="28" s="1"/>
  <c r="Z142" i="28" s="1"/>
  <c r="AA30" i="28" s="1"/>
  <c r="AA58" i="28" s="1"/>
  <c r="AA142" i="28" s="1"/>
  <c r="AB30" i="28" s="1"/>
  <c r="AB58" i="28" s="1"/>
  <c r="AB142" i="28" s="1"/>
  <c r="AC30" i="28" s="1"/>
  <c r="AC58" i="28" s="1"/>
  <c r="AC142" i="28" s="1"/>
  <c r="AD30" i="28" s="1"/>
  <c r="AD58" i="28" s="1"/>
  <c r="AD142" i="28" s="1"/>
  <c r="AE30" i="28" s="1"/>
  <c r="AE58" i="28" s="1"/>
  <c r="AE142" i="28" s="1"/>
  <c r="AF30" i="28" s="1"/>
  <c r="AF58" i="28" s="1"/>
  <c r="AF142" i="28" s="1"/>
  <c r="AG30" i="28" s="1"/>
  <c r="AG58" i="28" s="1"/>
  <c r="AG142" i="28" s="1"/>
  <c r="AH30" i="28" s="1"/>
  <c r="AH58" i="28" s="1"/>
  <c r="AH142" i="28" s="1"/>
  <c r="AI30" i="28" s="1"/>
  <c r="AI58" i="28" s="1"/>
  <c r="AI142" i="28" s="1"/>
  <c r="AJ30" i="28" s="1"/>
  <c r="AJ58" i="28" s="1"/>
  <c r="AJ142" i="28" s="1"/>
  <c r="AK30" i="28" s="1"/>
  <c r="AK58" i="28" s="1"/>
  <c r="AK142" i="28" s="1"/>
  <c r="AL30" i="28" s="1"/>
  <c r="AL58" i="28" s="1"/>
  <c r="AL142" i="28" s="1"/>
  <c r="AM30" i="28" s="1"/>
  <c r="AM58" i="28" s="1"/>
  <c r="AM142" i="28" s="1"/>
  <c r="AN30" i="28" s="1"/>
  <c r="AN58" i="28" s="1"/>
  <c r="AN142" i="28" s="1"/>
  <c r="AO30" i="28" s="1"/>
  <c r="AO58" i="28" s="1"/>
  <c r="AO142" i="28" s="1"/>
  <c r="AP30" i="28" s="1"/>
  <c r="AP58" i="28" s="1"/>
  <c r="AP142" i="28" s="1"/>
  <c r="AQ30" i="28" s="1"/>
  <c r="AQ58" i="28" s="1"/>
  <c r="AQ142" i="28" s="1"/>
  <c r="AR30" i="28" s="1"/>
  <c r="AR58" i="28" s="1"/>
  <c r="AR142" i="28" s="1"/>
  <c r="AS30" i="28" s="1"/>
  <c r="AS58" i="28" s="1"/>
  <c r="AS142" i="28" s="1"/>
  <c r="AT30" i="28" s="1"/>
  <c r="AT58" i="28" s="1"/>
  <c r="AT142" i="28" s="1"/>
  <c r="AU30" i="28" s="1"/>
  <c r="AU58" i="28" s="1"/>
  <c r="AU142" i="28" s="1"/>
  <c r="AV30" i="28" s="1"/>
  <c r="AV58" i="28" s="1"/>
  <c r="AV142" i="28" s="1"/>
  <c r="AW30" i="28" s="1"/>
  <c r="AW58" i="28" s="1"/>
  <c r="AW142" i="28" s="1"/>
  <c r="AX30" i="28" s="1"/>
  <c r="AX58" i="28" s="1"/>
  <c r="AX142" i="28" s="1"/>
  <c r="AY30" i="28" s="1"/>
  <c r="AY58" i="28" s="1"/>
  <c r="AY142" i="28" s="1"/>
  <c r="AZ30" i="28" s="1"/>
  <c r="AZ58" i="28" s="1"/>
  <c r="AZ142" i="28" s="1"/>
  <c r="BA30" i="28" s="1"/>
  <c r="BA58" i="28" s="1"/>
  <c r="BA142" i="28" s="1"/>
  <c r="BB30" i="28" s="1"/>
  <c r="BB58" i="28" s="1"/>
  <c r="BB142" i="28" s="1"/>
  <c r="BC30" i="28" s="1"/>
  <c r="BC58" i="28" s="1"/>
  <c r="BC142" i="28" s="1"/>
  <c r="BD30" i="28" s="1"/>
  <c r="BD58" i="28" s="1"/>
  <c r="BD142" i="28" s="1"/>
  <c r="AO61" i="30" a="1"/>
  <c r="AO61" i="30" s="1"/>
  <c r="AO58" i="30" a="1"/>
  <c r="AO58" i="30" s="1"/>
  <c r="AO45" i="34" a="1"/>
  <c r="AO45" i="34" s="1"/>
  <c r="AO73" i="34" s="1"/>
  <c r="AO62" i="30" a="1"/>
  <c r="AO62" i="30" s="1"/>
  <c r="AO59" i="30" a="1"/>
  <c r="AO59" i="30" s="1"/>
  <c r="AO60" i="30" a="1"/>
  <c r="AO60" i="30" s="1"/>
  <c r="BD27" i="30"/>
  <c r="BD28" i="30"/>
  <c r="AW58" i="30" s="1" a="1"/>
  <c r="AW58" i="30" s="1"/>
  <c r="BD33" i="30"/>
  <c r="AV63" i="30" s="1" a="1"/>
  <c r="AV63" i="30" s="1"/>
  <c r="BD32" i="30"/>
  <c r="AS62" i="30" s="1" a="1"/>
  <c r="AS62" i="30" s="1"/>
  <c r="BD79" i="29"/>
  <c r="BD80" i="29" s="1"/>
  <c r="BD31" i="30"/>
  <c r="BC61" i="30" s="1" a="1"/>
  <c r="BC61" i="30" s="1"/>
  <c r="BD29" i="30"/>
  <c r="AY59" i="30" s="1" a="1"/>
  <c r="AY59" i="30" s="1"/>
  <c r="BD82" i="28"/>
  <c r="BD103" i="28" s="1"/>
  <c r="BD30" i="30"/>
  <c r="AR60" i="30" s="1" a="1"/>
  <c r="AR60" i="30" s="1"/>
  <c r="BD29" i="34"/>
  <c r="BD45" i="34" s="1" a="1"/>
  <c r="BD45" i="34" s="1"/>
  <c r="BD73" i="34" s="1"/>
  <c r="BD33" i="34"/>
  <c r="AR49" i="34" s="1" a="1"/>
  <c r="AR49" i="34" s="1"/>
  <c r="AR77" i="34" s="1"/>
  <c r="BD27" i="34"/>
  <c r="AW43" i="34" s="1" a="1"/>
  <c r="AW43" i="34" s="1"/>
  <c r="AW71" i="34" s="1"/>
  <c r="BD31" i="34"/>
  <c r="BB47" i="34" s="1" a="1"/>
  <c r="BB47" i="34" s="1"/>
  <c r="BB75" i="34" s="1"/>
  <c r="BD30" i="34"/>
  <c r="BD46" i="34" s="1" a="1"/>
  <c r="BD46" i="34" s="1"/>
  <c r="BD74" i="34" s="1"/>
  <c r="BD28" i="34"/>
  <c r="BD44" i="34" s="1" a="1"/>
  <c r="BD44" i="34" s="1"/>
  <c r="BD72" i="34" s="1"/>
  <c r="BD32" i="34"/>
  <c r="AR48" i="34" s="1" a="1"/>
  <c r="AR48" i="34" s="1"/>
  <c r="AR76" i="34" s="1"/>
  <c r="AO44" i="34" a="1"/>
  <c r="AO44" i="34" s="1"/>
  <c r="AO72" i="34" s="1"/>
  <c r="AW61" i="30" a="1"/>
  <c r="AW61" i="30" s="1"/>
  <c r="AO49" i="34" a="1"/>
  <c r="AO49" i="34" s="1"/>
  <c r="AO77" i="34" s="1"/>
  <c r="AT63" i="30" a="1"/>
  <c r="AT63" i="30" s="1"/>
  <c r="AO63" i="30" a="1"/>
  <c r="AO63" i="30" s="1"/>
  <c r="BB60" i="30" a="1"/>
  <c r="BB60" i="30" s="1"/>
  <c r="AO47" i="34" a="1"/>
  <c r="AO47" i="34" s="1"/>
  <c r="AO75" i="34" s="1"/>
  <c r="AO43" i="34" a="1"/>
  <c r="AO43" i="34" s="1"/>
  <c r="AO71" i="34" s="1"/>
  <c r="AY47" i="34" a="1"/>
  <c r="AY47" i="34" s="1"/>
  <c r="AY75" i="34" s="1"/>
  <c r="AV60" i="30" a="1"/>
  <c r="AV60" i="30" s="1"/>
  <c r="AU47" i="34" a="1"/>
  <c r="AU47" i="34" s="1"/>
  <c r="AU75" i="34" s="1"/>
  <c r="AS61" i="28"/>
  <c r="AS145" i="28" s="1"/>
  <c r="AT33" i="28" s="1"/>
  <c r="AT61" i="28" s="1"/>
  <c r="AT145" i="28" s="1"/>
  <c r="AU33" i="28" s="1"/>
  <c r="AU61" i="28" s="1"/>
  <c r="AU145" i="28" s="1"/>
  <c r="AV33" i="28" s="1"/>
  <c r="AV61" i="28" s="1"/>
  <c r="AV145" i="28" s="1"/>
  <c r="AW33" i="28" s="1"/>
  <c r="AW61" i="28" s="1"/>
  <c r="AW145" i="28" s="1"/>
  <c r="AX33" i="28" s="1"/>
  <c r="AX61" i="28" s="1"/>
  <c r="AX145" i="28" s="1"/>
  <c r="AY33" i="28" s="1"/>
  <c r="AY61" i="28" s="1"/>
  <c r="AY145" i="28" s="1"/>
  <c r="AZ33" i="28" s="1"/>
  <c r="AZ61" i="28" s="1"/>
  <c r="AZ145" i="28" s="1"/>
  <c r="BA33" i="28" s="1"/>
  <c r="BA61" i="28" s="1"/>
  <c r="BA145" i="28" s="1"/>
  <c r="BB33" i="28" s="1"/>
  <c r="BB61" i="28" s="1"/>
  <c r="BB145" i="28" s="1"/>
  <c r="BC33" i="28" s="1"/>
  <c r="BC61" i="28" s="1"/>
  <c r="BC145" i="28" s="1"/>
  <c r="BD33" i="28" s="1"/>
  <c r="BD61" i="28" s="1"/>
  <c r="BD145" i="28" s="1"/>
  <c r="AZ62" i="30" a="1"/>
  <c r="AZ62" i="30" s="1"/>
  <c r="AS60" i="30" a="1"/>
  <c r="AS60" i="30" s="1"/>
  <c r="AO46" i="34" a="1"/>
  <c r="AO46" i="34" s="1"/>
  <c r="AO74" i="34" s="1"/>
  <c r="AU58" i="30" a="1"/>
  <c r="AU58" i="30" s="1"/>
  <c r="AY58" i="30" a="1"/>
  <c r="AY58" i="30" s="1"/>
  <c r="AQ47" i="34" a="1"/>
  <c r="AQ47" i="34" s="1"/>
  <c r="AQ75" i="34" s="1"/>
  <c r="BC57" i="30" a="1"/>
  <c r="BC57" i="30" s="1"/>
  <c r="BA57" i="30" a="1"/>
  <c r="BA57" i="30" s="1"/>
  <c r="AR57" i="30" a="1"/>
  <c r="AR57" i="30" s="1"/>
  <c r="AY60" i="30" a="1"/>
  <c r="AY60" i="30" s="1"/>
  <c r="BB63" i="30" a="1"/>
  <c r="BB63" i="30" s="1"/>
  <c r="AY49" i="34" a="1"/>
  <c r="AY49" i="34" s="1"/>
  <c r="AY77" i="34" s="1"/>
  <c r="AV47" i="34" a="1"/>
  <c r="AV47" i="34" s="1"/>
  <c r="AV75" i="34" s="1"/>
  <c r="AX47" i="34" a="1"/>
  <c r="AX47" i="34" s="1"/>
  <c r="AX75" i="34" s="1"/>
  <c r="BA61" i="30" a="1"/>
  <c r="BA61" i="30" s="1"/>
  <c r="BB61" i="30" a="1"/>
  <c r="BB61" i="30" s="1"/>
  <c r="AV59" i="30" a="1"/>
  <c r="AV59" i="30" s="1"/>
  <c r="AP46" i="34" a="1"/>
  <c r="AP46" i="34" s="1"/>
  <c r="AP74" i="34" s="1"/>
  <c r="AP45" i="34" l="1" a="1"/>
  <c r="AP45" i="34" s="1"/>
  <c r="AP73" i="34" s="1"/>
  <c r="BB46" i="34" a="1"/>
  <c r="BB46" i="34" s="1"/>
  <c r="BB74" i="34" s="1"/>
  <c r="AU46" i="34" a="1"/>
  <c r="AU46" i="34" s="1"/>
  <c r="AU74" i="34" s="1"/>
  <c r="AQ61" i="30" a="1"/>
  <c r="AQ61" i="30" s="1"/>
  <c r="AQ46" i="34" a="1"/>
  <c r="AQ46" i="34" s="1"/>
  <c r="AQ74" i="34" s="1"/>
  <c r="AS61" i="30" a="1"/>
  <c r="AS61" i="30" s="1"/>
  <c r="AR58" i="30" a="1"/>
  <c r="AR58" i="30" s="1"/>
  <c r="BC58" i="30" a="1"/>
  <c r="BC58" i="30" s="1"/>
  <c r="AU61" i="30" a="1"/>
  <c r="AU61" i="30" s="1"/>
  <c r="AW47" i="34" a="1"/>
  <c r="AW47" i="34" s="1"/>
  <c r="AW75" i="34" s="1"/>
  <c r="AP47" i="34" a="1"/>
  <c r="AP47" i="34" s="1"/>
  <c r="AP75" i="34" s="1"/>
  <c r="AS47" i="34" a="1"/>
  <c r="AS47" i="34" s="1"/>
  <c r="AS75" i="34" s="1"/>
  <c r="AR62" i="30" a="1"/>
  <c r="AR62" i="30" s="1"/>
  <c r="AX62" i="30" a="1"/>
  <c r="AX62" i="30" s="1"/>
  <c r="AP62" i="30" a="1"/>
  <c r="AP62" i="30" s="1"/>
  <c r="BC60" i="30" a="1"/>
  <c r="BC60" i="30" s="1"/>
  <c r="BC62" i="30" a="1"/>
  <c r="BC62" i="30" s="1"/>
  <c r="BB43" i="34" a="1"/>
  <c r="BB43" i="34" s="1"/>
  <c r="BB71" i="34" s="1"/>
  <c r="AZ60" i="30" a="1"/>
  <c r="AZ60" i="30" s="1"/>
  <c r="AT62" i="30" a="1"/>
  <c r="AT62" i="30" s="1"/>
  <c r="AT43" i="34" a="1"/>
  <c r="AT43" i="34" s="1"/>
  <c r="AT71" i="34" s="1"/>
  <c r="AR44" i="34" a="1"/>
  <c r="AR44" i="34" s="1"/>
  <c r="AR72" i="34" s="1"/>
  <c r="BB62" i="30" a="1"/>
  <c r="BB62" i="30" s="1"/>
  <c r="BB58" i="30" a="1"/>
  <c r="BB58" i="30" s="1"/>
  <c r="AX43" i="34" a="1"/>
  <c r="AX43" i="34" s="1"/>
  <c r="AX71" i="34" s="1"/>
  <c r="BC43" i="34" a="1"/>
  <c r="BC43" i="34" s="1"/>
  <c r="BC71" i="34" s="1"/>
  <c r="AV62" i="30" a="1"/>
  <c r="AV62" i="30" s="1"/>
  <c r="AW45" i="34" a="1"/>
  <c r="AW45" i="34" s="1"/>
  <c r="AW73" i="34" s="1"/>
  <c r="AU45" i="34" a="1"/>
  <c r="AU45" i="34" s="1"/>
  <c r="AU73" i="34" s="1"/>
  <c r="BB45" i="34" a="1"/>
  <c r="BB45" i="34" s="1"/>
  <c r="BB73" i="34" s="1"/>
  <c r="AS44" i="34" a="1"/>
  <c r="AS44" i="34" s="1"/>
  <c r="AS72" i="34" s="1"/>
  <c r="BC63" i="30" a="1"/>
  <c r="BC63" i="30" s="1"/>
  <c r="AX49" i="34" a="1"/>
  <c r="AX49" i="34" s="1"/>
  <c r="AX77" i="34" s="1"/>
  <c r="BA59" i="30" a="1"/>
  <c r="BA59" i="30" s="1"/>
  <c r="AS58" i="30" a="1"/>
  <c r="AS58" i="30" s="1"/>
  <c r="AS59" i="30" a="1"/>
  <c r="AS59" i="30" s="1"/>
  <c r="AS45" i="34" a="1"/>
  <c r="AS45" i="34" s="1"/>
  <c r="AS73" i="34" s="1"/>
  <c r="AY44" i="34" a="1"/>
  <c r="AY44" i="34" s="1"/>
  <c r="AY72" i="34" s="1"/>
  <c r="AZ58" i="30" a="1"/>
  <c r="AZ58" i="30" s="1"/>
  <c r="AW44" i="34" a="1"/>
  <c r="AW44" i="34" s="1"/>
  <c r="AW72" i="34" s="1"/>
  <c r="AQ62" i="30" a="1"/>
  <c r="AQ62" i="30" s="1"/>
  <c r="BC46" i="34" a="1"/>
  <c r="BC46" i="34" s="1"/>
  <c r="BC74" i="34" s="1"/>
  <c r="BA58" i="30" a="1"/>
  <c r="BA58" i="30" s="1"/>
  <c r="BC45" i="34" a="1"/>
  <c r="BC45" i="34" s="1"/>
  <c r="BC73" i="34" s="1"/>
  <c r="AQ45" i="34" a="1"/>
  <c r="AQ45" i="34" s="1"/>
  <c r="AQ73" i="34" s="1"/>
  <c r="AS43" i="34" a="1"/>
  <c r="AS43" i="34" s="1"/>
  <c r="AS71" i="34" s="1"/>
  <c r="AQ58" i="30" a="1"/>
  <c r="AQ58" i="30" s="1"/>
  <c r="AW59" i="30" a="1"/>
  <c r="AW59" i="30" s="1"/>
  <c r="AP44" i="34" a="1"/>
  <c r="AP44" i="34" s="1"/>
  <c r="AP72" i="34" s="1"/>
  <c r="AX44" i="34" a="1"/>
  <c r="AX44" i="34" s="1"/>
  <c r="AX72" i="34" s="1"/>
  <c r="BB59" i="30" a="1"/>
  <c r="BB59" i="30" s="1"/>
  <c r="AV49" i="34" a="1"/>
  <c r="AV49" i="34" s="1"/>
  <c r="AV77" i="34" s="1"/>
  <c r="AY45" i="34" a="1"/>
  <c r="AY45" i="34" s="1"/>
  <c r="AY73" i="34" s="1"/>
  <c r="AV44" i="34" a="1"/>
  <c r="AV44" i="34" s="1"/>
  <c r="AV72" i="34" s="1"/>
  <c r="BA45" i="34" a="1"/>
  <c r="BA45" i="34" s="1"/>
  <c r="BA73" i="34" s="1"/>
  <c r="AG137" i="29"/>
  <c r="AG138" i="29" s="1"/>
  <c r="AG110" i="28"/>
  <c r="AG131" i="28" s="1"/>
  <c r="BD48" i="34" a="1"/>
  <c r="BD48" i="34" s="1"/>
  <c r="BD76" i="34" s="1"/>
  <c r="AS48" i="34" a="1"/>
  <c r="AS48" i="34" s="1"/>
  <c r="AS76" i="34" s="1"/>
  <c r="AZ48" i="34" a="1"/>
  <c r="AZ48" i="34" s="1"/>
  <c r="AZ76" i="34" s="1"/>
  <c r="AY48" i="34" a="1"/>
  <c r="AY48" i="34" s="1"/>
  <c r="AY76" i="34" s="1"/>
  <c r="AQ48" i="34" a="1"/>
  <c r="AQ48" i="34" s="1"/>
  <c r="AQ76" i="34" s="1"/>
  <c r="AX48" i="34" a="1"/>
  <c r="AX48" i="34" s="1"/>
  <c r="AX76" i="34" s="1"/>
  <c r="AX137" i="29"/>
  <c r="AX138" i="29" s="1"/>
  <c r="AX110" i="28"/>
  <c r="AX131" i="28" s="1"/>
  <c r="AW48" i="34" a="1"/>
  <c r="AW48" i="34" s="1"/>
  <c r="AW76" i="34" s="1"/>
  <c r="BB48" i="34" a="1"/>
  <c r="BB48" i="34" s="1"/>
  <c r="BB76" i="34" s="1"/>
  <c r="AV46" i="34" a="1"/>
  <c r="AV46" i="34" s="1"/>
  <c r="AV74" i="34" s="1"/>
  <c r="BD59" i="30" a="1"/>
  <c r="BD59" i="30" s="1"/>
  <c r="AT59" i="30" a="1"/>
  <c r="AT59" i="30" s="1"/>
  <c r="AP59" i="30" a="1"/>
  <c r="AP59" i="30" s="1"/>
  <c r="AQ59" i="30" a="1"/>
  <c r="AQ59" i="30" s="1"/>
  <c r="AX59" i="30" a="1"/>
  <c r="AX59" i="30" s="1"/>
  <c r="AY43" i="34" a="1"/>
  <c r="AY43" i="34" s="1"/>
  <c r="AY71" i="34" s="1"/>
  <c r="AZ47" i="34" a="1"/>
  <c r="AZ47" i="34" s="1"/>
  <c r="AZ75" i="34" s="1"/>
  <c r="AS137" i="29"/>
  <c r="AS138" i="29" s="1"/>
  <c r="AS110" i="28"/>
  <c r="AS131" i="28" s="1"/>
  <c r="AB110" i="28"/>
  <c r="AB131" i="28" s="1"/>
  <c r="AB137" i="29"/>
  <c r="AB138" i="29" s="1"/>
  <c r="AX45" i="34" a="1"/>
  <c r="AX45" i="34" s="1"/>
  <c r="AX73" i="34" s="1"/>
  <c r="R110" i="28"/>
  <c r="R131" i="28" s="1"/>
  <c r="R137" i="29"/>
  <c r="R138" i="29" s="1"/>
  <c r="T110" i="28"/>
  <c r="T131" i="28" s="1"/>
  <c r="T137" i="29"/>
  <c r="T138" i="29" s="1"/>
  <c r="AP60" i="30" a="1"/>
  <c r="AP60" i="30" s="1"/>
  <c r="AV43" i="34" a="1"/>
  <c r="AV43" i="34" s="1"/>
  <c r="AV71" i="34" s="1"/>
  <c r="H110" i="28"/>
  <c r="H131" i="28" s="1"/>
  <c r="H137" i="29"/>
  <c r="H138" i="29" s="1"/>
  <c r="N110" i="28"/>
  <c r="N131" i="28" s="1"/>
  <c r="N137" i="29"/>
  <c r="N138" i="29" s="1"/>
  <c r="AD110" i="28"/>
  <c r="AD131" i="28" s="1"/>
  <c r="AD137" i="29"/>
  <c r="AD138" i="29" s="1"/>
  <c r="AN137" i="29"/>
  <c r="AN138" i="29" s="1"/>
  <c r="AN110" i="28"/>
  <c r="AN131" i="28" s="1"/>
  <c r="AI110" i="28"/>
  <c r="AI131" i="28" s="1"/>
  <c r="AI137" i="29"/>
  <c r="AI138" i="29" s="1"/>
  <c r="AO110" i="28"/>
  <c r="AO131" i="28" s="1"/>
  <c r="AO137" i="29"/>
  <c r="AO138" i="29" s="1"/>
  <c r="AY61" i="30" a="1"/>
  <c r="AY61" i="30" s="1"/>
  <c r="BD61" i="30" a="1"/>
  <c r="BD61" i="30" s="1"/>
  <c r="X110" i="28"/>
  <c r="X131" i="28" s="1"/>
  <c r="X137" i="29"/>
  <c r="X138" i="29" s="1"/>
  <c r="AE110" i="28"/>
  <c r="AE131" i="28" s="1"/>
  <c r="AE137" i="29"/>
  <c r="AE138" i="29" s="1"/>
  <c r="AU44" i="34" a="1"/>
  <c r="AU44" i="34" s="1"/>
  <c r="AU72" i="34" s="1"/>
  <c r="AW46" i="34" a="1"/>
  <c r="AW46" i="34" s="1"/>
  <c r="AW74" i="34" s="1"/>
  <c r="AY46" i="34" a="1"/>
  <c r="AY46" i="34" s="1"/>
  <c r="AY74" i="34" s="1"/>
  <c r="AQ60" i="30" a="1"/>
  <c r="AQ60" i="30" s="1"/>
  <c r="AW137" i="29"/>
  <c r="AW138" i="29" s="1"/>
  <c r="AW110" i="28"/>
  <c r="AW131" i="28" s="1"/>
  <c r="AZ46" i="34" a="1"/>
  <c r="AZ46" i="34" s="1"/>
  <c r="AZ74" i="34" s="1"/>
  <c r="BC110" i="28"/>
  <c r="BC131" i="28" s="1"/>
  <c r="BC137" i="29"/>
  <c r="BC138" i="29" s="1"/>
  <c r="AC137" i="29"/>
  <c r="AC138" i="29" s="1"/>
  <c r="AC110" i="28"/>
  <c r="AC131" i="28" s="1"/>
  <c r="G110" i="28"/>
  <c r="G137" i="29"/>
  <c r="G138" i="29" s="1"/>
  <c r="BD110" i="28"/>
  <c r="BD131" i="28" s="1"/>
  <c r="BD137" i="29"/>
  <c r="BD138" i="29" s="1"/>
  <c r="BC48" i="34" a="1"/>
  <c r="BC48" i="34" s="1"/>
  <c r="BC76" i="34" s="1"/>
  <c r="AV61" i="30" a="1"/>
  <c r="AV61" i="30" s="1"/>
  <c r="AS49" i="34" a="1"/>
  <c r="AS49" i="34" s="1"/>
  <c r="AS77" i="34" s="1"/>
  <c r="AZ61" i="30" a="1"/>
  <c r="AZ61" i="30" s="1"/>
  <c r="BD47" i="34" a="1"/>
  <c r="BD47" i="34" s="1"/>
  <c r="BD75" i="34" s="1"/>
  <c r="BA47" i="34" a="1"/>
  <c r="BA47" i="34" s="1"/>
  <c r="BA75" i="34" s="1"/>
  <c r="AU59" i="30" a="1"/>
  <c r="AU59" i="30" s="1"/>
  <c r="BA44" i="34" a="1"/>
  <c r="BA44" i="34" s="1"/>
  <c r="BA72" i="34" s="1"/>
  <c r="AM110" i="28"/>
  <c r="AM131" i="28" s="1"/>
  <c r="AM137" i="29"/>
  <c r="AM138" i="29" s="1"/>
  <c r="AJ137" i="29"/>
  <c r="AJ138" i="29" s="1"/>
  <c r="AJ110" i="28"/>
  <c r="AJ131" i="28" s="1"/>
  <c r="AP58" i="30" a="1"/>
  <c r="AP58" i="30" s="1"/>
  <c r="J137" i="29"/>
  <c r="J138" i="29" s="1"/>
  <c r="J110" i="28"/>
  <c r="J131" i="28" s="1"/>
  <c r="Y137" i="29"/>
  <c r="Y138" i="29" s="1"/>
  <c r="Y110" i="28"/>
  <c r="Y131" i="28" s="1"/>
  <c r="AT45" i="34" a="1"/>
  <c r="AT45" i="34" s="1"/>
  <c r="AT73" i="34" s="1"/>
  <c r="AU49" i="34" a="1"/>
  <c r="AU49" i="34" s="1"/>
  <c r="AU77" i="34" s="1"/>
  <c r="AR47" i="34" a="1"/>
  <c r="AR47" i="34" s="1"/>
  <c r="AR75" i="34" s="1"/>
  <c r="AV58" i="30" a="1"/>
  <c r="AV58" i="30" s="1"/>
  <c r="AV110" i="28"/>
  <c r="AV131" i="28" s="1"/>
  <c r="AV137" i="29"/>
  <c r="AV138" i="29" s="1"/>
  <c r="BA48" i="34" a="1"/>
  <c r="BA48" i="34" s="1"/>
  <c r="BA76" i="34" s="1"/>
  <c r="Z137" i="29"/>
  <c r="Z138" i="29" s="1"/>
  <c r="Z110" i="28"/>
  <c r="Z131" i="28" s="1"/>
  <c r="L110" i="28"/>
  <c r="L131" i="28" s="1"/>
  <c r="L137" i="29"/>
  <c r="L138" i="29" s="1"/>
  <c r="AV48" i="34" a="1"/>
  <c r="AV48" i="34" s="1"/>
  <c r="AV76" i="34" s="1"/>
  <c r="AT137" i="29"/>
  <c r="AT138" i="29" s="1"/>
  <c r="AT110" i="28"/>
  <c r="AT131" i="28" s="1"/>
  <c r="V137" i="29"/>
  <c r="V138" i="29" s="1"/>
  <c r="V110" i="28"/>
  <c r="V131" i="28" s="1"/>
  <c r="O110" i="28"/>
  <c r="O131" i="28" s="1"/>
  <c r="O137" i="29"/>
  <c r="O138" i="29" s="1"/>
  <c r="BA110" i="28"/>
  <c r="BA131" i="28" s="1"/>
  <c r="BA137" i="29"/>
  <c r="BA138" i="29" s="1"/>
  <c r="AP49" i="34" a="1"/>
  <c r="AP49" i="34" s="1"/>
  <c r="AP77" i="34" s="1"/>
  <c r="AH137" i="29"/>
  <c r="AH138" i="29" s="1"/>
  <c r="AH110" i="28"/>
  <c r="AH131" i="28" s="1"/>
  <c r="BA60" i="30" a="1"/>
  <c r="BA60" i="30" s="1"/>
  <c r="BD43" i="34" a="1"/>
  <c r="BD43" i="34" s="1"/>
  <c r="BD71" i="34" s="1"/>
  <c r="AZ43" i="34" a="1"/>
  <c r="AZ43" i="34" s="1"/>
  <c r="AZ71" i="34" s="1"/>
  <c r="AP43" i="34" a="1"/>
  <c r="AP43" i="34" s="1"/>
  <c r="AP71" i="34" s="1"/>
  <c r="AR43" i="34" a="1"/>
  <c r="AR43" i="34" s="1"/>
  <c r="AR71" i="34" s="1"/>
  <c r="BA43" i="34" a="1"/>
  <c r="BA43" i="34" s="1"/>
  <c r="BA71" i="34" s="1"/>
  <c r="AU62" i="30" a="1"/>
  <c r="AU62" i="30" s="1"/>
  <c r="BD62" i="30" a="1"/>
  <c r="BD62" i="30" s="1"/>
  <c r="AY62" i="30" a="1"/>
  <c r="AY62" i="30" s="1"/>
  <c r="BA62" i="30" a="1"/>
  <c r="BA62" i="30" s="1"/>
  <c r="M110" i="28"/>
  <c r="M131" i="28" s="1"/>
  <c r="M137" i="29"/>
  <c r="M138" i="29" s="1"/>
  <c r="AU43" i="34" a="1"/>
  <c r="AU43" i="34" s="1"/>
  <c r="AU71" i="34" s="1"/>
  <c r="AT60" i="30" a="1"/>
  <c r="AT60" i="30" s="1"/>
  <c r="AZ59" i="30" a="1"/>
  <c r="AZ59" i="30" s="1"/>
  <c r="AQ43" i="34" a="1"/>
  <c r="AQ43" i="34" s="1"/>
  <c r="AQ71" i="34" s="1"/>
  <c r="BC44" i="34" a="1"/>
  <c r="BC44" i="34" s="1"/>
  <c r="BC72" i="34" s="1"/>
  <c r="BC47" i="34" a="1"/>
  <c r="BC47" i="34" s="1"/>
  <c r="BC75" i="34" s="1"/>
  <c r="K110" i="28"/>
  <c r="K131" i="28" s="1"/>
  <c r="K137" i="29"/>
  <c r="K138" i="29" s="1"/>
  <c r="AA137" i="29"/>
  <c r="AA138" i="29" s="1"/>
  <c r="AA110" i="28"/>
  <c r="AA131" i="28" s="1"/>
  <c r="BB44" i="34" a="1"/>
  <c r="BB44" i="34" s="1"/>
  <c r="BB72" i="34" s="1"/>
  <c r="AW60" i="30" a="1"/>
  <c r="AW60" i="30" s="1"/>
  <c r="AZ45" i="34" a="1"/>
  <c r="AZ45" i="34" s="1"/>
  <c r="AZ73" i="34" s="1"/>
  <c r="AF110" i="28"/>
  <c r="AF131" i="28" s="1"/>
  <c r="AF137" i="29"/>
  <c r="AF138" i="29" s="1"/>
  <c r="AT48" i="34" a="1"/>
  <c r="AT48" i="34" s="1"/>
  <c r="AT76" i="34" s="1"/>
  <c r="BD49" i="34" a="1"/>
  <c r="BD49" i="34" s="1"/>
  <c r="BD77" i="34" s="1"/>
  <c r="AT49" i="34" a="1"/>
  <c r="AT49" i="34" s="1"/>
  <c r="AT77" i="34" s="1"/>
  <c r="AQ49" i="34" a="1"/>
  <c r="AQ49" i="34" s="1"/>
  <c r="AQ77" i="34" s="1"/>
  <c r="AR63" i="30" a="1"/>
  <c r="AR63" i="30" s="1"/>
  <c r="BD63" i="30" a="1"/>
  <c r="BD63" i="30" s="1"/>
  <c r="AP63" i="30" a="1"/>
  <c r="AP63" i="30" s="1"/>
  <c r="BA63" i="30" a="1"/>
  <c r="BA63" i="30" s="1"/>
  <c r="AZ63" i="30" a="1"/>
  <c r="AZ63" i="30" s="1"/>
  <c r="AW63" i="30" a="1"/>
  <c r="AW63" i="30" s="1"/>
  <c r="AX61" i="30" a="1"/>
  <c r="AX61" i="30" s="1"/>
  <c r="AR61" i="30" a="1"/>
  <c r="AR61" i="30" s="1"/>
  <c r="Q137" i="29"/>
  <c r="Q138" i="29" s="1"/>
  <c r="Q110" i="28"/>
  <c r="Q131" i="28" s="1"/>
  <c r="AU110" i="28"/>
  <c r="AU131" i="28" s="1"/>
  <c r="AU137" i="29"/>
  <c r="AU138" i="29" s="1"/>
  <c r="AL110" i="28"/>
  <c r="AL131" i="28" s="1"/>
  <c r="AL137" i="29"/>
  <c r="AL138" i="29" s="1"/>
  <c r="AP61" i="30" a="1"/>
  <c r="AP61" i="30" s="1"/>
  <c r="AR46" i="34" a="1"/>
  <c r="AR46" i="34" s="1"/>
  <c r="AR74" i="34" s="1"/>
  <c r="AZ44" i="34" a="1"/>
  <c r="AZ44" i="34" s="1"/>
  <c r="AZ72" i="34" s="1"/>
  <c r="AQ63" i="30" a="1"/>
  <c r="AQ63" i="30" s="1"/>
  <c r="S137" i="29"/>
  <c r="S138" i="29" s="1"/>
  <c r="S110" i="28"/>
  <c r="S131" i="28" s="1"/>
  <c r="AP48" i="34" a="1"/>
  <c r="AP48" i="34" s="1"/>
  <c r="AP76" i="34" s="1"/>
  <c r="U137" i="29"/>
  <c r="U138" i="29" s="1"/>
  <c r="U110" i="28"/>
  <c r="U131" i="28" s="1"/>
  <c r="AP110" i="28"/>
  <c r="AP131" i="28" s="1"/>
  <c r="AP137" i="29"/>
  <c r="AP138" i="29" s="1"/>
  <c r="AZ110" i="28"/>
  <c r="AZ131" i="28" s="1"/>
  <c r="AZ137" i="29"/>
  <c r="AZ138" i="29" s="1"/>
  <c r="AU63" i="30" a="1"/>
  <c r="AU63" i="30" s="1"/>
  <c r="BC49" i="34" a="1"/>
  <c r="BC49" i="34" s="1"/>
  <c r="BC77" i="34" s="1"/>
  <c r="W110" i="28"/>
  <c r="W131" i="28" s="1"/>
  <c r="W137" i="29"/>
  <c r="W138" i="29" s="1"/>
  <c r="AS63" i="30" a="1"/>
  <c r="AS63" i="30" s="1"/>
  <c r="AT58" i="30" a="1"/>
  <c r="AT58" i="30" s="1"/>
  <c r="BD58" i="30" a="1"/>
  <c r="BD58" i="30" s="1"/>
  <c r="AK110" i="28"/>
  <c r="AK131" i="28" s="1"/>
  <c r="AK137" i="29"/>
  <c r="AK138" i="29" s="1"/>
  <c r="AR45" i="34" a="1"/>
  <c r="AR45" i="34" s="1"/>
  <c r="AR73" i="34" s="1"/>
  <c r="BC59" i="30" a="1"/>
  <c r="BC59" i="30" s="1"/>
  <c r="AW49" i="34" a="1"/>
  <c r="AW49" i="34" s="1"/>
  <c r="AW77" i="34" s="1"/>
  <c r="AW62" i="30" a="1"/>
  <c r="AW62" i="30" s="1"/>
  <c r="AS46" i="34" a="1"/>
  <c r="AS46" i="34" s="1"/>
  <c r="AS74" i="34" s="1"/>
  <c r="AZ49" i="34" a="1"/>
  <c r="AZ49" i="34" s="1"/>
  <c r="AZ77" i="34" s="1"/>
  <c r="AT46" i="34" a="1"/>
  <c r="AT46" i="34" s="1"/>
  <c r="AT74" i="34" s="1"/>
  <c r="P137" i="29"/>
  <c r="P138" i="29" s="1"/>
  <c r="P110" i="28"/>
  <c r="P131" i="28" s="1"/>
  <c r="AY110" i="28"/>
  <c r="AY131" i="28" s="1"/>
  <c r="AY137" i="29"/>
  <c r="AY138" i="29" s="1"/>
  <c r="BB49" i="34" a="1"/>
  <c r="BB49" i="34" s="1"/>
  <c r="BB77" i="34" s="1"/>
  <c r="AQ110" i="28"/>
  <c r="AQ131" i="28" s="1"/>
  <c r="AQ137" i="29"/>
  <c r="AQ138" i="29" s="1"/>
  <c r="I137" i="29"/>
  <c r="I138" i="29" s="1"/>
  <c r="I110" i="28"/>
  <c r="I131" i="28" s="1"/>
  <c r="AU48" i="34" a="1"/>
  <c r="AU48" i="34" s="1"/>
  <c r="AU76" i="34" s="1"/>
  <c r="BA49" i="34" a="1"/>
  <c r="BA49" i="34" s="1"/>
  <c r="BA77" i="34" s="1"/>
  <c r="AY63" i="30" a="1"/>
  <c r="AY63" i="30" s="1"/>
  <c r="AU60" i="30" a="1"/>
  <c r="AU60" i="30" s="1"/>
  <c r="BD60" i="30" a="1"/>
  <c r="BD60" i="30" s="1"/>
  <c r="AS57" i="30" a="1"/>
  <c r="AS57" i="30" s="1"/>
  <c r="BD57" i="30" a="1"/>
  <c r="BD57" i="30" s="1"/>
  <c r="AT57" i="30" a="1"/>
  <c r="AT57" i="30" s="1"/>
  <c r="AQ57" i="30" a="1"/>
  <c r="AQ57" i="30" s="1"/>
  <c r="AY57" i="30" a="1"/>
  <c r="AY57" i="30" s="1"/>
  <c r="AX57" i="30" a="1"/>
  <c r="AX57" i="30" s="1"/>
  <c r="AW57" i="30" a="1"/>
  <c r="AW57" i="30" s="1"/>
  <c r="AV57" i="30" a="1"/>
  <c r="AV57" i="30" s="1"/>
  <c r="AZ57" i="30" a="1"/>
  <c r="AZ57" i="30" s="1"/>
  <c r="AU57" i="30" a="1"/>
  <c r="AU57" i="30" s="1"/>
  <c r="AP57" i="30" a="1"/>
  <c r="AP57" i="30" s="1"/>
  <c r="BB57" i="30" a="1"/>
  <c r="BB57" i="30" s="1"/>
  <c r="AT47" i="34" a="1"/>
  <c r="AT47" i="34" s="1"/>
  <c r="AT75" i="34" s="1"/>
  <c r="AX58" i="30" a="1"/>
  <c r="AX58" i="30" s="1"/>
  <c r="AX60" i="30" a="1"/>
  <c r="AX60" i="30" s="1"/>
  <c r="AX46" i="34" a="1"/>
  <c r="AX46" i="34" s="1"/>
  <c r="AX74" i="34" s="1"/>
  <c r="AR137" i="29"/>
  <c r="AR138" i="29" s="1"/>
  <c r="AR110" i="28"/>
  <c r="AR131" i="28" s="1"/>
  <c r="AT61" i="30" a="1"/>
  <c r="AT61" i="30" s="1"/>
  <c r="AX63" i="30" a="1"/>
  <c r="AX63" i="30" s="1"/>
  <c r="BB137" i="29"/>
  <c r="BB138" i="29" s="1"/>
  <c r="BB110" i="28"/>
  <c r="BB131" i="28" s="1"/>
  <c r="AT44" i="34" a="1"/>
  <c r="AT44" i="34" s="1"/>
  <c r="AT72" i="34" s="1"/>
  <c r="BA46" i="34" a="1"/>
  <c r="BA46" i="34" s="1"/>
  <c r="BA74" i="34" s="1"/>
  <c r="AV45" i="34" a="1"/>
  <c r="AV45" i="34" s="1"/>
  <c r="AV73" i="34" s="1"/>
  <c r="AQ44" i="34" a="1"/>
  <c r="AQ44" i="34" s="1"/>
  <c r="AQ72" i="34" s="1"/>
  <c r="AR59" i="30" a="1"/>
  <c r="AR59" i="30" s="1"/>
  <c r="A138" i="29" l="1"/>
  <c r="G131" i="28"/>
  <c r="G138" i="28"/>
  <c r="H26" i="28" l="1"/>
  <c r="G159" i="28"/>
  <c r="H47" i="28" l="1"/>
  <c r="H43" i="30"/>
  <c r="H75" i="30" s="1"/>
  <c r="H103" i="30" s="1"/>
  <c r="H54" i="28"/>
  <c r="H75" i="28" s="1"/>
  <c r="H41" i="30"/>
  <c r="H73" i="30" s="1"/>
  <c r="H101" i="30" s="1"/>
  <c r="H45" i="30"/>
  <c r="H77" i="30" s="1"/>
  <c r="H105" i="30" s="1"/>
  <c r="H47" i="30"/>
  <c r="H79" i="30" s="1"/>
  <c r="H107" i="30" s="1"/>
  <c r="H42" i="30"/>
  <c r="H74" i="30" s="1"/>
  <c r="H102" i="30" s="1"/>
  <c r="H46" i="30"/>
  <c r="H78" i="30" s="1"/>
  <c r="H106" i="30" s="1"/>
  <c r="H44" i="30"/>
  <c r="H76" i="30" s="1"/>
  <c r="H104" i="30" s="1"/>
  <c r="H138" i="28" l="1"/>
  <c r="H159" i="28" s="1"/>
  <c r="I26" i="28" l="1"/>
  <c r="I46" i="30" s="1"/>
  <c r="I78" i="30" s="1"/>
  <c r="I106" i="30" s="1"/>
  <c r="I44" i="30"/>
  <c r="I76" i="30" s="1"/>
  <c r="I104" i="30" s="1"/>
  <c r="I45" i="30" l="1"/>
  <c r="I77" i="30" s="1"/>
  <c r="I105" i="30" s="1"/>
  <c r="I41" i="30"/>
  <c r="I73" i="30" s="1"/>
  <c r="I101" i="30" s="1"/>
  <c r="I54" i="28"/>
  <c r="I75" i="28" s="1"/>
  <c r="I42" i="30"/>
  <c r="I74" i="30" s="1"/>
  <c r="I102" i="30" s="1"/>
  <c r="I47" i="30"/>
  <c r="I79" i="30" s="1"/>
  <c r="I107" i="30" s="1"/>
  <c r="I47" i="28"/>
  <c r="I43" i="30"/>
  <c r="I75" i="30" s="1"/>
  <c r="I103" i="30" s="1"/>
  <c r="G108" i="29"/>
  <c r="G109" i="29" s="1"/>
  <c r="I138" i="28" l="1"/>
  <c r="J26" i="28" l="1"/>
  <c r="I159" i="28"/>
  <c r="J41" i="30" l="1"/>
  <c r="J73" i="30" s="1"/>
  <c r="J101" i="30" s="1"/>
  <c r="J54" i="28"/>
  <c r="J47" i="30"/>
  <c r="J79" i="30" s="1"/>
  <c r="J107" i="30" s="1"/>
  <c r="J47" i="28"/>
  <c r="J46" i="30"/>
  <c r="J78" i="30" s="1"/>
  <c r="J106" i="30" s="1"/>
  <c r="J45" i="30"/>
  <c r="J77" i="30" s="1"/>
  <c r="J105" i="30" s="1"/>
  <c r="J42" i="30"/>
  <c r="J74" i="30" s="1"/>
  <c r="J102" i="30" s="1"/>
  <c r="J43" i="30"/>
  <c r="J75" i="30" s="1"/>
  <c r="J103" i="30" s="1"/>
  <c r="J44" i="30"/>
  <c r="J76" i="30" s="1"/>
  <c r="J104" i="30" s="1"/>
  <c r="J75" i="28" l="1"/>
  <c r="J138" i="28"/>
  <c r="J159" i="28" l="1"/>
  <c r="K26" i="28"/>
  <c r="K44" i="30" l="1"/>
  <c r="K76" i="30" s="1"/>
  <c r="K104" i="30" s="1"/>
  <c r="H46" i="20" s="1"/>
  <c r="K54" i="28"/>
  <c r="K75" i="28" s="1"/>
  <c r="K47" i="30"/>
  <c r="K79" i="30" s="1"/>
  <c r="K107" i="30" s="1"/>
  <c r="H49" i="20" s="1"/>
  <c r="K41" i="30"/>
  <c r="K73" i="30" s="1"/>
  <c r="K101" i="30" s="1"/>
  <c r="H43" i="20" s="1"/>
  <c r="K46" i="30"/>
  <c r="K78" i="30" s="1"/>
  <c r="K106" i="30" s="1"/>
  <c r="H48" i="20" s="1"/>
  <c r="K42" i="30"/>
  <c r="K74" i="30" s="1"/>
  <c r="K102" i="30" s="1"/>
  <c r="H44" i="20" s="1"/>
  <c r="K43" i="30"/>
  <c r="K75" i="30" s="1"/>
  <c r="K103" i="30" s="1"/>
  <c r="H45" i="20" s="1"/>
  <c r="K47" i="28"/>
  <c r="K45" i="30"/>
  <c r="K77" i="30" s="1"/>
  <c r="K105" i="30" s="1"/>
  <c r="H47" i="20" s="1"/>
  <c r="H108" i="29" l="1"/>
  <c r="H109" i="29" s="1"/>
  <c r="K138" i="28"/>
  <c r="K159" i="28" l="1"/>
  <c r="L26" i="28"/>
  <c r="L42" i="30" l="1"/>
  <c r="L74" i="30" s="1"/>
  <c r="L102" i="30" s="1"/>
  <c r="L54" i="28"/>
  <c r="L75" i="28" s="1"/>
  <c r="L47" i="30"/>
  <c r="L79" i="30" s="1"/>
  <c r="L107" i="30" s="1"/>
  <c r="L44" i="30"/>
  <c r="L76" i="30" s="1"/>
  <c r="L104" i="30" s="1"/>
  <c r="L47" i="28"/>
  <c r="L43" i="30"/>
  <c r="L75" i="30" s="1"/>
  <c r="L103" i="30" s="1"/>
  <c r="L41" i="30"/>
  <c r="L73" i="30" s="1"/>
  <c r="L101" i="30" s="1"/>
  <c r="L45" i="30"/>
  <c r="L77" i="30" s="1"/>
  <c r="L105" i="30" s="1"/>
  <c r="L46" i="30"/>
  <c r="L78" i="30" s="1"/>
  <c r="L106" i="30" s="1"/>
  <c r="L138" i="28"/>
  <c r="M26" i="28" l="1"/>
  <c r="L159" i="28"/>
  <c r="M46" i="30" l="1"/>
  <c r="M78" i="30" s="1"/>
  <c r="M106" i="30" s="1"/>
  <c r="M41" i="30"/>
  <c r="M73" i="30" s="1"/>
  <c r="M101" i="30" s="1"/>
  <c r="M44" i="30"/>
  <c r="M76" i="30" s="1"/>
  <c r="M104" i="30" s="1"/>
  <c r="M47" i="30"/>
  <c r="M79" i="30" s="1"/>
  <c r="M107" i="30" s="1"/>
  <c r="M47" i="28"/>
  <c r="M45" i="30"/>
  <c r="M77" i="30" s="1"/>
  <c r="M105" i="30" s="1"/>
  <c r="M43" i="30"/>
  <c r="M75" i="30" s="1"/>
  <c r="M103" i="30" s="1"/>
  <c r="M54" i="28"/>
  <c r="M75" i="28" s="1"/>
  <c r="M42" i="30"/>
  <c r="M74" i="30" s="1"/>
  <c r="M102" i="30" s="1"/>
  <c r="M138" i="28" l="1"/>
  <c r="N26" i="28" s="1"/>
  <c r="M159" i="28"/>
  <c r="N46" i="30"/>
  <c r="N78" i="30" s="1"/>
  <c r="N106" i="30" s="1"/>
  <c r="N47" i="30"/>
  <c r="N79" i="30" s="1"/>
  <c r="N107" i="30" s="1"/>
  <c r="N47" i="28"/>
  <c r="N54" i="28"/>
  <c r="N75" i="28" s="1"/>
  <c r="N44" i="30"/>
  <c r="N76" i="30" s="1"/>
  <c r="N104" i="30" s="1"/>
  <c r="N43" i="30"/>
  <c r="N75" i="30" s="1"/>
  <c r="N103" i="30" s="1"/>
  <c r="N41" i="30"/>
  <c r="N73" i="30" s="1"/>
  <c r="N101" i="30" s="1"/>
  <c r="N42" i="30"/>
  <c r="N74" i="30" s="1"/>
  <c r="N102" i="30" s="1"/>
  <c r="N45" i="30"/>
  <c r="N77" i="30" s="1"/>
  <c r="N105" i="30" s="1"/>
  <c r="N138" i="28" l="1"/>
  <c r="I108" i="29"/>
  <c r="I109" i="29" s="1"/>
  <c r="N159" i="28" l="1"/>
  <c r="O26" i="28"/>
  <c r="O54" i="28" l="1"/>
  <c r="O75" i="28" s="1"/>
  <c r="O46" i="30"/>
  <c r="O78" i="30" s="1"/>
  <c r="O106" i="30" s="1"/>
  <c r="O42" i="30"/>
  <c r="O74" i="30" s="1"/>
  <c r="O102" i="30" s="1"/>
  <c r="O47" i="28"/>
  <c r="O43" i="30"/>
  <c r="O75" i="30" s="1"/>
  <c r="O103" i="30" s="1"/>
  <c r="O44" i="30"/>
  <c r="O76" i="30" s="1"/>
  <c r="O104" i="30" s="1"/>
  <c r="O47" i="30"/>
  <c r="O79" i="30" s="1"/>
  <c r="O107" i="30" s="1"/>
  <c r="O41" i="30"/>
  <c r="O73" i="30" s="1"/>
  <c r="O101" i="30" s="1"/>
  <c r="O45" i="30"/>
  <c r="O77" i="30" s="1"/>
  <c r="O105" i="30" s="1"/>
  <c r="O138" i="28"/>
  <c r="O159" i="28" l="1"/>
  <c r="P26" i="28"/>
  <c r="P45" i="30" l="1"/>
  <c r="P77" i="30" s="1"/>
  <c r="P105" i="30" s="1"/>
  <c r="P44" i="30"/>
  <c r="P76" i="30" s="1"/>
  <c r="P104" i="30" s="1"/>
  <c r="P47" i="28"/>
  <c r="P41" i="30"/>
  <c r="P73" i="30" s="1"/>
  <c r="P101" i="30" s="1"/>
  <c r="P46" i="30"/>
  <c r="P78" i="30" s="1"/>
  <c r="P106" i="30" s="1"/>
  <c r="P43" i="30"/>
  <c r="P75" i="30" s="1"/>
  <c r="P103" i="30" s="1"/>
  <c r="P42" i="30"/>
  <c r="P74" i="30" s="1"/>
  <c r="P102" i="30" s="1"/>
  <c r="P47" i="30"/>
  <c r="P79" i="30" s="1"/>
  <c r="P107" i="30" s="1"/>
  <c r="P54" i="28"/>
  <c r="P75" i="28" s="1"/>
  <c r="P138" i="28" l="1"/>
  <c r="P159" i="28" s="1"/>
  <c r="J108" i="29"/>
  <c r="J109" i="29" s="1"/>
  <c r="Q26" i="28" l="1"/>
  <c r="Q54" i="28"/>
  <c r="Q75" i="28" s="1"/>
  <c r="Q41" i="30"/>
  <c r="Q73" i="30" s="1"/>
  <c r="Q101" i="30" s="1"/>
  <c r="Q42" i="30"/>
  <c r="Q74" i="30" s="1"/>
  <c r="Q102" i="30" s="1"/>
  <c r="Q43" i="30"/>
  <c r="Q75" i="30" s="1"/>
  <c r="Q103" i="30" s="1"/>
  <c r="Q47" i="28"/>
  <c r="Q44" i="30"/>
  <c r="Q76" i="30" s="1"/>
  <c r="Q104" i="30" s="1"/>
  <c r="Q45" i="30"/>
  <c r="Q77" i="30" s="1"/>
  <c r="Q105" i="30" s="1"/>
  <c r="Q46" i="30"/>
  <c r="Q78" i="30" s="1"/>
  <c r="Q106" i="30" s="1"/>
  <c r="Q47" i="30"/>
  <c r="Q79" i="30" s="1"/>
  <c r="Q107" i="30" s="1"/>
  <c r="Q138" i="28"/>
  <c r="R26" i="28" l="1"/>
  <c r="Q159" i="28"/>
  <c r="R54" i="28" l="1"/>
  <c r="R75" i="28" s="1"/>
  <c r="R41" i="30"/>
  <c r="R73" i="30" s="1"/>
  <c r="R101" i="30" s="1"/>
  <c r="R43" i="30"/>
  <c r="R75" i="30" s="1"/>
  <c r="R103" i="30" s="1"/>
  <c r="R42" i="30"/>
  <c r="R74" i="30" s="1"/>
  <c r="R102" i="30" s="1"/>
  <c r="R44" i="30"/>
  <c r="R76" i="30" s="1"/>
  <c r="R104" i="30" s="1"/>
  <c r="R45" i="30"/>
  <c r="R77" i="30" s="1"/>
  <c r="R105" i="30" s="1"/>
  <c r="R47" i="28"/>
  <c r="R46" i="30"/>
  <c r="R78" i="30" s="1"/>
  <c r="R106" i="30" s="1"/>
  <c r="R47" i="30"/>
  <c r="R79" i="30" s="1"/>
  <c r="R107" i="30" s="1"/>
  <c r="R138" i="28"/>
  <c r="S26" i="28" l="1"/>
  <c r="R159" i="28"/>
  <c r="S47" i="30" l="1"/>
  <c r="S79" i="30" s="1"/>
  <c r="S107" i="30" s="1"/>
  <c r="S54" i="28"/>
  <c r="S75" i="28" s="1"/>
  <c r="S45" i="30"/>
  <c r="S77" i="30" s="1"/>
  <c r="S105" i="30" s="1"/>
  <c r="S42" i="30"/>
  <c r="S74" i="30" s="1"/>
  <c r="S102" i="30" s="1"/>
  <c r="S44" i="30"/>
  <c r="S76" i="30" s="1"/>
  <c r="S104" i="30" s="1"/>
  <c r="S47" i="28"/>
  <c r="S41" i="30"/>
  <c r="S73" i="30" s="1"/>
  <c r="S101" i="30" s="1"/>
  <c r="S46" i="30"/>
  <c r="S78" i="30" s="1"/>
  <c r="S106" i="30" s="1"/>
  <c r="S43" i="30"/>
  <c r="S75" i="30" s="1"/>
  <c r="S103" i="30" s="1"/>
  <c r="S138" i="28"/>
  <c r="S159" i="28" l="1"/>
  <c r="T26" i="28"/>
  <c r="T45" i="30" l="1"/>
  <c r="T77" i="30" s="1"/>
  <c r="T105" i="30" s="1"/>
  <c r="T43" i="30"/>
  <c r="T75" i="30" s="1"/>
  <c r="T103" i="30" s="1"/>
  <c r="T46" i="30"/>
  <c r="T78" i="30" s="1"/>
  <c r="T106" i="30" s="1"/>
  <c r="T42" i="30"/>
  <c r="T74" i="30" s="1"/>
  <c r="T102" i="30" s="1"/>
  <c r="T47" i="28"/>
  <c r="T54" i="28"/>
  <c r="T75" i="28" s="1"/>
  <c r="T47" i="30"/>
  <c r="T79" i="30" s="1"/>
  <c r="T107" i="30" s="1"/>
  <c r="T44" i="30"/>
  <c r="T76" i="30" s="1"/>
  <c r="T104" i="30" s="1"/>
  <c r="T41" i="30"/>
  <c r="T73" i="30" s="1"/>
  <c r="T101" i="30" s="1"/>
  <c r="K108" i="29" l="1"/>
  <c r="K109" i="29" s="1"/>
  <c r="T138" i="28"/>
  <c r="U26" i="28" s="1"/>
  <c r="T159" i="28"/>
  <c r="U45" i="30" l="1"/>
  <c r="U77" i="30" s="1"/>
  <c r="U105" i="30" s="1"/>
  <c r="U54" i="28"/>
  <c r="U75" i="28" s="1"/>
  <c r="U42" i="30"/>
  <c r="U74" i="30" s="1"/>
  <c r="U102" i="30" s="1"/>
  <c r="U47" i="30"/>
  <c r="U79" i="30" s="1"/>
  <c r="U107" i="30" s="1"/>
  <c r="U41" i="30"/>
  <c r="U73" i="30" s="1"/>
  <c r="U101" i="30" s="1"/>
  <c r="U43" i="30"/>
  <c r="U75" i="30" s="1"/>
  <c r="U103" i="30" s="1"/>
  <c r="U44" i="30"/>
  <c r="U76" i="30" s="1"/>
  <c r="U104" i="30" s="1"/>
  <c r="U47" i="28"/>
  <c r="U46" i="30"/>
  <c r="U78" i="30" s="1"/>
  <c r="U106" i="30" s="1"/>
  <c r="U138" i="28"/>
  <c r="V26" i="28" l="1"/>
  <c r="U159" i="28"/>
  <c r="V43" i="30" l="1"/>
  <c r="V75" i="30" s="1"/>
  <c r="V103" i="30" s="1"/>
  <c r="V46" i="30"/>
  <c r="V78" i="30" s="1"/>
  <c r="V106" i="30" s="1"/>
  <c r="V45" i="30"/>
  <c r="V77" i="30" s="1"/>
  <c r="V105" i="30" s="1"/>
  <c r="V44" i="30"/>
  <c r="V76" i="30" s="1"/>
  <c r="V104" i="30" s="1"/>
  <c r="V47" i="28"/>
  <c r="V42" i="30"/>
  <c r="V74" i="30" s="1"/>
  <c r="V102" i="30" s="1"/>
  <c r="V47" i="30"/>
  <c r="V79" i="30" s="1"/>
  <c r="V107" i="30" s="1"/>
  <c r="V54" i="28"/>
  <c r="V75" i="28" s="1"/>
  <c r="V41" i="30"/>
  <c r="V73" i="30" s="1"/>
  <c r="V101" i="30" s="1"/>
  <c r="V138" i="28" l="1"/>
  <c r="W26" i="28"/>
  <c r="V159" i="28"/>
  <c r="W47" i="28" l="1"/>
  <c r="W44" i="30"/>
  <c r="W76" i="30" s="1"/>
  <c r="W104" i="30" s="1"/>
  <c r="W41" i="30"/>
  <c r="W73" i="30" s="1"/>
  <c r="W101" i="30" s="1"/>
  <c r="W45" i="30"/>
  <c r="W77" i="30" s="1"/>
  <c r="W105" i="30" s="1"/>
  <c r="W42" i="30"/>
  <c r="W74" i="30" s="1"/>
  <c r="W102" i="30" s="1"/>
  <c r="W43" i="30"/>
  <c r="W75" i="30" s="1"/>
  <c r="W103" i="30" s="1"/>
  <c r="W47" i="30"/>
  <c r="W79" i="30" s="1"/>
  <c r="W107" i="30" s="1"/>
  <c r="W46" i="30"/>
  <c r="W78" i="30" s="1"/>
  <c r="W106" i="30" s="1"/>
  <c r="W54" i="28"/>
  <c r="W75" i="28" s="1"/>
  <c r="W138" i="28"/>
  <c r="W159" i="28" l="1"/>
  <c r="X26" i="28"/>
  <c r="X42" i="30" l="1"/>
  <c r="X74" i="30" s="1"/>
  <c r="X102" i="30" s="1"/>
  <c r="X43" i="30"/>
  <c r="X75" i="30" s="1"/>
  <c r="X103" i="30" s="1"/>
  <c r="X45" i="30"/>
  <c r="X77" i="30" s="1"/>
  <c r="X105" i="30" s="1"/>
  <c r="X54" i="28"/>
  <c r="X75" i="28" s="1"/>
  <c r="X47" i="28"/>
  <c r="X41" i="30"/>
  <c r="X73" i="30" s="1"/>
  <c r="X101" i="30" s="1"/>
  <c r="X46" i="30"/>
  <c r="X78" i="30" s="1"/>
  <c r="X106" i="30" s="1"/>
  <c r="X47" i="30"/>
  <c r="X79" i="30" s="1"/>
  <c r="X107" i="30" s="1"/>
  <c r="X44" i="30"/>
  <c r="X76" i="30" s="1"/>
  <c r="X104" i="30" s="1"/>
  <c r="X138" i="28"/>
  <c r="L108" i="29"/>
  <c r="L109" i="29" s="1"/>
  <c r="Y26" i="28" l="1"/>
  <c r="X159" i="28"/>
  <c r="Y42" i="30" l="1"/>
  <c r="Y74" i="30" s="1"/>
  <c r="Y102" i="30" s="1"/>
  <c r="Y41" i="30"/>
  <c r="Y73" i="30" s="1"/>
  <c r="Y101" i="30" s="1"/>
  <c r="Y45" i="30"/>
  <c r="Y77" i="30" s="1"/>
  <c r="Y105" i="30" s="1"/>
  <c r="Y43" i="30"/>
  <c r="Y75" i="30" s="1"/>
  <c r="Y103" i="30" s="1"/>
  <c r="Y47" i="28"/>
  <c r="Y47" i="30"/>
  <c r="Y79" i="30" s="1"/>
  <c r="Y107" i="30" s="1"/>
  <c r="Y54" i="28"/>
  <c r="Y75" i="28" s="1"/>
  <c r="Y44" i="30"/>
  <c r="Y76" i="30" s="1"/>
  <c r="Y104" i="30" s="1"/>
  <c r="Y46" i="30"/>
  <c r="Y78" i="30" s="1"/>
  <c r="Y106" i="30" s="1"/>
  <c r="Y138" i="28" l="1"/>
  <c r="Y159" i="28" l="1"/>
  <c r="Z26" i="28"/>
  <c r="M108" i="29" l="1"/>
  <c r="M109" i="29" s="1"/>
  <c r="Z44" i="30"/>
  <c r="Z76" i="30" s="1"/>
  <c r="Z104" i="30" s="1"/>
  <c r="Z43" i="30"/>
  <c r="Z75" i="30" s="1"/>
  <c r="Z103" i="30" s="1"/>
  <c r="Z47" i="30"/>
  <c r="Z79" i="30" s="1"/>
  <c r="Z107" i="30" s="1"/>
  <c r="Z54" i="28"/>
  <c r="Z75" i="28" s="1"/>
  <c r="Z42" i="30"/>
  <c r="Z74" i="30" s="1"/>
  <c r="Z102" i="30" s="1"/>
  <c r="Z45" i="30"/>
  <c r="Z77" i="30" s="1"/>
  <c r="Z105" i="30" s="1"/>
  <c r="Z46" i="30"/>
  <c r="Z78" i="30" s="1"/>
  <c r="Z106" i="30" s="1"/>
  <c r="Z47" i="28"/>
  <c r="Z41" i="30"/>
  <c r="Z73" i="30" s="1"/>
  <c r="Z101" i="30" s="1"/>
  <c r="Z138" i="28" l="1"/>
  <c r="Z159" i="28"/>
  <c r="AA26" i="28"/>
  <c r="AA42" i="30" l="1"/>
  <c r="AA74" i="30" s="1"/>
  <c r="AA102" i="30" s="1"/>
  <c r="AA54" i="28"/>
  <c r="AA75" i="28" s="1"/>
  <c r="AA44" i="30"/>
  <c r="AA76" i="30" s="1"/>
  <c r="AA104" i="30" s="1"/>
  <c r="AA47" i="30"/>
  <c r="AA79" i="30" s="1"/>
  <c r="AA107" i="30" s="1"/>
  <c r="AA41" i="30"/>
  <c r="AA73" i="30" s="1"/>
  <c r="AA101" i="30" s="1"/>
  <c r="AA47" i="28"/>
  <c r="AA43" i="30"/>
  <c r="AA75" i="30" s="1"/>
  <c r="AA103" i="30" s="1"/>
  <c r="AA45" i="30"/>
  <c r="AA77" i="30" s="1"/>
  <c r="AA105" i="30" s="1"/>
  <c r="AA46" i="30"/>
  <c r="AA78" i="30" s="1"/>
  <c r="AA106" i="30" s="1"/>
  <c r="AA138" i="28"/>
  <c r="AA159" i="28" l="1"/>
  <c r="AB26" i="28"/>
  <c r="AB42" i="30" l="1"/>
  <c r="AB74" i="30" s="1"/>
  <c r="AB102" i="30" s="1"/>
  <c r="AB44" i="30"/>
  <c r="AB76" i="30" s="1"/>
  <c r="AB104" i="30" s="1"/>
  <c r="AB41" i="30"/>
  <c r="AB73" i="30" s="1"/>
  <c r="AB101" i="30" s="1"/>
  <c r="AB46" i="30"/>
  <c r="AB78" i="30" s="1"/>
  <c r="AB106" i="30" s="1"/>
  <c r="AB43" i="30"/>
  <c r="AB75" i="30" s="1"/>
  <c r="AB103" i="30" s="1"/>
  <c r="AB47" i="30"/>
  <c r="AB79" i="30" s="1"/>
  <c r="AB107" i="30" s="1"/>
  <c r="AB47" i="28"/>
  <c r="AB45" i="30"/>
  <c r="AB77" i="30" s="1"/>
  <c r="AB105" i="30" s="1"/>
  <c r="AB54" i="28"/>
  <c r="AB75" i="28" s="1"/>
  <c r="AB138" i="28" l="1"/>
  <c r="AB159" i="28" l="1"/>
  <c r="AC26" i="28"/>
  <c r="AC54" i="28" l="1"/>
  <c r="AC75" i="28" s="1"/>
  <c r="AC45" i="30"/>
  <c r="AC77" i="30" s="1"/>
  <c r="AC105" i="30" s="1"/>
  <c r="AC44" i="30"/>
  <c r="AC76" i="30" s="1"/>
  <c r="AC104" i="30" s="1"/>
  <c r="AC47" i="28"/>
  <c r="AC41" i="30"/>
  <c r="AC73" i="30" s="1"/>
  <c r="AC101" i="30" s="1"/>
  <c r="AC43" i="30"/>
  <c r="AC75" i="30" s="1"/>
  <c r="AC103" i="30" s="1"/>
  <c r="AC46" i="30"/>
  <c r="AC78" i="30" s="1"/>
  <c r="AC106" i="30" s="1"/>
  <c r="AC47" i="30"/>
  <c r="AC79" i="30" s="1"/>
  <c r="AC107" i="30" s="1"/>
  <c r="AC42" i="30"/>
  <c r="AC74" i="30" s="1"/>
  <c r="AC102" i="30" s="1"/>
  <c r="AC138" i="28"/>
  <c r="N108" i="29" l="1"/>
  <c r="N109" i="29" s="1"/>
  <c r="AD26" i="28"/>
  <c r="AC159" i="28"/>
  <c r="AD45" i="30" l="1"/>
  <c r="AD77" i="30" s="1"/>
  <c r="AD105" i="30" s="1"/>
  <c r="AD47" i="28"/>
  <c r="AD42" i="30"/>
  <c r="AD74" i="30" s="1"/>
  <c r="AD102" i="30" s="1"/>
  <c r="AD44" i="30"/>
  <c r="AD76" i="30" s="1"/>
  <c r="AD104" i="30" s="1"/>
  <c r="AD46" i="30"/>
  <c r="AD78" i="30" s="1"/>
  <c r="AD106" i="30" s="1"/>
  <c r="AD41" i="30"/>
  <c r="AD73" i="30" s="1"/>
  <c r="AD101" i="30" s="1"/>
  <c r="AD43" i="30"/>
  <c r="AD75" i="30" s="1"/>
  <c r="AD103" i="30" s="1"/>
  <c r="AD54" i="28"/>
  <c r="AD75" i="28" s="1"/>
  <c r="AD47" i="30"/>
  <c r="AD79" i="30" s="1"/>
  <c r="AD107" i="30" s="1"/>
  <c r="AD138" i="28" l="1"/>
  <c r="AD159" i="28" l="1"/>
  <c r="AE26" i="28"/>
  <c r="AE47" i="30" l="1"/>
  <c r="AE79" i="30" s="1"/>
  <c r="AE107" i="30" s="1"/>
  <c r="AE47" i="28"/>
  <c r="AE43" i="30"/>
  <c r="AE75" i="30" s="1"/>
  <c r="AE103" i="30" s="1"/>
  <c r="AE54" i="28"/>
  <c r="AE75" i="28" s="1"/>
  <c r="AE45" i="30"/>
  <c r="AE77" i="30" s="1"/>
  <c r="AE105" i="30" s="1"/>
  <c r="AE42" i="30"/>
  <c r="AE74" i="30" s="1"/>
  <c r="AE102" i="30" s="1"/>
  <c r="AE46" i="30"/>
  <c r="AE78" i="30" s="1"/>
  <c r="AE106" i="30" s="1"/>
  <c r="AE44" i="30"/>
  <c r="AE76" i="30" s="1"/>
  <c r="AE104" i="30" s="1"/>
  <c r="AE41" i="30"/>
  <c r="AE73" i="30" s="1"/>
  <c r="AE101" i="30" s="1"/>
  <c r="AE138" i="28" l="1"/>
  <c r="AE159" i="28" s="1"/>
  <c r="AF26" i="28" l="1"/>
  <c r="O108" i="29"/>
  <c r="O109" i="29" s="1"/>
  <c r="AF41" i="30"/>
  <c r="AF73" i="30" s="1"/>
  <c r="AF101" i="30" s="1"/>
  <c r="AF46" i="30"/>
  <c r="AF78" i="30" s="1"/>
  <c r="AF106" i="30" s="1"/>
  <c r="AF43" i="30"/>
  <c r="AF75" i="30" s="1"/>
  <c r="AF103" i="30" s="1"/>
  <c r="AF47" i="30"/>
  <c r="AF79" i="30" s="1"/>
  <c r="AF107" i="30" s="1"/>
  <c r="AF44" i="30"/>
  <c r="AF76" i="30" s="1"/>
  <c r="AF104" i="30" s="1"/>
  <c r="AF47" i="28"/>
  <c r="AF54" i="28"/>
  <c r="AF75" i="28" s="1"/>
  <c r="AF42" i="30"/>
  <c r="AF74" i="30" s="1"/>
  <c r="AF102" i="30" s="1"/>
  <c r="AF45" i="30"/>
  <c r="AF77" i="30" s="1"/>
  <c r="AF105" i="30" s="1"/>
  <c r="AF138" i="28"/>
  <c r="AF159" i="28" l="1"/>
  <c r="AG26" i="28"/>
  <c r="AG54" i="28" l="1"/>
  <c r="AG75" i="28" s="1"/>
  <c r="AG47" i="30"/>
  <c r="AG79" i="30" s="1"/>
  <c r="AG107" i="30" s="1"/>
  <c r="AG43" i="30"/>
  <c r="AG75" i="30" s="1"/>
  <c r="AG103" i="30" s="1"/>
  <c r="AG44" i="30"/>
  <c r="AG76" i="30" s="1"/>
  <c r="AG104" i="30" s="1"/>
  <c r="AG45" i="30"/>
  <c r="AG77" i="30" s="1"/>
  <c r="AG105" i="30" s="1"/>
  <c r="AG41" i="30"/>
  <c r="AG73" i="30" s="1"/>
  <c r="AG101" i="30" s="1"/>
  <c r="AG46" i="30"/>
  <c r="AG78" i="30" s="1"/>
  <c r="AG106" i="30" s="1"/>
  <c r="AG42" i="30"/>
  <c r="AG74" i="30" s="1"/>
  <c r="AG102" i="30" s="1"/>
  <c r="AG47" i="28"/>
  <c r="AG138" i="28"/>
  <c r="AG159" i="28" l="1"/>
  <c r="AH26" i="28"/>
  <c r="AH45" i="30" l="1"/>
  <c r="AH77" i="30" s="1"/>
  <c r="AH105" i="30" s="1"/>
  <c r="AH44" i="30"/>
  <c r="AH76" i="30" s="1"/>
  <c r="AH104" i="30" s="1"/>
  <c r="AH47" i="28"/>
  <c r="AH46" i="30"/>
  <c r="AH78" i="30" s="1"/>
  <c r="AH106" i="30" s="1"/>
  <c r="AH54" i="28"/>
  <c r="AH75" i="28" s="1"/>
  <c r="AH47" i="30"/>
  <c r="AH79" i="30" s="1"/>
  <c r="AH107" i="30" s="1"/>
  <c r="AH41" i="30"/>
  <c r="AH73" i="30" s="1"/>
  <c r="AH101" i="30" s="1"/>
  <c r="AH43" i="30"/>
  <c r="AH75" i="30" s="1"/>
  <c r="AH103" i="30" s="1"/>
  <c r="AH42" i="30"/>
  <c r="AH74" i="30" s="1"/>
  <c r="AH102" i="30" s="1"/>
  <c r="AH138" i="28"/>
  <c r="AI26" i="28" l="1"/>
  <c r="AH159" i="28"/>
  <c r="AI43" i="30" l="1"/>
  <c r="AI75" i="30" s="1"/>
  <c r="AI103" i="30" s="1"/>
  <c r="AI47" i="30"/>
  <c r="AI79" i="30" s="1"/>
  <c r="AI107" i="30" s="1"/>
  <c r="AI45" i="30"/>
  <c r="AI77" i="30" s="1"/>
  <c r="AI105" i="30" s="1"/>
  <c r="AI44" i="30"/>
  <c r="AI76" i="30" s="1"/>
  <c r="AI104" i="30" s="1"/>
  <c r="AI54" i="28"/>
  <c r="AI75" i="28" s="1"/>
  <c r="AI41" i="30"/>
  <c r="AI73" i="30" s="1"/>
  <c r="AI101" i="30" s="1"/>
  <c r="AI46" i="30"/>
  <c r="AI78" i="30" s="1"/>
  <c r="AI106" i="30" s="1"/>
  <c r="AI47" i="28"/>
  <c r="AI42" i="30"/>
  <c r="AI74" i="30" s="1"/>
  <c r="AI102" i="30" s="1"/>
  <c r="AI138" i="28" l="1"/>
  <c r="P108" i="29"/>
  <c r="P109" i="29" s="1"/>
  <c r="AJ26" i="28" l="1"/>
  <c r="AI159" i="28"/>
  <c r="AJ46" i="30" l="1"/>
  <c r="AJ78" i="30" s="1"/>
  <c r="AJ106" i="30" s="1"/>
  <c r="AJ41" i="30"/>
  <c r="AJ73" i="30" s="1"/>
  <c r="AJ101" i="30" s="1"/>
  <c r="AJ45" i="30"/>
  <c r="AJ77" i="30" s="1"/>
  <c r="AJ105" i="30" s="1"/>
  <c r="AJ47" i="30"/>
  <c r="AJ79" i="30" s="1"/>
  <c r="AJ107" i="30" s="1"/>
  <c r="AJ54" i="28"/>
  <c r="AJ75" i="28" s="1"/>
  <c r="AJ42" i="30"/>
  <c r="AJ74" i="30" s="1"/>
  <c r="AJ102" i="30" s="1"/>
  <c r="AJ47" i="28"/>
  <c r="AJ44" i="30"/>
  <c r="AJ76" i="30" s="1"/>
  <c r="AJ104" i="30" s="1"/>
  <c r="AJ43" i="30"/>
  <c r="AJ75" i="30" s="1"/>
  <c r="AJ103" i="30" s="1"/>
  <c r="AJ138" i="28" l="1"/>
  <c r="AJ159" i="28"/>
  <c r="AK26" i="28"/>
  <c r="AK43" i="30" l="1"/>
  <c r="AK75" i="30" s="1"/>
  <c r="AK103" i="30" s="1"/>
  <c r="AK47" i="30"/>
  <c r="AK79" i="30" s="1"/>
  <c r="AK107" i="30" s="1"/>
  <c r="AK46" i="30"/>
  <c r="AK78" i="30" s="1"/>
  <c r="AK106" i="30" s="1"/>
  <c r="AK44" i="30"/>
  <c r="AK76" i="30" s="1"/>
  <c r="AK104" i="30" s="1"/>
  <c r="AK41" i="30"/>
  <c r="AK73" i="30" s="1"/>
  <c r="AK101" i="30" s="1"/>
  <c r="AK54" i="28"/>
  <c r="AK75" i="28" s="1"/>
  <c r="AK47" i="28"/>
  <c r="AK42" i="30"/>
  <c r="AK74" i="30" s="1"/>
  <c r="AK102" i="30" s="1"/>
  <c r="AK45" i="30"/>
  <c r="AK77" i="30" s="1"/>
  <c r="AK105" i="30" s="1"/>
  <c r="AK138" i="28" l="1"/>
  <c r="AK159" i="28" l="1"/>
  <c r="AL26" i="28"/>
  <c r="Q108" i="29" l="1"/>
  <c r="Q109" i="29" s="1"/>
  <c r="AL42" i="30"/>
  <c r="AL74" i="30" s="1"/>
  <c r="AL102" i="30" s="1"/>
  <c r="AL45" i="30"/>
  <c r="AL77" i="30" s="1"/>
  <c r="AL105" i="30" s="1"/>
  <c r="AL54" i="28"/>
  <c r="AL75" i="28" s="1"/>
  <c r="AL47" i="30"/>
  <c r="AL79" i="30" s="1"/>
  <c r="AL107" i="30" s="1"/>
  <c r="AL44" i="30"/>
  <c r="AL76" i="30" s="1"/>
  <c r="AL104" i="30" s="1"/>
  <c r="AL43" i="30"/>
  <c r="AL75" i="30" s="1"/>
  <c r="AL103" i="30" s="1"/>
  <c r="AL41" i="30"/>
  <c r="AL73" i="30" s="1"/>
  <c r="AL101" i="30" s="1"/>
  <c r="AL47" i="28"/>
  <c r="AL46" i="30"/>
  <c r="AL78" i="30" s="1"/>
  <c r="AL106" i="30" s="1"/>
  <c r="AL138" i="28" l="1"/>
  <c r="AL159" i="28" s="1"/>
  <c r="AM26" i="28" l="1"/>
  <c r="AM44" i="30"/>
  <c r="AM76" i="30" s="1"/>
  <c r="AM104" i="30" s="1"/>
  <c r="AM45" i="30"/>
  <c r="AM77" i="30" s="1"/>
  <c r="AM105" i="30" s="1"/>
  <c r="AM43" i="30"/>
  <c r="AM75" i="30" s="1"/>
  <c r="AM103" i="30" s="1"/>
  <c r="AM54" i="28"/>
  <c r="AM75" i="28" s="1"/>
  <c r="AM47" i="28"/>
  <c r="AM42" i="30"/>
  <c r="AM74" i="30" s="1"/>
  <c r="AM102" i="30" s="1"/>
  <c r="AM47" i="30"/>
  <c r="AM79" i="30" s="1"/>
  <c r="AM107" i="30" s="1"/>
  <c r="AM41" i="30"/>
  <c r="AM73" i="30" s="1"/>
  <c r="AM101" i="30" s="1"/>
  <c r="AM46" i="30"/>
  <c r="AM78" i="30" s="1"/>
  <c r="AM106" i="30" s="1"/>
  <c r="AM138" i="28"/>
  <c r="AN26" i="28" l="1"/>
  <c r="AM159" i="28"/>
  <c r="AN47" i="28" l="1"/>
  <c r="AN44" i="30"/>
  <c r="AN76" i="30" s="1"/>
  <c r="AN104" i="30" s="1"/>
  <c r="AN54" i="28"/>
  <c r="AN75" i="28" s="1"/>
  <c r="AN42" i="30"/>
  <c r="AN74" i="30" s="1"/>
  <c r="AN102" i="30" s="1"/>
  <c r="AN41" i="30"/>
  <c r="AN73" i="30" s="1"/>
  <c r="AN101" i="30" s="1"/>
  <c r="AN47" i="30"/>
  <c r="AN79" i="30" s="1"/>
  <c r="AN107" i="30" s="1"/>
  <c r="AN46" i="30"/>
  <c r="AN78" i="30" s="1"/>
  <c r="AN106" i="30" s="1"/>
  <c r="AN43" i="30"/>
  <c r="AN75" i="30" s="1"/>
  <c r="AN103" i="30" s="1"/>
  <c r="AN45" i="30"/>
  <c r="AN77" i="30" s="1"/>
  <c r="AN105" i="30" s="1"/>
  <c r="R108" i="29" l="1"/>
  <c r="R109" i="29" s="1"/>
  <c r="AN138" i="28"/>
  <c r="AN159" i="28" s="1"/>
  <c r="AO26" i="28" l="1"/>
  <c r="AO45" i="30"/>
  <c r="AO77" i="30" s="1"/>
  <c r="AO105" i="30" s="1"/>
  <c r="AO43" i="30"/>
  <c r="AO75" i="30" s="1"/>
  <c r="AO103" i="30" s="1"/>
  <c r="AO44" i="30"/>
  <c r="AO76" i="30" s="1"/>
  <c r="AO104" i="30" s="1"/>
  <c r="AO47" i="28"/>
  <c r="AO47" i="30"/>
  <c r="AO79" i="30" s="1"/>
  <c r="AO107" i="30" s="1"/>
  <c r="AO46" i="30"/>
  <c r="AO78" i="30" s="1"/>
  <c r="AO106" i="30" s="1"/>
  <c r="AO42" i="30"/>
  <c r="AO74" i="30" s="1"/>
  <c r="AO102" i="30" s="1"/>
  <c r="AO41" i="30"/>
  <c r="AO73" i="30" s="1"/>
  <c r="AO101" i="30" s="1"/>
  <c r="AO54" i="28"/>
  <c r="AO75" i="28" s="1"/>
  <c r="AO138" i="28"/>
  <c r="AO159" i="28" l="1"/>
  <c r="AP26" i="28"/>
  <c r="AP43" i="30" l="1"/>
  <c r="AP75" i="30" s="1"/>
  <c r="AP103" i="30" s="1"/>
  <c r="AP54" i="28"/>
  <c r="AP75" i="28" s="1"/>
  <c r="AP46" i="30"/>
  <c r="AP78" i="30" s="1"/>
  <c r="AP106" i="30" s="1"/>
  <c r="AP42" i="30"/>
  <c r="AP74" i="30" s="1"/>
  <c r="AP102" i="30" s="1"/>
  <c r="AP47" i="28"/>
  <c r="AP44" i="30"/>
  <c r="AP76" i="30" s="1"/>
  <c r="AP104" i="30" s="1"/>
  <c r="AP41" i="30"/>
  <c r="AP73" i="30" s="1"/>
  <c r="AP101" i="30" s="1"/>
  <c r="AP47" i="30"/>
  <c r="AP79" i="30" s="1"/>
  <c r="AP107" i="30" s="1"/>
  <c r="AP45" i="30"/>
  <c r="AP77" i="30" s="1"/>
  <c r="AP105" i="30" s="1"/>
  <c r="AP138" i="28"/>
  <c r="AP159" i="28" l="1"/>
  <c r="AQ26" i="28"/>
  <c r="AQ47" i="30" l="1"/>
  <c r="AQ79" i="30" s="1"/>
  <c r="AQ107" i="30" s="1"/>
  <c r="AQ43" i="30"/>
  <c r="AQ75" i="30" s="1"/>
  <c r="AQ103" i="30" s="1"/>
  <c r="AQ45" i="30"/>
  <c r="AQ77" i="30" s="1"/>
  <c r="AQ105" i="30" s="1"/>
  <c r="AQ41" i="30"/>
  <c r="AQ73" i="30" s="1"/>
  <c r="AQ101" i="30" s="1"/>
  <c r="AQ44" i="30"/>
  <c r="AQ76" i="30" s="1"/>
  <c r="AQ104" i="30" s="1"/>
  <c r="AQ54" i="28"/>
  <c r="AQ75" i="28" s="1"/>
  <c r="AQ46" i="30"/>
  <c r="AQ78" i="30" s="1"/>
  <c r="AQ106" i="30" s="1"/>
  <c r="AQ42" i="30"/>
  <c r="AQ74" i="30" s="1"/>
  <c r="AQ102" i="30" s="1"/>
  <c r="AQ47" i="28"/>
  <c r="AQ138" i="28" l="1"/>
  <c r="S108" i="29"/>
  <c r="S109" i="29" s="1"/>
  <c r="AR26" i="28"/>
  <c r="AQ159" i="28"/>
  <c r="AR54" i="28" l="1"/>
  <c r="AR75" i="28" s="1"/>
  <c r="AR46" i="30"/>
  <c r="AR78" i="30" s="1"/>
  <c r="AR106" i="30" s="1"/>
  <c r="AR45" i="30"/>
  <c r="AR77" i="30" s="1"/>
  <c r="AR105" i="30" s="1"/>
  <c r="AR42" i="30"/>
  <c r="AR74" i="30" s="1"/>
  <c r="AR102" i="30" s="1"/>
  <c r="AR43" i="30"/>
  <c r="AR75" i="30" s="1"/>
  <c r="AR103" i="30" s="1"/>
  <c r="AR47" i="28"/>
  <c r="AR47" i="30"/>
  <c r="AR79" i="30" s="1"/>
  <c r="AR107" i="30" s="1"/>
  <c r="AR41" i="30"/>
  <c r="AR73" i="30" s="1"/>
  <c r="AR101" i="30" s="1"/>
  <c r="AR44" i="30"/>
  <c r="AR76" i="30" s="1"/>
  <c r="AR104" i="30" s="1"/>
  <c r="AR138" i="28" l="1"/>
  <c r="AS26" i="28" s="1"/>
  <c r="AR159" i="28" l="1"/>
  <c r="AS42" i="30"/>
  <c r="AS74" i="30" s="1"/>
  <c r="AS102" i="30" s="1"/>
  <c r="AS44" i="30"/>
  <c r="AS76" i="30" s="1"/>
  <c r="AS104" i="30" s="1"/>
  <c r="AS46" i="30"/>
  <c r="AS78" i="30" s="1"/>
  <c r="AS106" i="30" s="1"/>
  <c r="AS45" i="30"/>
  <c r="AS77" i="30" s="1"/>
  <c r="AS105" i="30" s="1"/>
  <c r="AS43" i="30"/>
  <c r="AS75" i="30" s="1"/>
  <c r="AS103" i="30" s="1"/>
  <c r="AS47" i="28"/>
  <c r="AS41" i="30"/>
  <c r="AS73" i="30" s="1"/>
  <c r="AS101" i="30" s="1"/>
  <c r="AS47" i="30"/>
  <c r="AS79" i="30" s="1"/>
  <c r="AS107" i="30" s="1"/>
  <c r="AS54" i="28"/>
  <c r="AS75" i="28" s="1"/>
  <c r="AS138" i="28" l="1"/>
  <c r="AS159" i="28"/>
  <c r="AT26" i="28"/>
  <c r="AT42" i="30" l="1"/>
  <c r="AT74" i="30" s="1"/>
  <c r="AT102" i="30" s="1"/>
  <c r="AT54" i="28"/>
  <c r="AT75" i="28" s="1"/>
  <c r="AT47" i="30"/>
  <c r="AT79" i="30" s="1"/>
  <c r="AT107" i="30" s="1"/>
  <c r="AT47" i="28"/>
  <c r="AT43" i="30"/>
  <c r="AT75" i="30" s="1"/>
  <c r="AT103" i="30" s="1"/>
  <c r="AT44" i="30"/>
  <c r="AT76" i="30" s="1"/>
  <c r="AT104" i="30" s="1"/>
  <c r="AT41" i="30"/>
  <c r="AT73" i="30" s="1"/>
  <c r="AT101" i="30" s="1"/>
  <c r="AT46" i="30"/>
  <c r="AT78" i="30" s="1"/>
  <c r="AT106" i="30" s="1"/>
  <c r="AT45" i="30"/>
  <c r="AT77" i="30" s="1"/>
  <c r="AT105" i="30" s="1"/>
  <c r="AT138" i="28"/>
  <c r="AU26" i="28" l="1"/>
  <c r="AT159" i="28"/>
  <c r="AU43" i="30" l="1"/>
  <c r="AU75" i="30" s="1"/>
  <c r="AU103" i="30" s="1"/>
  <c r="AU54" i="28"/>
  <c r="AU75" i="28" s="1"/>
  <c r="AU42" i="30"/>
  <c r="AU74" i="30" s="1"/>
  <c r="AU102" i="30" s="1"/>
  <c r="AU47" i="30"/>
  <c r="AU79" i="30" s="1"/>
  <c r="AU107" i="30" s="1"/>
  <c r="AU47" i="28"/>
  <c r="AU45" i="30"/>
  <c r="AU77" i="30" s="1"/>
  <c r="AU105" i="30" s="1"/>
  <c r="AU44" i="30"/>
  <c r="AU76" i="30" s="1"/>
  <c r="AU104" i="30" s="1"/>
  <c r="AU41" i="30"/>
  <c r="AU73" i="30" s="1"/>
  <c r="AU101" i="30" s="1"/>
  <c r="AU46" i="30"/>
  <c r="AU78" i="30" s="1"/>
  <c r="AU106" i="30" s="1"/>
  <c r="AU138" i="28"/>
  <c r="AV26" i="28" l="1"/>
  <c r="AU159" i="28"/>
  <c r="T108" i="29"/>
  <c r="T109" i="29" s="1"/>
  <c r="AV54" i="28" l="1"/>
  <c r="AV75" i="28" s="1"/>
  <c r="AV47" i="30"/>
  <c r="AV79" i="30" s="1"/>
  <c r="AV107" i="30" s="1"/>
  <c r="AV47" i="28"/>
  <c r="AV46" i="30"/>
  <c r="AV78" i="30" s="1"/>
  <c r="AV106" i="30" s="1"/>
  <c r="AV42" i="30"/>
  <c r="AV74" i="30" s="1"/>
  <c r="AV102" i="30" s="1"/>
  <c r="AV43" i="30"/>
  <c r="AV75" i="30" s="1"/>
  <c r="AV103" i="30" s="1"/>
  <c r="AV41" i="30"/>
  <c r="AV73" i="30" s="1"/>
  <c r="AV101" i="30" s="1"/>
  <c r="AV44" i="30"/>
  <c r="AV76" i="30" s="1"/>
  <c r="AV104" i="30" s="1"/>
  <c r="AV45" i="30"/>
  <c r="AV77" i="30" s="1"/>
  <c r="AV105" i="30" s="1"/>
  <c r="AV138" i="28"/>
  <c r="AV159" i="28" l="1"/>
  <c r="AW26" i="28"/>
  <c r="AW42" i="30" l="1"/>
  <c r="AW74" i="30" s="1"/>
  <c r="AW102" i="30" s="1"/>
  <c r="AW47" i="30"/>
  <c r="AW79" i="30" s="1"/>
  <c r="AW107" i="30" s="1"/>
  <c r="AW44" i="30"/>
  <c r="AW76" i="30" s="1"/>
  <c r="AW104" i="30" s="1"/>
  <c r="AW47" i="28"/>
  <c r="AW45" i="30"/>
  <c r="AW77" i="30" s="1"/>
  <c r="AW105" i="30" s="1"/>
  <c r="AW43" i="30"/>
  <c r="AW75" i="30" s="1"/>
  <c r="AW103" i="30" s="1"/>
  <c r="AW41" i="30"/>
  <c r="AW73" i="30" s="1"/>
  <c r="AW101" i="30" s="1"/>
  <c r="AW46" i="30"/>
  <c r="AW78" i="30" s="1"/>
  <c r="AW106" i="30" s="1"/>
  <c r="AW54" i="28"/>
  <c r="AW75" i="28" s="1"/>
  <c r="AW138" i="28" l="1"/>
  <c r="AX26" i="28" s="1"/>
  <c r="AW159" i="28" l="1"/>
  <c r="AX54" i="28"/>
  <c r="AX75" i="28" s="1"/>
  <c r="AX45" i="30"/>
  <c r="AX77" i="30" s="1"/>
  <c r="AX105" i="30" s="1"/>
  <c r="AX42" i="30"/>
  <c r="AX74" i="30" s="1"/>
  <c r="AX102" i="30" s="1"/>
  <c r="AX41" i="30"/>
  <c r="AX73" i="30" s="1"/>
  <c r="AX101" i="30" s="1"/>
  <c r="AX46" i="30"/>
  <c r="AX78" i="30" s="1"/>
  <c r="AX106" i="30" s="1"/>
  <c r="AX47" i="30"/>
  <c r="AX79" i="30" s="1"/>
  <c r="AX107" i="30" s="1"/>
  <c r="AX44" i="30"/>
  <c r="AX76" i="30" s="1"/>
  <c r="AX104" i="30" s="1"/>
  <c r="AX43" i="30"/>
  <c r="AX75" i="30" s="1"/>
  <c r="AX103" i="30" s="1"/>
  <c r="AX47" i="28"/>
  <c r="U108" i="29" l="1"/>
  <c r="U109" i="29" s="1"/>
  <c r="AX138" i="28"/>
  <c r="AX159" i="28" l="1"/>
  <c r="AY26" i="28"/>
  <c r="AY44" i="30" l="1"/>
  <c r="AY76" i="30" s="1"/>
  <c r="AY104" i="30" s="1"/>
  <c r="AY42" i="30"/>
  <c r="AY74" i="30" s="1"/>
  <c r="AY102" i="30" s="1"/>
  <c r="AY46" i="30"/>
  <c r="AY78" i="30" s="1"/>
  <c r="AY106" i="30" s="1"/>
  <c r="AY47" i="28"/>
  <c r="AY54" i="28"/>
  <c r="AY75" i="28" s="1"/>
  <c r="AY43" i="30"/>
  <c r="AY75" i="30" s="1"/>
  <c r="AY103" i="30" s="1"/>
  <c r="AY45" i="30"/>
  <c r="AY77" i="30" s="1"/>
  <c r="AY105" i="30" s="1"/>
  <c r="AY41" i="30"/>
  <c r="AY73" i="30" s="1"/>
  <c r="AY101" i="30" s="1"/>
  <c r="AY47" i="30"/>
  <c r="AY79" i="30" s="1"/>
  <c r="AY107" i="30" s="1"/>
  <c r="AY138" i="28" l="1"/>
  <c r="AZ26" i="28" l="1"/>
  <c r="AY159" i="28"/>
  <c r="AZ44" i="30" l="1"/>
  <c r="AZ76" i="30" s="1"/>
  <c r="AZ104" i="30" s="1"/>
  <c r="AZ47" i="30"/>
  <c r="AZ79" i="30" s="1"/>
  <c r="AZ107" i="30" s="1"/>
  <c r="AZ46" i="30"/>
  <c r="AZ78" i="30" s="1"/>
  <c r="AZ106" i="30" s="1"/>
  <c r="AZ45" i="30"/>
  <c r="AZ77" i="30" s="1"/>
  <c r="AZ105" i="30" s="1"/>
  <c r="AZ42" i="30"/>
  <c r="AZ74" i="30" s="1"/>
  <c r="AZ102" i="30" s="1"/>
  <c r="AZ47" i="28"/>
  <c r="AZ43" i="30"/>
  <c r="AZ75" i="30" s="1"/>
  <c r="AZ103" i="30" s="1"/>
  <c r="AZ54" i="28"/>
  <c r="AZ75" i="28" s="1"/>
  <c r="AZ41" i="30"/>
  <c r="AZ73" i="30" s="1"/>
  <c r="AZ101" i="30" s="1"/>
  <c r="AZ138" i="28" l="1"/>
  <c r="V108" i="29"/>
  <c r="V109" i="29" s="1"/>
  <c r="BA26" i="28"/>
  <c r="AZ159" i="28"/>
  <c r="BA44" i="30" l="1"/>
  <c r="BA76" i="30" s="1"/>
  <c r="BA104" i="30" s="1"/>
  <c r="BA43" i="30"/>
  <c r="BA75" i="30" s="1"/>
  <c r="BA103" i="30" s="1"/>
  <c r="BA41" i="30"/>
  <c r="BA73" i="30" s="1"/>
  <c r="BA101" i="30" s="1"/>
  <c r="BA47" i="30"/>
  <c r="BA79" i="30" s="1"/>
  <c r="BA107" i="30" s="1"/>
  <c r="BA47" i="28"/>
  <c r="BA54" i="28"/>
  <c r="BA75" i="28" s="1"/>
  <c r="BA42" i="30"/>
  <c r="BA74" i="30" s="1"/>
  <c r="BA102" i="30" s="1"/>
  <c r="BA46" i="30"/>
  <c r="BA78" i="30" s="1"/>
  <c r="BA106" i="30" s="1"/>
  <c r="BA45" i="30"/>
  <c r="BA77" i="30" s="1"/>
  <c r="BA105" i="30" s="1"/>
  <c r="BA138" i="28" l="1"/>
  <c r="BA159" i="28"/>
  <c r="BB26" i="28"/>
  <c r="BB44" i="30" l="1"/>
  <c r="BB76" i="30" s="1"/>
  <c r="BB104" i="30" s="1"/>
  <c r="BB42" i="30"/>
  <c r="BB74" i="30" s="1"/>
  <c r="BB102" i="30" s="1"/>
  <c r="BB54" i="28"/>
  <c r="BB75" i="28" s="1"/>
  <c r="BB47" i="28"/>
  <c r="BB46" i="30"/>
  <c r="BB78" i="30" s="1"/>
  <c r="BB106" i="30" s="1"/>
  <c r="BB45" i="30"/>
  <c r="BB77" i="30" s="1"/>
  <c r="BB105" i="30" s="1"/>
  <c r="BB43" i="30"/>
  <c r="BB75" i="30" s="1"/>
  <c r="BB103" i="30" s="1"/>
  <c r="BB41" i="30"/>
  <c r="BB73" i="30" s="1"/>
  <c r="BB101" i="30" s="1"/>
  <c r="BB47" i="30"/>
  <c r="BB79" i="30" s="1"/>
  <c r="BB107" i="30" s="1"/>
  <c r="BB138" i="28" l="1"/>
  <c r="BB159" i="28" s="1"/>
  <c r="BC26" i="28" l="1"/>
  <c r="BC47" i="30"/>
  <c r="BC79" i="30" s="1"/>
  <c r="BC107" i="30" s="1"/>
  <c r="BC42" i="30"/>
  <c r="BC74" i="30" s="1"/>
  <c r="BC102" i="30" s="1"/>
  <c r="BC54" i="28"/>
  <c r="BC75" i="28" s="1"/>
  <c r="BC46" i="30"/>
  <c r="BC78" i="30" s="1"/>
  <c r="BC106" i="30" s="1"/>
  <c r="BC43" i="30"/>
  <c r="BC75" i="30" s="1"/>
  <c r="BC103" i="30" s="1"/>
  <c r="BC41" i="30"/>
  <c r="BC73" i="30" s="1"/>
  <c r="BC101" i="30" s="1"/>
  <c r="BC45" i="30"/>
  <c r="BC77" i="30" s="1"/>
  <c r="BC105" i="30" s="1"/>
  <c r="BC44" i="30"/>
  <c r="BC76" i="30" s="1"/>
  <c r="BC104" i="30" s="1"/>
  <c r="BC47" i="28"/>
  <c r="W108" i="29"/>
  <c r="W109" i="29" s="1"/>
  <c r="BC138" i="28" l="1"/>
  <c r="BD26" i="28"/>
  <c r="BC159" i="28"/>
  <c r="BD47" i="28" l="1"/>
  <c r="BD54" i="28"/>
  <c r="BD75" i="28" s="1"/>
  <c r="BD46" i="30"/>
  <c r="BD78" i="30" s="1"/>
  <c r="BD106" i="30" s="1"/>
  <c r="BD43" i="30"/>
  <c r="BD75" i="30" s="1"/>
  <c r="BD103" i="30" s="1"/>
  <c r="BD42" i="30"/>
  <c r="BD74" i="30" s="1"/>
  <c r="BD102" i="30" s="1"/>
  <c r="BD47" i="30"/>
  <c r="BD79" i="30" s="1"/>
  <c r="BD107" i="30" s="1"/>
  <c r="BD41" i="30"/>
  <c r="BD73" i="30" s="1"/>
  <c r="BD101" i="30" s="1"/>
  <c r="BD45" i="30"/>
  <c r="BD77" i="30" s="1"/>
  <c r="BD105" i="30" s="1"/>
  <c r="BD44" i="30"/>
  <c r="BD76" i="30" s="1"/>
  <c r="BD104" i="30" s="1"/>
  <c r="BD138" i="28" l="1"/>
  <c r="BD159" i="28" s="1"/>
  <c r="X108" i="29"/>
  <c r="X109" i="29" s="1"/>
  <c r="Y108" i="29" l="1"/>
  <c r="Y109" i="29" s="1"/>
  <c r="Z108" i="29" l="1"/>
  <c r="Z109" i="29" s="1"/>
  <c r="AA108" i="29" l="1"/>
  <c r="AA109" i="29" s="1"/>
  <c r="AB108" i="29" l="1"/>
  <c r="AB109" i="29" s="1"/>
  <c r="AC108" i="29" l="1"/>
  <c r="AC109" i="29" s="1"/>
  <c r="AD108" i="29" l="1"/>
  <c r="AD109" i="29" s="1"/>
  <c r="AE108" i="29" l="1"/>
  <c r="AE109" i="29" s="1"/>
  <c r="AF108" i="29" l="1"/>
  <c r="AF109" i="29" s="1"/>
  <c r="AG108" i="29" l="1"/>
  <c r="AG109" i="29" s="1"/>
  <c r="AH108" i="29" l="1"/>
  <c r="AH109" i="29" s="1"/>
  <c r="AI108" i="29" l="1"/>
  <c r="AI109" i="29" s="1"/>
  <c r="AJ108" i="29" l="1"/>
  <c r="AJ109" i="29" s="1"/>
  <c r="AK108" i="29" l="1"/>
  <c r="AK109" i="29" s="1"/>
  <c r="AL108" i="29" l="1"/>
  <c r="AL109" i="29" s="1"/>
  <c r="AM108" i="29" l="1"/>
  <c r="AM109" i="29" s="1"/>
  <c r="AN108" i="29" l="1"/>
  <c r="AN109" i="29" s="1"/>
  <c r="AO108" i="29" l="1"/>
  <c r="AO109" i="29" s="1"/>
  <c r="AP108" i="29" l="1"/>
  <c r="AP109" i="29" s="1"/>
  <c r="AQ108" i="29" l="1"/>
  <c r="AQ109" i="29" s="1"/>
  <c r="AR108" i="29" l="1"/>
  <c r="AR109" i="29" s="1"/>
  <c r="AS108" i="29" l="1"/>
  <c r="AS109" i="29" s="1"/>
  <c r="AT108" i="29" l="1"/>
  <c r="AT109" i="29" s="1"/>
  <c r="AU108" i="29" l="1"/>
  <c r="AU109" i="29" s="1"/>
  <c r="AV108" i="29" l="1"/>
  <c r="AV109" i="29" s="1"/>
  <c r="AW108" i="29" l="1"/>
  <c r="AW109" i="29" s="1"/>
  <c r="AX108" i="29" l="1"/>
  <c r="AX109" i="29" s="1"/>
  <c r="AY108" i="29" l="1"/>
  <c r="AY109" i="29" s="1"/>
  <c r="AZ108" i="29" l="1"/>
  <c r="AZ109" i="29" s="1"/>
  <c r="A109" i="29" s="1"/>
  <c r="A3" i="29" s="1"/>
  <c r="A6" i="29" l="1"/>
  <c r="A16" i="29" s="1"/>
  <c r="A24" i="29" s="1"/>
  <c r="A53" i="29" s="1"/>
  <c r="A82" i="29" s="1"/>
  <c r="A111" i="29" s="1"/>
  <c r="A140" i="29" s="1"/>
  <c r="A147" i="29" s="1"/>
  <c r="D17" i="21"/>
  <c r="D25" i="21" s="1"/>
  <c r="B8" i="21" l="1"/>
  <c r="A3" i="21"/>
  <c r="A6" i="21" s="1"/>
  <c r="A11" i="21" s="1"/>
  <c r="B3" i="17" l="1"/>
  <c r="B3" i="22"/>
  <c r="B3" i="33"/>
  <c r="B3" i="3"/>
  <c r="B3" i="29"/>
  <c r="B3" i="34"/>
  <c r="A3" i="16"/>
  <c r="A6" i="16" s="1"/>
  <c r="B8" i="16" s="1"/>
  <c r="B11" i="16" s="1"/>
  <c r="B3" i="38"/>
  <c r="B3" i="28"/>
  <c r="B3" i="21"/>
  <c r="B3" i="4"/>
  <c r="B3" i="32"/>
  <c r="B3" i="30"/>
  <c r="B3" i="20"/>
  <c r="BA108" i="29" l="1"/>
  <c r="BA109" i="29" s="1"/>
  <c r="BB108" i="29" l="1"/>
  <c r="BB109" i="29" s="1"/>
  <c r="BC108" i="29" l="1"/>
  <c r="BC109" i="29" s="1"/>
  <c r="BD108" i="29" l="1"/>
  <c r="BD109" i="29" s="1"/>
</calcChain>
</file>

<file path=xl/sharedStrings.xml><?xml version="1.0" encoding="utf-8"?>
<sst xmlns="http://schemas.openxmlformats.org/spreadsheetml/2006/main" count="1506" uniqueCount="325">
  <si>
    <t>Port of Melbourne</t>
  </si>
  <si>
    <t>Model overview</t>
  </si>
  <si>
    <t>Main purpose of the model</t>
  </si>
  <si>
    <t>This model estimates standalone and avoidable cost of supply for the prescribed service bundles specified in the Pricing Order (PO).  It then performs a compliance check that the revenues earned from these bundles fall within the efficient pricing bounds to enable compliance demonstration to the Essential Services Commission (ESC).</t>
  </si>
  <si>
    <t>Model notes</t>
  </si>
  <si>
    <t>All values are in nominal dollars unless noted otherwise.</t>
  </si>
  <si>
    <t>End</t>
  </si>
  <si>
    <t>Sheet #</t>
  </si>
  <si>
    <t>Sheet Name</t>
  </si>
  <si>
    <t>Description</t>
  </si>
  <si>
    <t>Contents</t>
  </si>
  <si>
    <t>Contains a list of the Model worksheets and a description of each</t>
  </si>
  <si>
    <t>Contains model schematic, worksheet colour keys and cell types</t>
  </si>
  <si>
    <t>Inputs key dates used to structure the model, and depreciation profile selection</t>
  </si>
  <si>
    <t>Inputs data tables used to allocate capital costs to services</t>
  </si>
  <si>
    <t>Inputs data from the Cost Allocation Model used to allocate operating expenditure to services</t>
  </si>
  <si>
    <t>Inputs data from the Regulatory Model used to calculate standalone and avoidable costs</t>
  </si>
  <si>
    <t>Maps operating cost categories and asset classes to Prescribed Tariff Bundles.</t>
  </si>
  <si>
    <t>Calculates the capital base roll-forward by asset class</t>
  </si>
  <si>
    <t>Calculates stand alone costs by prescribed tariff bundle by year.</t>
  </si>
  <si>
    <t>Calculates avoidable costs by prescribed tariff bundle by year.</t>
  </si>
  <si>
    <t>Calculates historical and forecast revenue by prescribed tariff bundle by year.</t>
  </si>
  <si>
    <t>Outputs graph comparison of revenue with efficient bounds costs by prescribed tariff bundle.</t>
  </si>
  <si>
    <t>Contains a summary of error checks and alerts</t>
  </si>
  <si>
    <t>END</t>
  </si>
  <si>
    <t>[To Contents]</t>
  </si>
  <si>
    <t>Model Schematic</t>
  </si>
  <si>
    <t>Worksheet Colour Key</t>
  </si>
  <si>
    <t>Type</t>
  </si>
  <si>
    <t>Input</t>
  </si>
  <si>
    <t>Contains model inputs</t>
  </si>
  <si>
    <t>Calculation</t>
  </si>
  <si>
    <t>Contains model calculations</t>
  </si>
  <si>
    <t>Output</t>
  </si>
  <si>
    <t>Contains model outputs</t>
  </si>
  <si>
    <t>System</t>
  </si>
  <si>
    <t xml:space="preserve">Contains information to support model operation </t>
  </si>
  <si>
    <t xml:space="preserve">Each worksheet tab in the Model has been colour-coded to allow the user to easily identify the different worksheet categories. </t>
  </si>
  <si>
    <t xml:space="preserve"> Cell Type </t>
  </si>
  <si>
    <t>The colour-coding of cells allows the user to clearly distinguish input areas from calculation areas.</t>
  </si>
  <si>
    <t>Cell Format</t>
  </si>
  <si>
    <t>Black font in yellow background</t>
  </si>
  <si>
    <t>Inputs</t>
  </si>
  <si>
    <t>Blue font in white background</t>
  </si>
  <si>
    <t>Labels and notes</t>
  </si>
  <si>
    <t>Green font in white background</t>
  </si>
  <si>
    <t>Linking to other sheets</t>
  </si>
  <si>
    <t>Red font on white background</t>
  </si>
  <si>
    <t>Highlights</t>
  </si>
  <si>
    <t>Black font on white background</t>
  </si>
  <si>
    <t>Labels and calculations</t>
  </si>
  <si>
    <t>Cells used in macros - do not amend</t>
  </si>
  <si>
    <t>Year Assumptions</t>
  </si>
  <si>
    <t>This table inputs key dates needed to structure the model.  It also inputs the depreciation method application in the cost calculation.</t>
  </si>
  <si>
    <t>Model Start</t>
  </si>
  <si>
    <t>First year</t>
  </si>
  <si>
    <t>Year</t>
  </si>
  <si>
    <t>Period start</t>
  </si>
  <si>
    <t>Date</t>
  </si>
  <si>
    <t>Period end</t>
  </si>
  <si>
    <t>Display years</t>
  </si>
  <si>
    <t>From</t>
  </si>
  <si>
    <t>To</t>
  </si>
  <si>
    <t>Actual years</t>
  </si>
  <si>
    <t>Depreciation Profile Selection</t>
  </si>
  <si>
    <t>Selection</t>
  </si>
  <si>
    <t>Straight Line Depreciation</t>
  </si>
  <si>
    <t>Method 1</t>
  </si>
  <si>
    <t>Option</t>
  </si>
  <si>
    <t>Method 2</t>
  </si>
  <si>
    <t>Annualisation of Costs</t>
  </si>
  <si>
    <t>Number of years to look forward</t>
  </si>
  <si>
    <t>#</t>
  </si>
  <si>
    <t>Defined Values</t>
  </si>
  <si>
    <t>Million</t>
  </si>
  <si>
    <t>Value</t>
  </si>
  <si>
    <t>Subsection</t>
  </si>
  <si>
    <t>Prescribed Services</t>
  </si>
  <si>
    <t>Service types</t>
  </si>
  <si>
    <t xml:space="preserve">1. Wharfage </t>
  </si>
  <si>
    <t>2. Channel</t>
  </si>
  <si>
    <t>3. Hire Fees</t>
  </si>
  <si>
    <t>4. Other Fees</t>
  </si>
  <si>
    <t>5. Spare</t>
  </si>
  <si>
    <t>6. Other prescribed services</t>
  </si>
  <si>
    <t>7. Non-prescribed services</t>
  </si>
  <si>
    <t>Prescribed services</t>
  </si>
  <si>
    <t>Containerised</t>
  </si>
  <si>
    <t xml:space="preserve">Non-containerised / general </t>
  </si>
  <si>
    <t>Accompanied passenger vheicles</t>
  </si>
  <si>
    <t>Motor vehicles</t>
  </si>
  <si>
    <t>Liquid bulk</t>
  </si>
  <si>
    <t>Dry bulk</t>
  </si>
  <si>
    <t>Transhipment</t>
  </si>
  <si>
    <t>Vessels up to and including maximum summer draught of 12.10 m</t>
  </si>
  <si>
    <t>Vessels exceeding maximum summer draught of 12.10m</t>
  </si>
  <si>
    <t>Reduced channel fees (percentage of full charge)</t>
  </si>
  <si>
    <t>Berth hire</t>
  </si>
  <si>
    <t>Wharf access</t>
  </si>
  <si>
    <t>Area hire</t>
  </si>
  <si>
    <t>Slipway</t>
  </si>
  <si>
    <t>Tanker inspection</t>
  </si>
  <si>
    <t>Other gangway hire</t>
  </si>
  <si>
    <t>Wharf inspection</t>
  </si>
  <si>
    <t>Other services</t>
  </si>
  <si>
    <t>Full - outward</t>
  </si>
  <si>
    <t>Full - inward</t>
  </si>
  <si>
    <t>Full Bass Strait</t>
  </si>
  <si>
    <t>Empty (included nested units)</t>
  </si>
  <si>
    <t>Emply (return of materials)</t>
  </si>
  <si>
    <t>Outwards - overseas and coastal</t>
  </si>
  <si>
    <t>Inwards - overseas and coastal</t>
  </si>
  <si>
    <t>Other</t>
  </si>
  <si>
    <t xml:space="preserve">Shared channels </t>
  </si>
  <si>
    <t xml:space="preserve">Dedicated channels </t>
  </si>
  <si>
    <t>Shared channels</t>
  </si>
  <si>
    <t>Dedicated channels</t>
  </si>
  <si>
    <t>Pure car carrier</t>
  </si>
  <si>
    <t>Passenge cruise vessel</t>
  </si>
  <si>
    <t>Coastal liner vessel</t>
  </si>
  <si>
    <t>Vessels using dedicated and Geelong channels on same day entry to Port Phillip Bay</t>
  </si>
  <si>
    <t>Full charge</t>
  </si>
  <si>
    <t>Lay-up charge</t>
  </si>
  <si>
    <t xml:space="preserve">Cargo </t>
  </si>
  <si>
    <t>Standard rate - 6 Yarraville</t>
  </si>
  <si>
    <t>Standard rate - F Appleton Dock</t>
  </si>
  <si>
    <t>Flagfall</t>
  </si>
  <si>
    <t>Slipway hire</t>
  </si>
  <si>
    <t>Wharf edge access</t>
  </si>
  <si>
    <t>Inspection</t>
  </si>
  <si>
    <t>Pre-vessel arrival inspection</t>
  </si>
  <si>
    <t>Post-vessel departure inspcetion</t>
  </si>
  <si>
    <t>Maribyrnong No. 1</t>
  </si>
  <si>
    <t>Holden Dock</t>
  </si>
  <si>
    <t>Passenger cruise ships at a berth other than Station Pier</t>
  </si>
  <si>
    <t>Unit</t>
  </si>
  <si>
    <t>$ per TEU</t>
  </si>
  <si>
    <t>$ per tonne or cubic meter</t>
  </si>
  <si>
    <t>$ per tonne</t>
  </si>
  <si>
    <t>$ per GT</t>
  </si>
  <si>
    <t>$ per hour</t>
  </si>
  <si>
    <t>per docking</t>
  </si>
  <si>
    <t>per day</t>
  </si>
  <si>
    <t>$ per each inspection</t>
  </si>
  <si>
    <t>$ per day or part thereof</t>
  </si>
  <si>
    <t>NA</t>
  </si>
  <si>
    <t>Tariff index</t>
  </si>
  <si>
    <t>Prescribed Service Bundle by Prescribed Service</t>
  </si>
  <si>
    <t>This table identifies which prescribed services are included in each prescribed services bundle.</t>
  </si>
  <si>
    <t>Prescribed Service Bundle</t>
  </si>
  <si>
    <t xml:space="preserve"> Bundle</t>
  </si>
  <si>
    <t>Wharfage services for containerised cargo</t>
  </si>
  <si>
    <t>1/0</t>
  </si>
  <si>
    <t>Wharfage services for non-containerised/general cargo</t>
  </si>
  <si>
    <t>Wharfage services for motor vehicle cargo</t>
  </si>
  <si>
    <t>Wharfage services for liquid bulk cargo</t>
  </si>
  <si>
    <t>Wharfage services for dry bulk cargo</t>
  </si>
  <si>
    <t>Shared Channel Services</t>
  </si>
  <si>
    <t>Dedicated Channel Services</t>
  </si>
  <si>
    <t>Not part of a Prescribed Service Bundle</t>
  </si>
  <si>
    <t>This table identifies what operating expenditure cost items are used to provide each prescribed service or non-prescribed service.</t>
  </si>
  <si>
    <t>Operating Expenditure Category</t>
  </si>
  <si>
    <t xml:space="preserve"> Cost index </t>
  </si>
  <si>
    <t>Need to check</t>
  </si>
  <si>
    <t xml:space="preserve">Port Licence Fee </t>
  </si>
  <si>
    <t>Cost Contribution Amount</t>
  </si>
  <si>
    <t>Insurance, Rates &amp; Taxes</t>
  </si>
  <si>
    <t>Prescribed</t>
  </si>
  <si>
    <t>Non-Prescribed</t>
  </si>
  <si>
    <t>Shared</t>
  </si>
  <si>
    <t>Land Tax</t>
  </si>
  <si>
    <t>Labour Costs</t>
  </si>
  <si>
    <t>Shared (excluding Contaminated Land Group and Land Use Planning)</t>
  </si>
  <si>
    <t>Contaminated Land Group</t>
  </si>
  <si>
    <t>Land Use Planning</t>
  </si>
  <si>
    <t>Repairs &amp; Maintenance</t>
  </si>
  <si>
    <t>Construction</t>
  </si>
  <si>
    <t>Professional Services</t>
  </si>
  <si>
    <t>Prescribed (excluding Maintenance Dredging Projects)</t>
  </si>
  <si>
    <t>Shared (excluding Land Use Planning)</t>
  </si>
  <si>
    <t>Maintenance Dredging Projects</t>
  </si>
  <si>
    <t>Security</t>
  </si>
  <si>
    <t>Utilities, Admin, Rental &amp; IT</t>
  </si>
  <si>
    <t>Prescribed (excluding Marine Planning and Projects and Maintenance Dredging Projects)</t>
  </si>
  <si>
    <t>Marine Planning and Projects</t>
  </si>
  <si>
    <t>Transition</t>
  </si>
  <si>
    <t>This table identifies which assets are used to provide each prescribed service or non-prescribed service.</t>
  </si>
  <si>
    <t>Asset Class</t>
  </si>
  <si>
    <t>Asset Class Index</t>
  </si>
  <si>
    <t>Shared Channel</t>
  </si>
  <si>
    <t>Shared Channel Over-Dredge</t>
  </si>
  <si>
    <t>Melbourne Channel</t>
  </si>
  <si>
    <t>Melbourne Channel Over-Dredge</t>
  </si>
  <si>
    <t>Channel Protection Assets</t>
  </si>
  <si>
    <t>Channel Service Protection</t>
  </si>
  <si>
    <t>Roads</t>
  </si>
  <si>
    <t>Rail</t>
  </si>
  <si>
    <t>Buildings</t>
  </si>
  <si>
    <t>Wharves</t>
  </si>
  <si>
    <t>Plant</t>
  </si>
  <si>
    <t>Land</t>
  </si>
  <si>
    <t>Port Capacity Project - Initial Capital Asset Value</t>
  </si>
  <si>
    <t>Port Capacity Project - Wharves</t>
  </si>
  <si>
    <t>Port Capacity Project - Civil</t>
  </si>
  <si>
    <t>Navigational Aids</t>
  </si>
  <si>
    <t>Utilities</t>
  </si>
  <si>
    <t>Civil</t>
  </si>
  <si>
    <t>Minor Capital Works</t>
  </si>
  <si>
    <t>[spare]</t>
  </si>
  <si>
    <t>Years</t>
  </si>
  <si>
    <t xml:space="preserve">Financial year </t>
  </si>
  <si>
    <t>Lease year</t>
  </si>
  <si>
    <t>Actual data period</t>
  </si>
  <si>
    <t>Display period</t>
  </si>
  <si>
    <t>Actual and Forecast Operating Expenditure by Category</t>
  </si>
  <si>
    <t>This table inputs actual and projected operating expenditure.</t>
  </si>
  <si>
    <t>Cost index</t>
  </si>
  <si>
    <t>A$m, $Nominal</t>
  </si>
  <si>
    <t>Total Operating Expenditure</t>
  </si>
  <si>
    <t>Check ---&gt;</t>
  </si>
  <si>
    <t>Inflation and Rate of Return</t>
  </si>
  <si>
    <t>This table inputs actual and forecast inflation and the rate of return used to calculate the ARR.</t>
  </si>
  <si>
    <t>Inflation</t>
  </si>
  <si>
    <t>%</t>
  </si>
  <si>
    <t>Pre-tax Nominal Rate of Return</t>
  </si>
  <si>
    <t>Opening Capital Base by Asset Class</t>
  </si>
  <si>
    <t>This table inputs the opening asset base by asset class.</t>
  </si>
  <si>
    <t>Total Opening Asset Base</t>
  </si>
  <si>
    <t>Net Capital Expenditure by Asset Class</t>
  </si>
  <si>
    <t>This table inputs actual and projected capital expenditure by asset class.</t>
  </si>
  <si>
    <t>Total Net Capital Expenditure</t>
  </si>
  <si>
    <t>Return of Capital by Asset Class | Deferred Depreciation</t>
  </si>
  <si>
    <t>This table inputs actual and projected return of capital, adjusted for any deferred depreciation.</t>
  </si>
  <si>
    <t>Depreciation method</t>
  </si>
  <si>
    <t>Deferred Depreciation</t>
  </si>
  <si>
    <t>Return of Capital by Asset Class</t>
  </si>
  <si>
    <t>Total Return of Capital</t>
  </si>
  <si>
    <t>Return of Capital by Asset Class | Straight Line Depreciation</t>
  </si>
  <si>
    <t>This table inputs actual and projected capital straight line depreciation by asset class, before any deferral of depreciation.</t>
  </si>
  <si>
    <t>Return on Capital by Asset Class</t>
  </si>
  <si>
    <t>Operating Expenditure</t>
  </si>
  <si>
    <t>Operating Expenditure from ARR Model</t>
  </si>
  <si>
    <t>Revenue by Service</t>
  </si>
  <si>
    <t>This table inputs actual and projected revenue by service.</t>
  </si>
  <si>
    <t>Prescribed Service</t>
  </si>
  <si>
    <t>1. Wharfage</t>
  </si>
  <si>
    <t>Wharf edge access (when slipway has not been booked for use)</t>
  </si>
  <si>
    <t>5. Provision for New Services</t>
  </si>
  <si>
    <t xml:space="preserve"> New Tariff 1</t>
  </si>
  <si>
    <t xml:space="preserve"> New Tariff 2</t>
  </si>
  <si>
    <t xml:space="preserve"> New Tariff 3</t>
  </si>
  <si>
    <t xml:space="preserve"> New Tariff 4</t>
  </si>
  <si>
    <t xml:space="preserve"> New Tariff 5</t>
  </si>
  <si>
    <t>Total Revenue</t>
  </si>
  <si>
    <t>Tariff Bundle</t>
  </si>
  <si>
    <t>Operating Expenditure Mapped to Services | Standalone</t>
  </si>
  <si>
    <t>This table identifies what operating expenditure cost items are used to provide each prescribed service bundle.</t>
  </si>
  <si>
    <t>Operating Expenditure Mapped to Services | Avoidable</t>
  </si>
  <si>
    <t>An operating expenditure category is avoidable if it is dedicated to one tariff bundle</t>
  </si>
  <si>
    <t>Capital Expenditure Mapped to Services | Standalone</t>
  </si>
  <si>
    <t>This table identifies which assets are used to provide each tariff bundle.</t>
  </si>
  <si>
    <t>Capital Expenditure Mapped to Services | Avoidable</t>
  </si>
  <si>
    <t>This section identifies the share of an asset class that is avoidable if a given service bundle is no longer provided.</t>
  </si>
  <si>
    <t>Relative revenue weighting</t>
  </si>
  <si>
    <t>Revenue year</t>
  </si>
  <si>
    <t>Revenue weighting</t>
  </si>
  <si>
    <t>Variables</t>
  </si>
  <si>
    <t>This table inputs and calculates the actual and projected capital base</t>
  </si>
  <si>
    <t>Total Opening Capital Base</t>
  </si>
  <si>
    <t>Indexation by Asset Class</t>
  </si>
  <si>
    <t>This calculates actual and projected indexation by asset class.</t>
  </si>
  <si>
    <t>Total Indexation</t>
  </si>
  <si>
    <t>Total Return of Capital for Prescribed Services</t>
  </si>
  <si>
    <t>This table inputs actual and projected return of capital by asset class.</t>
  </si>
  <si>
    <t>Closing Capital Base by Asset Class</t>
  </si>
  <si>
    <t>This table calculates the actual and projected closing capital base by asset class.</t>
  </si>
  <si>
    <t>Cumulative discount rate</t>
  </si>
  <si>
    <t>Capital Expenditure by Bundle</t>
  </si>
  <si>
    <t>This table outputs the historical and projected capital expenditure by Bundle.</t>
  </si>
  <si>
    <t>Bundle</t>
  </si>
  <si>
    <t>Opening Capital Base by Bundle</t>
  </si>
  <si>
    <t>This table outputs the historical and projected opening capital base by Bundle converted to year end dollars.</t>
  </si>
  <si>
    <t>Annualised New Capital Costs by Bundle</t>
  </si>
  <si>
    <t>This table outputs the annualised capital costs by Bundle.</t>
  </si>
  <si>
    <t>Number of years to look forward and annualise over (including current year)</t>
  </si>
  <si>
    <t>Annualised Cost of Opening Asset Base by Bundle</t>
  </si>
  <si>
    <t>Operating Costs by Bundle</t>
  </si>
  <si>
    <t>This table outputs the historical and projected  Stand Alone operating costs by Bundle.</t>
  </si>
  <si>
    <t>Total Stand Alone Costs by Bundle</t>
  </si>
  <si>
    <t>This table outputs the total Stand Alone operating costs by Bundle.</t>
  </si>
  <si>
    <t>Annualised Capital Costs by Bundle</t>
  </si>
  <si>
    <t>This table outputs the historical and projected operating costs by Bundle.</t>
  </si>
  <si>
    <t>Total Avoidable Costs by Bundle</t>
  </si>
  <si>
    <t>Revenue by Bundle</t>
  </si>
  <si>
    <t>This table outputs the historical and projected revenue by Bundle.</t>
  </si>
  <si>
    <t>User Input</t>
  </si>
  <si>
    <t>This sheet compares revenue by bundle to the efficient bounds costs.</t>
  </si>
  <si>
    <t>This model user must select the year to present.</t>
  </si>
  <si>
    <t>Compliance Year</t>
  </si>
  <si>
    <t>Graphs</t>
  </si>
  <si>
    <t>Chart Data</t>
  </si>
  <si>
    <t>This table compares revenue by service to cost by service for the selected compliance year.</t>
  </si>
  <si>
    <t>Revenue (A$M)</t>
  </si>
  <si>
    <t>Stand Alone Costs (A$M)</t>
  </si>
  <si>
    <t>Avoidable Costs (A$M)</t>
  </si>
  <si>
    <t>Wharfage 
services for 
containerised 
cargo</t>
  </si>
  <si>
    <t>Wharfage 
services for non-
containerised / 
general cargo</t>
  </si>
  <si>
    <t>Wharfage 
services for 
motor vehicle 
cargo</t>
  </si>
  <si>
    <t>Wharfage 
services for 
liquid bulk 
cargo</t>
  </si>
  <si>
    <t>Wharfage 
services for 
dry bulk 
cargo</t>
  </si>
  <si>
    <t>Shared 
Channel 
Services</t>
  </si>
  <si>
    <t>Dedicated 
Channel 
Services</t>
  </si>
  <si>
    <t>Summary</t>
  </si>
  <si>
    <t>Error Checks</t>
  </si>
  <si>
    <t>Sheets</t>
  </si>
  <si>
    <t>Overall</t>
  </si>
  <si>
    <t>Revenue as ratio of avoidable cost</t>
  </si>
  <si>
    <t xml:space="preserve">Note: no opex is identified as avoidable because no individual opex category has been assigned to only one bundle. </t>
  </si>
  <si>
    <t>Efficient Cost Bounds Model</t>
  </si>
  <si>
    <t>Asset Classes Mapped to Services</t>
  </si>
  <si>
    <t>Operating Expenditure Categories Mapped to Services</t>
  </si>
  <si>
    <t>Note: a simple revenue weighting of relevant assets (identified using the standalone asset mapping) is used to approximate avoided assets.</t>
  </si>
  <si>
    <t>Alterantive methods could use weights that reflect an engineering assessment of the avoided cost components.</t>
  </si>
  <si>
    <t>Accompanied passenger vehicles</t>
  </si>
  <si>
    <t>Post-vessel departure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</si>
</sst>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;[Red]\-&quot;$&quot;#,##0.00"/>
    <numFmt numFmtId="43" formatCode="_-* #,##0.00_-;\-* #,##0.00_-;_-* &quot;-&quot;??_-;_-@_-"/>
    <numFmt numFmtId="164" formatCode="_(\ #,##0.0_);_(\ \(#,##0.0\);_(* &quot;-&quot;??_);_(@_)"/>
    <numFmt numFmtId="165" formatCode="_-* #,##0_-;\-* #,##0_-;_-* &quot;-&quot;??_-;_-@_-"/>
    <numFmt numFmtId="166" formatCode="#&quot;.&quot;##.00"/>
    <numFmt numFmtId="167" formatCode="dd\-mmm\-yy;@"/>
    <numFmt numFmtId="168" formatCode="_-\ #,##0_-;\(#,##0\);_-\ &quot;-&quot;_-;_-@_-"/>
    <numFmt numFmtId="169" formatCode="_(* #,##0.0_);_(* \(#,##0.0\);_(* &quot;-&quot;??_);_(@_)"/>
    <numFmt numFmtId="170" formatCode="_-\ #,##0.0_-;\(#,##0.0\);_-\ &quot;-&quot;_-;_-@_-"/>
    <numFmt numFmtId="171" formatCode="#&quot;.&quot;##"/>
    <numFmt numFmtId="172" formatCode="_-\ #,##0.00_-;\(#,##0.00\);_-\ &quot;-&quot;_-;_-@_-"/>
    <numFmt numFmtId="173" formatCode="0_);\(0\)"/>
    <numFmt numFmtId="174" formatCode="#,##0.0"/>
    <numFmt numFmtId="175" formatCode="0.0"/>
    <numFmt numFmtId="176" formatCode="[Red]\●;[Red]\●;[Color10]\●"/>
    <numFmt numFmtId="177" formatCode="_(* #,##0.0_)&quot;x&quot;;_(* \(#,##0.0\);_(* &quot;-&quot;??_)&quot;x&quot;;_(@_)"/>
  </numFmts>
  <fonts count="6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FFFFFF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Helvetica"/>
      <family val="2"/>
    </font>
    <font>
      <sz val="10"/>
      <color theme="1"/>
      <name val="Calibri"/>
      <family val="2"/>
    </font>
    <font>
      <i/>
      <sz val="10"/>
      <color theme="0"/>
      <name val="Calibri"/>
      <family val="2"/>
      <scheme val="minor"/>
    </font>
    <font>
      <sz val="8"/>
      <color indexed="12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2"/>
      <color rgb="FFFFFFFF"/>
      <name val="Calibri"/>
      <family val="2"/>
    </font>
    <font>
      <sz val="8"/>
      <color rgb="FF0000FF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i/>
      <sz val="8"/>
      <color rgb="FF00B05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1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rgb="FF00FFFF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lightUp"/>
    </fill>
    <fill>
      <patternFill patternType="solid">
        <fgColor rgb="FF44546A"/>
        <bgColor indexed="64"/>
      </patternFill>
    </fill>
    <fill>
      <patternFill patternType="solid">
        <fgColor rgb="FF44546A"/>
        <bgColor rgb="FF00FFFF"/>
      </patternFill>
    </fill>
    <fill>
      <patternFill patternType="solid">
        <fgColor rgb="FF44546A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4F81BD"/>
        <bgColor rgb="FF00FFFF"/>
      </patternFill>
    </fill>
    <fill>
      <patternFill patternType="solid">
        <fgColor rgb="FFFFFF99"/>
        <bgColor rgb="FF00FFFF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76" fontId="41" fillId="0" borderId="0">
      <alignment horizontal="center" vertical="center"/>
    </xf>
    <xf numFmtId="43" fontId="4" fillId="0" borderId="0" applyFont="0" applyFill="0" applyBorder="0" applyAlignment="0" applyProtection="0"/>
    <xf numFmtId="0" fontId="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271">
    <xf numFmtId="0" fontId="0" fillId="0" borderId="0" xfId="0"/>
    <xf numFmtId="0" fontId="4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166" fontId="15" fillId="3" borderId="1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67" fontId="19" fillId="0" borderId="0" xfId="0" applyNumberFormat="1" applyFont="1"/>
    <xf numFmtId="167" fontId="17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167" fontId="4" fillId="0" borderId="0" xfId="0" applyNumberFormat="1" applyFont="1"/>
    <xf numFmtId="167" fontId="4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left"/>
    </xf>
    <xf numFmtId="0" fontId="19" fillId="0" borderId="0" xfId="0" applyFont="1"/>
    <xf numFmtId="168" fontId="17" fillId="4" borderId="2" xfId="2" applyNumberFormat="1" applyFont="1" applyFill="1" applyBorder="1" applyAlignment="1">
      <alignment horizontal="right"/>
    </xf>
    <xf numFmtId="0" fontId="4" fillId="0" borderId="3" xfId="0" applyFont="1" applyBorder="1"/>
    <xf numFmtId="0" fontId="21" fillId="0" borderId="0" xfId="0" applyFont="1" applyAlignment="1">
      <alignment horizontal="center"/>
    </xf>
    <xf numFmtId="169" fontId="15" fillId="0" borderId="0" xfId="0" applyNumberFormat="1" applyFont="1"/>
    <xf numFmtId="170" fontId="17" fillId="0" borderId="0" xfId="0" applyNumberFormat="1" applyFont="1"/>
    <xf numFmtId="171" fontId="15" fillId="0" borderId="0" xfId="0" applyNumberFormat="1" applyFont="1"/>
    <xf numFmtId="0" fontId="15" fillId="0" borderId="0" xfId="0" applyFont="1" applyAlignment="1">
      <alignment horizontal="left" vertical="center"/>
    </xf>
    <xf numFmtId="166" fontId="15" fillId="0" borderId="0" xfId="0" applyNumberFormat="1" applyFont="1" applyAlignment="1">
      <alignment horizontal="center" vertical="center"/>
    </xf>
    <xf numFmtId="0" fontId="12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5" fillId="5" borderId="0" xfId="0" applyFont="1" applyFill="1" applyAlignment="1">
      <alignment wrapText="1"/>
    </xf>
    <xf numFmtId="166" fontId="26" fillId="0" borderId="3" xfId="0" applyNumberFormat="1" applyFont="1" applyBorder="1" applyAlignment="1">
      <alignment horizontal="center" vertical="center"/>
    </xf>
    <xf numFmtId="166" fontId="26" fillId="0" borderId="3" xfId="0" applyNumberFormat="1" applyFont="1" applyBorder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0" fontId="18" fillId="5" borderId="0" xfId="0" applyFont="1" applyFill="1"/>
    <xf numFmtId="0" fontId="18" fillId="6" borderId="0" xfId="0" applyFont="1" applyFill="1" applyAlignment="1">
      <alignment horizontal="center"/>
    </xf>
    <xf numFmtId="0" fontId="6" fillId="7" borderId="0" xfId="1" applyFont="1" applyFill="1"/>
    <xf numFmtId="0" fontId="0" fillId="5" borderId="0" xfId="0" applyFill="1"/>
    <xf numFmtId="0" fontId="22" fillId="5" borderId="0" xfId="0" applyFont="1" applyFill="1"/>
    <xf numFmtId="0" fontId="27" fillId="0" borderId="0" xfId="0" applyFont="1"/>
    <xf numFmtId="172" fontId="17" fillId="4" borderId="2" xfId="2" applyNumberFormat="1" applyFont="1" applyFill="1" applyBorder="1" applyAlignment="1">
      <alignment horizontal="right"/>
    </xf>
    <xf numFmtId="0" fontId="18" fillId="0" borderId="0" xfId="1" applyFont="1"/>
    <xf numFmtId="0" fontId="22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17" fillId="0" borderId="0" xfId="0" applyFont="1" applyAlignment="1">
      <alignment horizontal="left"/>
    </xf>
    <xf numFmtId="166" fontId="15" fillId="3" borderId="0" xfId="0" applyNumberFormat="1" applyFont="1" applyFill="1"/>
    <xf numFmtId="0" fontId="28" fillId="9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2"/>
    </xf>
    <xf numFmtId="170" fontId="32" fillId="0" borderId="0" xfId="0" applyNumberFormat="1" applyFont="1" applyAlignment="1">
      <alignment horizontal="center"/>
    </xf>
    <xf numFmtId="0" fontId="16" fillId="0" borderId="0" xfId="0" applyFont="1"/>
    <xf numFmtId="1" fontId="17" fillId="0" borderId="0" xfId="4" applyNumberFormat="1" applyFont="1" applyAlignment="1">
      <alignment horizontal="right"/>
    </xf>
    <xf numFmtId="1" fontId="18" fillId="0" borderId="0" xfId="4" applyNumberFormat="1" applyFont="1" applyAlignment="1">
      <alignment horizontal="right"/>
    </xf>
    <xf numFmtId="167" fontId="17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165" fontId="17" fillId="0" borderId="0" xfId="4" applyNumberFormat="1" applyFont="1"/>
    <xf numFmtId="165" fontId="18" fillId="0" borderId="0" xfId="4" applyNumberFormat="1" applyFont="1"/>
    <xf numFmtId="0" fontId="12" fillId="0" borderId="30" xfId="0" applyFont="1" applyBorder="1" applyAlignment="1">
      <alignment horizontal="left"/>
    </xf>
    <xf numFmtId="0" fontId="12" fillId="0" borderId="30" xfId="0" applyFont="1" applyBorder="1" applyAlignment="1">
      <alignment horizontal="center"/>
    </xf>
    <xf numFmtId="169" fontId="12" fillId="0" borderId="30" xfId="0" applyNumberFormat="1" applyFont="1" applyBorder="1" applyAlignment="1">
      <alignment horizontal="left"/>
    </xf>
    <xf numFmtId="169" fontId="15" fillId="0" borderId="30" xfId="0" applyNumberFormat="1" applyFont="1" applyBorder="1"/>
    <xf numFmtId="0" fontId="12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2" fontId="15" fillId="2" borderId="1" xfId="0" applyNumberFormat="1" applyFont="1" applyFill="1" applyBorder="1" applyAlignment="1">
      <alignment horizontal="left" vertical="center"/>
    </xf>
    <xf numFmtId="166" fontId="26" fillId="0" borderId="3" xfId="0" applyNumberFormat="1" applyFont="1" applyBorder="1" applyAlignment="1">
      <alignment horizontal="right"/>
    </xf>
    <xf numFmtId="173" fontId="17" fillId="4" borderId="2" xfId="2" applyNumberFormat="1" applyFont="1" applyFill="1" applyBorder="1" applyAlignment="1">
      <alignment horizontal="right"/>
    </xf>
    <xf numFmtId="0" fontId="0" fillId="0" borderId="0" xfId="0" applyAlignment="1">
      <alignment horizontal="left" indent="1"/>
    </xf>
    <xf numFmtId="0" fontId="17" fillId="0" borderId="0" xfId="0" applyFont="1" applyAlignment="1">
      <alignment horizontal="right"/>
    </xf>
    <xf numFmtId="174" fontId="4" fillId="0" borderId="0" xfId="0" applyNumberFormat="1" applyFont="1"/>
    <xf numFmtId="0" fontId="33" fillId="0" borderId="0" xfId="0" applyFont="1" applyAlignment="1">
      <alignment horizontal="center"/>
    </xf>
    <xf numFmtId="1" fontId="15" fillId="0" borderId="0" xfId="4" applyNumberFormat="1" applyFont="1" applyAlignment="1">
      <alignment horizontal="right"/>
    </xf>
    <xf numFmtId="169" fontId="15" fillId="8" borderId="0" xfId="0" applyNumberFormat="1" applyFont="1" applyFill="1"/>
    <xf numFmtId="0" fontId="34" fillId="10" borderId="0" xfId="6" applyFont="1" applyFill="1" applyAlignment="1">
      <alignment horizontal="left"/>
    </xf>
    <xf numFmtId="0" fontId="34" fillId="11" borderId="0" xfId="6" applyFont="1" applyFill="1" applyAlignment="1">
      <alignment horizontal="left"/>
    </xf>
    <xf numFmtId="0" fontId="35" fillId="10" borderId="0" xfId="6" applyFont="1" applyFill="1" applyAlignment="1">
      <alignment horizontal="left"/>
    </xf>
    <xf numFmtId="0" fontId="35" fillId="11" borderId="0" xfId="6" applyFont="1" applyFill="1" applyAlignment="1">
      <alignment horizontal="left"/>
    </xf>
    <xf numFmtId="0" fontId="27" fillId="0" borderId="0" xfId="6" applyFont="1"/>
    <xf numFmtId="0" fontId="36" fillId="0" borderId="0" xfId="6" applyFont="1"/>
    <xf numFmtId="0" fontId="2" fillId="0" borderId="0" xfId="6"/>
    <xf numFmtId="175" fontId="37" fillId="2" borderId="1" xfId="6" applyNumberFormat="1" applyFont="1" applyFill="1" applyBorder="1"/>
    <xf numFmtId="166" fontId="37" fillId="2" borderId="1" xfId="6" applyNumberFormat="1" applyFont="1" applyFill="1" applyBorder="1"/>
    <xf numFmtId="166" fontId="37" fillId="3" borderId="1" xfId="6" applyNumberFormat="1" applyFont="1" applyFill="1" applyBorder="1"/>
    <xf numFmtId="175" fontId="38" fillId="0" borderId="0" xfId="6" applyNumberFormat="1" applyFont="1"/>
    <xf numFmtId="0" fontId="39" fillId="0" borderId="0" xfId="6" applyFont="1"/>
    <xf numFmtId="173" fontId="17" fillId="4" borderId="32" xfId="2" applyNumberFormat="1" applyFont="1" applyFill="1" applyBorder="1" applyAlignment="1">
      <alignment horizontal="right"/>
    </xf>
    <xf numFmtId="1" fontId="13" fillId="0" borderId="0" xfId="4" applyNumberFormat="1" applyFont="1" applyAlignment="1">
      <alignment horizontal="right"/>
    </xf>
    <xf numFmtId="169" fontId="40" fillId="8" borderId="0" xfId="0" applyNumberFormat="1" applyFont="1" applyFill="1"/>
    <xf numFmtId="0" fontId="4" fillId="0" borderId="30" xfId="0" applyFont="1" applyBorder="1" applyAlignment="1">
      <alignment horizontal="left" indent="2"/>
    </xf>
    <xf numFmtId="176" fontId="41" fillId="0" borderId="0" xfId="7">
      <alignment horizontal="center" vertical="center"/>
    </xf>
    <xf numFmtId="174" fontId="12" fillId="0" borderId="30" xfId="0" applyNumberFormat="1" applyFont="1" applyBorder="1"/>
    <xf numFmtId="0" fontId="7" fillId="14" borderId="0" xfId="0" applyFont="1" applyFill="1" applyAlignment="1">
      <alignment horizontal="center" vertical="center"/>
    </xf>
    <xf numFmtId="0" fontId="9" fillId="15" borderId="0" xfId="0" applyFont="1" applyFill="1"/>
    <xf numFmtId="0" fontId="10" fillId="14" borderId="0" xfId="0" applyFont="1" applyFill="1" applyAlignment="1">
      <alignment horizontal="left" vertical="center"/>
    </xf>
    <xf numFmtId="0" fontId="10" fillId="14" borderId="0" xfId="0" applyFont="1" applyFill="1" applyAlignment="1">
      <alignment horizontal="center" vertical="center"/>
    </xf>
    <xf numFmtId="0" fontId="10" fillId="14" borderId="0" xfId="0" applyFont="1" applyFill="1"/>
    <xf numFmtId="165" fontId="6" fillId="15" borderId="0" xfId="2" applyNumberFormat="1" applyFont="1" applyFill="1"/>
    <xf numFmtId="0" fontId="7" fillId="15" borderId="0" xfId="0" applyFont="1" applyFill="1" applyAlignment="1">
      <alignment horizontal="left" vertical="center"/>
    </xf>
    <xf numFmtId="0" fontId="7" fillId="14" borderId="0" xfId="0" applyFont="1" applyFill="1"/>
    <xf numFmtId="0" fontId="13" fillId="14" borderId="0" xfId="0" applyFont="1" applyFill="1"/>
    <xf numFmtId="0" fontId="13" fillId="15" borderId="0" xfId="0" applyFont="1" applyFill="1" applyAlignment="1">
      <alignment horizontal="left" vertical="center"/>
    </xf>
    <xf numFmtId="0" fontId="5" fillId="14" borderId="0" xfId="0" applyFont="1" applyFill="1"/>
    <xf numFmtId="0" fontId="24" fillId="16" borderId="0" xfId="0" applyFont="1" applyFill="1"/>
    <xf numFmtId="0" fontId="0" fillId="14" borderId="0" xfId="0" applyFill="1"/>
    <xf numFmtId="0" fontId="6" fillId="15" borderId="0" xfId="0" applyFont="1" applyFill="1"/>
    <xf numFmtId="164" fontId="7" fillId="15" borderId="0" xfId="0" applyNumberFormat="1" applyFont="1" applyFill="1" applyAlignment="1">
      <alignment horizontal="left" vertical="center"/>
    </xf>
    <xf numFmtId="0" fontId="6" fillId="14" borderId="0" xfId="0" applyFont="1" applyFill="1"/>
    <xf numFmtId="176" fontId="41" fillId="0" borderId="0" xfId="7" applyAlignment="1">
      <alignment horizontal="right" vertical="center"/>
    </xf>
    <xf numFmtId="0" fontId="3" fillId="5" borderId="3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0" borderId="0" xfId="0" applyAlignment="1">
      <alignment horizontal="left" indent="3"/>
    </xf>
    <xf numFmtId="169" fontId="18" fillId="0" borderId="0" xfId="0" applyNumberFormat="1" applyFont="1"/>
    <xf numFmtId="173" fontId="30" fillId="4" borderId="2" xfId="2" applyNumberFormat="1" applyFont="1" applyFill="1" applyBorder="1" applyAlignment="1">
      <alignment horizontal="right"/>
    </xf>
    <xf numFmtId="167" fontId="17" fillId="4" borderId="42" xfId="0" applyNumberFormat="1" applyFont="1" applyFill="1" applyBorder="1" applyAlignment="1">
      <alignment horizontal="right"/>
    </xf>
    <xf numFmtId="176" fontId="41" fillId="14" borderId="0" xfId="7" applyFill="1">
      <alignment horizontal="center" vertical="center"/>
    </xf>
    <xf numFmtId="0" fontId="43" fillId="15" borderId="0" xfId="0" applyFont="1" applyFill="1"/>
    <xf numFmtId="0" fontId="44" fillId="0" borderId="0" xfId="0" applyFont="1"/>
    <xf numFmtId="0" fontId="15" fillId="2" borderId="0" xfId="0" applyFont="1" applyFill="1" applyAlignment="1">
      <alignment horizontal="left" vertical="center"/>
    </xf>
    <xf numFmtId="0" fontId="42" fillId="0" borderId="0" xfId="0" applyFont="1" applyAlignment="1">
      <alignment horizontal="left"/>
    </xf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left" vertical="center" indent="1"/>
    </xf>
    <xf numFmtId="0" fontId="0" fillId="2" borderId="0" xfId="0" applyFill="1"/>
    <xf numFmtId="0" fontId="26" fillId="2" borderId="0" xfId="0" applyFont="1" applyFill="1"/>
    <xf numFmtId="0" fontId="6" fillId="14" borderId="0" xfId="0" applyFont="1" applyFill="1" applyAlignment="1">
      <alignment horizontal="left"/>
    </xf>
    <xf numFmtId="0" fontId="48" fillId="15" borderId="0" xfId="0" applyFont="1" applyFill="1"/>
    <xf numFmtId="0" fontId="48" fillId="16" borderId="0" xfId="0" applyFont="1" applyFill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/>
    <xf numFmtId="0" fontId="50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left" vertical="center" indent="1"/>
    </xf>
    <xf numFmtId="0" fontId="24" fillId="17" borderId="0" xfId="0" applyFont="1" applyFill="1" applyAlignment="1">
      <alignment vertical="center"/>
    </xf>
    <xf numFmtId="0" fontId="54" fillId="17" borderId="0" xfId="0" applyFont="1" applyFill="1" applyAlignment="1">
      <alignment vertical="center"/>
    </xf>
    <xf numFmtId="0" fontId="4" fillId="12" borderId="0" xfId="9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55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55" fillId="18" borderId="0" xfId="0" applyFont="1" applyFill="1" applyAlignment="1">
      <alignment vertical="center"/>
    </xf>
    <xf numFmtId="0" fontId="55" fillId="19" borderId="0" xfId="0" applyFont="1" applyFill="1" applyAlignment="1">
      <alignment vertical="center"/>
    </xf>
    <xf numFmtId="0" fontId="56" fillId="20" borderId="0" xfId="0" applyFont="1" applyFill="1"/>
    <xf numFmtId="0" fontId="57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53" fillId="0" borderId="0" xfId="0" applyFont="1"/>
    <xf numFmtId="0" fontId="27" fillId="0" borderId="0" xfId="9" applyFont="1"/>
    <xf numFmtId="0" fontId="4" fillId="0" borderId="0" xfId="9" applyFont="1"/>
    <xf numFmtId="0" fontId="1" fillId="0" borderId="0" xfId="9"/>
    <xf numFmtId="0" fontId="24" fillId="17" borderId="0" xfId="0" applyFont="1" applyFill="1" applyAlignment="1">
      <alignment horizontal="left" vertical="center"/>
    </xf>
    <xf numFmtId="0" fontId="54" fillId="17" borderId="0" xfId="0" applyFont="1" applyFill="1" applyAlignment="1">
      <alignment horizontal="left" vertical="center"/>
    </xf>
    <xf numFmtId="49" fontId="18" fillId="4" borderId="43" xfId="9" applyNumberFormat="1" applyFont="1" applyFill="1" applyBorder="1"/>
    <xf numFmtId="49" fontId="18" fillId="4" borderId="44" xfId="9" applyNumberFormat="1" applyFont="1" applyFill="1" applyBorder="1"/>
    <xf numFmtId="49" fontId="18" fillId="4" borderId="45" xfId="9" applyNumberFormat="1" applyFont="1" applyFill="1" applyBorder="1"/>
    <xf numFmtId="0" fontId="17" fillId="0" borderId="0" xfId="9" applyFont="1"/>
    <xf numFmtId="0" fontId="23" fillId="0" borderId="0" xfId="9" applyFont="1"/>
    <xf numFmtId="0" fontId="22" fillId="0" borderId="0" xfId="9" applyFont="1"/>
    <xf numFmtId="0" fontId="4" fillId="13" borderId="31" xfId="9" applyFont="1" applyFill="1" applyBorder="1"/>
    <xf numFmtId="0" fontId="4" fillId="13" borderId="0" xfId="9" applyFont="1" applyFill="1"/>
    <xf numFmtId="0" fontId="1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8" fillId="0" borderId="0" xfId="6" applyFont="1"/>
    <xf numFmtId="0" fontId="4" fillId="5" borderId="0" xfId="0" applyFont="1" applyFill="1"/>
    <xf numFmtId="170" fontId="18" fillId="4" borderId="2" xfId="4" applyNumberFormat="1" applyFont="1" applyFill="1" applyBorder="1" applyAlignment="1">
      <alignment horizontal="right"/>
    </xf>
    <xf numFmtId="0" fontId="18" fillId="2" borderId="0" xfId="1" applyFont="1" applyFill="1"/>
    <xf numFmtId="0" fontId="18" fillId="21" borderId="0" xfId="1" applyFont="1" applyFill="1"/>
    <xf numFmtId="0" fontId="18" fillId="22" borderId="0" xfId="1" applyFont="1" applyFill="1"/>
    <xf numFmtId="170" fontId="23" fillId="0" borderId="0" xfId="4" applyNumberFormat="1" applyFont="1" applyAlignment="1">
      <alignment horizontal="right"/>
    </xf>
    <xf numFmtId="170" fontId="23" fillId="0" borderId="46" xfId="4" applyNumberFormat="1" applyFont="1" applyBorder="1" applyAlignment="1">
      <alignment horizontal="right"/>
    </xf>
    <xf numFmtId="170" fontId="23" fillId="0" borderId="47" xfId="4" applyNumberFormat="1" applyFont="1" applyBorder="1" applyAlignment="1">
      <alignment horizontal="right"/>
    </xf>
    <xf numFmtId="170" fontId="23" fillId="0" borderId="48" xfId="4" applyNumberFormat="1" applyFont="1" applyBorder="1" applyAlignment="1">
      <alignment horizontal="right"/>
    </xf>
    <xf numFmtId="10" fontId="18" fillId="4" borderId="2" xfId="5" applyNumberFormat="1" applyFont="1" applyFill="1" applyBorder="1" applyAlignment="1">
      <alignment horizontal="right"/>
    </xf>
    <xf numFmtId="10" fontId="23" fillId="0" borderId="0" xfId="5" applyNumberFormat="1" applyFont="1" applyAlignment="1">
      <alignment horizontal="right"/>
    </xf>
    <xf numFmtId="170" fontId="18" fillId="0" borderId="0" xfId="4" applyNumberFormat="1" applyFont="1" applyAlignment="1">
      <alignment horizontal="right"/>
    </xf>
    <xf numFmtId="169" fontId="23" fillId="0" borderId="0" xfId="0" applyNumberFormat="1" applyFont="1" applyAlignment="1">
      <alignment horizontal="right"/>
    </xf>
    <xf numFmtId="170" fontId="23" fillId="5" borderId="0" xfId="4" applyNumberFormat="1" applyFont="1" applyFill="1" applyAlignment="1">
      <alignment horizontal="right"/>
    </xf>
    <xf numFmtId="0" fontId="58" fillId="0" borderId="0" xfId="0" applyFont="1" applyAlignment="1">
      <alignment horizontal="left" indent="1"/>
    </xf>
    <xf numFmtId="169" fontId="13" fillId="14" borderId="0" xfId="0" applyNumberFormat="1" applyFont="1" applyFill="1" applyAlignment="1">
      <alignment horizontal="center" vertical="center" wrapText="1"/>
    </xf>
    <xf numFmtId="0" fontId="18" fillId="0" borderId="0" xfId="0" applyFont="1"/>
    <xf numFmtId="0" fontId="59" fillId="5" borderId="52" xfId="0" applyFont="1" applyFill="1" applyBorder="1" applyAlignment="1">
      <alignment horizontal="center" vertical="center" wrapText="1"/>
    </xf>
    <xf numFmtId="0" fontId="60" fillId="5" borderId="52" xfId="0" applyFont="1" applyFill="1" applyBorder="1" applyAlignment="1">
      <alignment horizontal="center" vertical="center" wrapText="1"/>
    </xf>
    <xf numFmtId="0" fontId="59" fillId="5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5" fontId="23" fillId="0" borderId="0" xfId="2" applyNumberFormat="1" applyFont="1"/>
    <xf numFmtId="0" fontId="59" fillId="5" borderId="23" xfId="0" applyFont="1" applyFill="1" applyBorder="1" applyAlignment="1">
      <alignment horizontal="center" vertical="center" wrapText="1"/>
    </xf>
    <xf numFmtId="0" fontId="59" fillId="5" borderId="53" xfId="0" applyFont="1" applyFill="1" applyBorder="1" applyAlignment="1">
      <alignment horizontal="center" vertical="center" wrapText="1"/>
    </xf>
    <xf numFmtId="0" fontId="59" fillId="5" borderId="37" xfId="0" applyFont="1" applyFill="1" applyBorder="1" applyAlignment="1">
      <alignment horizontal="center" vertical="center" wrapText="1"/>
    </xf>
    <xf numFmtId="168" fontId="22" fillId="4" borderId="2" xfId="2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 indent="1"/>
    </xf>
    <xf numFmtId="170" fontId="23" fillId="23" borderId="0" xfId="0" applyNumberFormat="1" applyFont="1" applyFill="1" applyAlignment="1">
      <alignment horizontal="right"/>
    </xf>
    <xf numFmtId="170" fontId="32" fillId="5" borderId="0" xfId="0" applyNumberFormat="1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170" fontId="17" fillId="4" borderId="2" xfId="4" applyNumberFormat="1" applyFont="1" applyFill="1" applyBorder="1" applyAlignment="1">
      <alignment horizontal="right"/>
    </xf>
    <xf numFmtId="173" fontId="17" fillId="4" borderId="42" xfId="2" applyNumberFormat="1" applyFont="1" applyFill="1" applyBorder="1" applyAlignment="1">
      <alignment horizontal="right"/>
    </xf>
    <xf numFmtId="172" fontId="18" fillId="0" borderId="0" xfId="4" applyNumberFormat="1" applyFont="1" applyAlignment="1">
      <alignment horizontal="right"/>
    </xf>
    <xf numFmtId="8" fontId="4" fillId="0" borderId="0" xfId="0" applyNumberFormat="1" applyFont="1"/>
    <xf numFmtId="165" fontId="23" fillId="0" borderId="0" xfId="0" applyNumberFormat="1" applyFont="1"/>
    <xf numFmtId="0" fontId="3" fillId="5" borderId="4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70" fontId="17" fillId="0" borderId="0" xfId="0" applyNumberFormat="1" applyFont="1" applyAlignment="1">
      <alignment horizontal="right"/>
    </xf>
    <xf numFmtId="177" fontId="18" fillId="0" borderId="0" xfId="0" applyNumberFormat="1" applyFont="1"/>
    <xf numFmtId="170" fontId="17" fillId="0" borderId="0" xfId="0" applyNumberFormat="1" applyFont="1" applyAlignment="1"/>
    <xf numFmtId="170" fontId="23" fillId="0" borderId="0" xfId="0" applyNumberFormat="1" applyFont="1" applyFill="1" applyAlignment="1">
      <alignment horizontal="right"/>
    </xf>
    <xf numFmtId="169" fontId="15" fillId="0" borderId="0" xfId="0" applyNumberFormat="1" applyFont="1" applyFill="1"/>
    <xf numFmtId="0" fontId="17" fillId="0" borderId="0" xfId="9" applyFont="1" applyFill="1"/>
    <xf numFmtId="10" fontId="23" fillId="0" borderId="0" xfId="5" applyNumberFormat="1" applyFont="1" applyFill="1" applyAlignment="1">
      <alignment horizontal="right"/>
    </xf>
    <xf numFmtId="0" fontId="40" fillId="14" borderId="0" xfId="0" applyFont="1" applyFill="1"/>
    <xf numFmtId="10" fontId="22" fillId="4" borderId="2" xfId="5" applyNumberFormat="1" applyFont="1" applyFill="1" applyBorder="1" applyAlignment="1">
      <alignment horizontal="right"/>
    </xf>
    <xf numFmtId="170" fontId="22" fillId="4" borderId="2" xfId="4" applyNumberFormat="1" applyFont="1" applyFill="1" applyBorder="1" applyAlignment="1">
      <alignment horizontal="right"/>
    </xf>
    <xf numFmtId="0" fontId="27" fillId="0" borderId="0" xfId="6" applyFont="1" applyAlignment="1">
      <alignment horizontal="left" vertical="top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8" fillId="14" borderId="7" xfId="0" applyFont="1" applyFill="1" applyBorder="1" applyAlignment="1">
      <alignment horizontal="center" vertical="center" wrapText="1"/>
    </xf>
    <xf numFmtId="0" fontId="28" fillId="14" borderId="8" xfId="0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 wrapText="1"/>
    </xf>
    <xf numFmtId="0" fontId="28" fillId="14" borderId="17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28" fillId="14" borderId="38" xfId="0" applyFont="1" applyFill="1" applyBorder="1" applyAlignment="1">
      <alignment horizontal="center" vertical="center" wrapText="1"/>
    </xf>
    <xf numFmtId="0" fontId="28" fillId="14" borderId="20" xfId="0" applyFont="1" applyFill="1" applyBorder="1" applyAlignment="1">
      <alignment horizontal="center" vertical="center" wrapText="1"/>
    </xf>
    <xf numFmtId="0" fontId="28" fillId="14" borderId="34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59" fillId="5" borderId="49" xfId="0" applyFont="1" applyFill="1" applyBorder="1" applyAlignment="1">
      <alignment horizontal="center" vertical="center" wrapText="1"/>
    </xf>
    <xf numFmtId="0" fontId="59" fillId="5" borderId="3" xfId="0" applyFont="1" applyFill="1" applyBorder="1" applyAlignment="1">
      <alignment horizontal="center" vertical="center" wrapText="1"/>
    </xf>
    <xf numFmtId="0" fontId="59" fillId="5" borderId="50" xfId="0" applyFont="1" applyFill="1" applyBorder="1" applyAlignment="1">
      <alignment horizontal="center" vertical="center" wrapText="1"/>
    </xf>
    <xf numFmtId="0" fontId="59" fillId="5" borderId="17" xfId="0" applyFont="1" applyFill="1" applyBorder="1" applyAlignment="1">
      <alignment horizontal="center" vertical="center" wrapText="1"/>
    </xf>
    <xf numFmtId="0" fontId="59" fillId="5" borderId="20" xfId="0" applyFont="1" applyFill="1" applyBorder="1" applyAlignment="1">
      <alignment horizontal="center" vertical="center" wrapText="1"/>
    </xf>
    <xf numFmtId="0" fontId="59" fillId="5" borderId="5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170" fontId="18" fillId="4" borderId="43" xfId="0" applyNumberFormat="1" applyFont="1" applyFill="1" applyBorder="1" applyAlignment="1">
      <alignment horizontal="center"/>
    </xf>
    <xf numFmtId="170" fontId="18" fillId="4" borderId="44" xfId="0" applyNumberFormat="1" applyFont="1" applyFill="1" applyBorder="1" applyAlignment="1">
      <alignment horizontal="center"/>
    </xf>
    <xf numFmtId="170" fontId="18" fillId="4" borderId="45" xfId="0" applyNumberFormat="1" applyFont="1" applyFill="1" applyBorder="1" applyAlignment="1">
      <alignment horizontal="center"/>
    </xf>
  </cellXfs>
  <cellStyles count="12">
    <cellStyle name="Check RedRedGreen" xfId="7" xr:uid="{00000000-0005-0000-0000-000000000000}"/>
    <cellStyle name="Comma" xfId="4" builtinId="3"/>
    <cellStyle name="Comma 2" xfId="2" xr:uid="{00000000-0005-0000-0000-000002000000}"/>
    <cellStyle name="Comma 2 7" xfId="8" xr:uid="{00000000-0005-0000-0000-000003000000}"/>
    <cellStyle name="Followed Hyperlink" xfId="10" builtinId="9" hidden="1"/>
    <cellStyle name="Followed Hyperlink" xfId="11" builtinId="9" hidden="1"/>
    <cellStyle name="Hyperlink" xfId="1" builtinId="8"/>
    <cellStyle name="Normal" xfId="0" builtinId="0"/>
    <cellStyle name="Normal 2" xfId="6" xr:uid="{00000000-0005-0000-0000-000008000000}"/>
    <cellStyle name="Normal 2 12" xfId="9" xr:uid="{00000000-0005-0000-0000-000009000000}"/>
    <cellStyle name="Percent" xfId="5" builtinId="5"/>
    <cellStyle name="Percent 2" xfId="3" xr:uid="{00000000-0005-0000-0000-00000B000000}"/>
  </cellStyles>
  <dxfs count="314">
    <dxf>
      <font>
        <color rgb="FFC00000"/>
      </font>
    </dxf>
    <dxf>
      <font>
        <color rgb="FFC0000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rgb="FFC0000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rgb="FFC0000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rgb="FFC00000"/>
      </font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0000FF"/>
      <color rgb="FF4F81BD"/>
      <color rgb="FF44546A"/>
      <color rgb="FFFFFFCC"/>
      <color rgb="FFFFFF99"/>
      <color rgb="FFC0C0C0"/>
      <color rgb="FF1F48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Compliance!$E$17</c:f>
          <c:strCache>
            <c:ptCount val="1"/>
            <c:pt idx="0">
              <c:v> Costs and Revenue by Bundle (A$m, 2021)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69569832216901"/>
          <c:y val="0.21548001198042999"/>
          <c:w val="0.82832436895864903"/>
          <c:h val="0.57130785725717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Compliance!$G$40</c:f>
              <c:strCache>
                <c:ptCount val="1"/>
                <c:pt idx="0">
                  <c:v> Revenue (A$M) 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Compliance!$B$43:$B$49</c:f>
              <c:strCache>
                <c:ptCount val="7"/>
                <c:pt idx="0">
                  <c:v>Wharfage 
services for 
containerised 
cargo</c:v>
                </c:pt>
                <c:pt idx="1">
                  <c:v>Wharfage 
services for non-
containerised / 
general cargo</c:v>
                </c:pt>
                <c:pt idx="2">
                  <c:v>Wharfage 
services for 
motor vehicle 
cargo</c:v>
                </c:pt>
                <c:pt idx="3">
                  <c:v>Wharfage 
services for 
liquid bulk 
cargo</c:v>
                </c:pt>
                <c:pt idx="4">
                  <c:v>Wharfage 
services for 
dry bulk 
cargo</c:v>
                </c:pt>
                <c:pt idx="5">
                  <c:v>Shared 
Channel 
Services</c:v>
                </c:pt>
                <c:pt idx="6">
                  <c:v>Dedicated 
Channel 
Services</c:v>
                </c:pt>
              </c:strCache>
            </c:strRef>
          </c:cat>
          <c:val>
            <c:numRef>
              <c:f>Compliance!$G$43:$G$49</c:f>
              <c:numCache>
                <c:formatCode>_(* #,##0.0_);_(* \(#,##0.0\);_(* "-"??_);_(@_)</c:formatCode>
                <c:ptCount val="7"/>
                <c:pt idx="0">
                  <c:v>233.59994849878811</c:v>
                </c:pt>
                <c:pt idx="1">
                  <c:v>14.531368277723146</c:v>
                </c:pt>
                <c:pt idx="2">
                  <c:v>26.261908361202462</c:v>
                </c:pt>
                <c:pt idx="3">
                  <c:v>33.086013910974941</c:v>
                </c:pt>
                <c:pt idx="4">
                  <c:v>18.024902166302549</c:v>
                </c:pt>
                <c:pt idx="5">
                  <c:v>30.045672903905604</c:v>
                </c:pt>
                <c:pt idx="6">
                  <c:v>27.655590365583745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30-411E-8CDE-EDED7368C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771009200"/>
        <c:axId val="-1771004912"/>
      </c:barChart>
      <c:lineChart>
        <c:grouping val="standard"/>
        <c:varyColors val="0"/>
        <c:ser>
          <c:idx val="1"/>
          <c:order val="1"/>
          <c:tx>
            <c:strRef>
              <c:f>Compliance!$H$40</c:f>
              <c:strCache>
                <c:ptCount val="1"/>
                <c:pt idx="0">
                  <c:v> Stand Alone Costs (A$M)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Compliance!$B$43:$B$49</c:f>
              <c:strCache>
                <c:ptCount val="7"/>
                <c:pt idx="0">
                  <c:v>Wharfage 
services for 
containerised 
cargo</c:v>
                </c:pt>
                <c:pt idx="1">
                  <c:v>Wharfage 
services for non-
containerised / 
general cargo</c:v>
                </c:pt>
                <c:pt idx="2">
                  <c:v>Wharfage 
services for 
motor vehicle 
cargo</c:v>
                </c:pt>
                <c:pt idx="3">
                  <c:v>Wharfage 
services for 
liquid bulk 
cargo</c:v>
                </c:pt>
                <c:pt idx="4">
                  <c:v>Wharfage 
services for 
dry bulk 
cargo</c:v>
                </c:pt>
                <c:pt idx="5">
                  <c:v>Shared 
Channel 
Services</c:v>
                </c:pt>
                <c:pt idx="6">
                  <c:v>Dedicated 
Channel 
Services</c:v>
                </c:pt>
              </c:strCache>
            </c:strRef>
          </c:cat>
          <c:val>
            <c:numRef>
              <c:f>Compliance!$H$43:$H$49</c:f>
              <c:numCache>
                <c:formatCode>_(* #,##0.0_);_(* \(#,##0.0\);_(* "-"??_);_(@_)</c:formatCode>
                <c:ptCount val="7"/>
                <c:pt idx="0">
                  <c:v>335.19812677646274</c:v>
                </c:pt>
                <c:pt idx="1">
                  <c:v>335.19812677646274</c:v>
                </c:pt>
                <c:pt idx="2">
                  <c:v>335.19812677646274</c:v>
                </c:pt>
                <c:pt idx="3">
                  <c:v>335.19812677646274</c:v>
                </c:pt>
                <c:pt idx="4">
                  <c:v>335.19812677646274</c:v>
                </c:pt>
                <c:pt idx="5">
                  <c:v>407.75103082631284</c:v>
                </c:pt>
                <c:pt idx="6">
                  <c:v>362.14969562436335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30-411E-8CDE-EDED7368C7B9}"/>
            </c:ext>
          </c:extLst>
        </c:ser>
        <c:ser>
          <c:idx val="2"/>
          <c:order val="2"/>
          <c:tx>
            <c:strRef>
              <c:f>Compliance!$I$40</c:f>
              <c:strCache>
                <c:ptCount val="1"/>
                <c:pt idx="0">
                  <c:v> Avoidable Costs (A$M)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Compliance!$B$43:$B$49</c:f>
              <c:strCache>
                <c:ptCount val="7"/>
                <c:pt idx="0">
                  <c:v>Wharfage 
services for 
containerised 
cargo</c:v>
                </c:pt>
                <c:pt idx="1">
                  <c:v>Wharfage 
services for non-
containerised / 
general cargo</c:v>
                </c:pt>
                <c:pt idx="2">
                  <c:v>Wharfage 
services for 
motor vehicle 
cargo</c:v>
                </c:pt>
                <c:pt idx="3">
                  <c:v>Wharfage 
services for 
liquid bulk 
cargo</c:v>
                </c:pt>
                <c:pt idx="4">
                  <c:v>Wharfage 
services for 
dry bulk 
cargo</c:v>
                </c:pt>
                <c:pt idx="5">
                  <c:v>Shared 
Channel 
Services</c:v>
                </c:pt>
                <c:pt idx="6">
                  <c:v>Dedicated 
Channel 
Services</c:v>
                </c:pt>
              </c:strCache>
            </c:strRef>
          </c:cat>
          <c:val>
            <c:numRef>
              <c:f>Compliance!$I$43:$I$49</c:f>
              <c:numCache>
                <c:formatCode>_(* #,##0.0_);_(* \(#,##0.0\);_(* "-"??_);_(@_)</c:formatCode>
                <c:ptCount val="7"/>
                <c:pt idx="0">
                  <c:v>27.64786662837794</c:v>
                </c:pt>
                <c:pt idx="1">
                  <c:v>1.6283122279804956</c:v>
                </c:pt>
                <c:pt idx="2">
                  <c:v>3.3754731053798972</c:v>
                </c:pt>
                <c:pt idx="3">
                  <c:v>2.0541740039133169</c:v>
                </c:pt>
                <c:pt idx="4">
                  <c:v>2.37743292569131</c:v>
                </c:pt>
                <c:pt idx="5">
                  <c:v>2.924240324300508</c:v>
                </c:pt>
                <c:pt idx="6">
                  <c:v>2.0769882405763305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239-8779-1B8C893F5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1009200"/>
        <c:axId val="-1771004912"/>
      </c:lineChart>
      <c:catAx>
        <c:axId val="-177100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1004912"/>
        <c:crosses val="autoZero"/>
        <c:auto val="1"/>
        <c:lblAlgn val="ctr"/>
        <c:lblOffset val="100"/>
        <c:noMultiLvlLbl val="0"/>
      </c:catAx>
      <c:valAx>
        <c:axId val="-17710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10092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Allocators!A1"/><Relationship Id="rId13" Type="http://schemas.openxmlformats.org/officeDocument/2006/relationships/hyperlink" Target="#'Regulatory Model'!A1"/><Relationship Id="rId3" Type="http://schemas.openxmlformats.org/officeDocument/2006/relationships/hyperlink" Target="#Schematic!A1"/><Relationship Id="rId7" Type="http://schemas.openxmlformats.org/officeDocument/2006/relationships/hyperlink" Target="#'Capital Base'!A1"/><Relationship Id="rId12" Type="http://schemas.openxmlformats.org/officeDocument/2006/relationships/hyperlink" Target="#'Cost Allocation Model'!A1"/><Relationship Id="rId2" Type="http://schemas.openxmlformats.org/officeDocument/2006/relationships/hyperlink" Target="#Contents!A1"/><Relationship Id="rId1" Type="http://schemas.openxmlformats.org/officeDocument/2006/relationships/hyperlink" Target="#Cover!A1"/><Relationship Id="rId6" Type="http://schemas.openxmlformats.org/officeDocument/2006/relationships/hyperlink" Target="#Assumptions!A1"/><Relationship Id="rId11" Type="http://schemas.openxmlformats.org/officeDocument/2006/relationships/hyperlink" Target="#'Stand Alone Costs'!A1"/><Relationship Id="rId5" Type="http://schemas.openxmlformats.org/officeDocument/2006/relationships/hyperlink" Target="#Compliance!A1"/><Relationship Id="rId10" Type="http://schemas.openxmlformats.org/officeDocument/2006/relationships/hyperlink" Target="#Mapping!A1"/><Relationship Id="rId4" Type="http://schemas.openxmlformats.org/officeDocument/2006/relationships/hyperlink" Target="#Checks!A1"/><Relationship Id="rId9" Type="http://schemas.openxmlformats.org/officeDocument/2006/relationships/hyperlink" Target="#'Avoidable Costs'!A1"/><Relationship Id="rId14" Type="http://schemas.openxmlformats.org/officeDocument/2006/relationships/hyperlink" Target="#Revenu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0</xdr:row>
      <xdr:rowOff>74575</xdr:rowOff>
    </xdr:from>
    <xdr:to>
      <xdr:col>9</xdr:col>
      <xdr:colOff>590061</xdr:colOff>
      <xdr:row>3</xdr:row>
      <xdr:rowOff>9311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4013" y="74575"/>
          <a:ext cx="1552086" cy="64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693249</xdr:colOff>
      <xdr:row>3</xdr:row>
      <xdr:rowOff>45331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250" y="0"/>
          <a:ext cx="1545736" cy="64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991658</xdr:colOff>
      <xdr:row>16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H="1">
          <a:off x="514350" y="2381250"/>
          <a:ext cx="991658" cy="3429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Cover</a:t>
          </a:r>
        </a:p>
      </xdr:txBody>
    </xdr:sp>
    <xdr:clientData/>
  </xdr:twoCellAnchor>
  <xdr:twoCellAnchor>
    <xdr:from>
      <xdr:col>0</xdr:col>
      <xdr:colOff>515938</xdr:colOff>
      <xdr:row>16</xdr:row>
      <xdr:rowOff>169333</xdr:rowOff>
    </xdr:from>
    <xdr:to>
      <xdr:col>1</xdr:col>
      <xdr:colOff>994833</xdr:colOff>
      <xdr:row>19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515938" y="2893483"/>
          <a:ext cx="998007" cy="345017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Contents</a:t>
          </a:r>
        </a:p>
      </xdr:txBody>
    </xdr:sp>
    <xdr:clientData/>
  </xdr:twoCellAnchor>
  <xdr:twoCellAnchor>
    <xdr:from>
      <xdr:col>1</xdr:col>
      <xdr:colOff>0</xdr:colOff>
      <xdr:row>19</xdr:row>
      <xdr:rowOff>169333</xdr:rowOff>
    </xdr:from>
    <xdr:to>
      <xdr:col>1</xdr:col>
      <xdr:colOff>992716</xdr:colOff>
      <xdr:row>22</xdr:row>
      <xdr:rowOff>0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514350" y="3407833"/>
          <a:ext cx="992716" cy="345017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Schematic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1015471</xdr:colOff>
      <xdr:row>25</xdr:row>
      <xdr:rowOff>0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H="1">
          <a:off x="519113" y="4000500"/>
          <a:ext cx="1015471" cy="33337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Checks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992716</xdr:colOff>
      <xdr:row>12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flipH="1">
          <a:off x="514350" y="1695450"/>
          <a:ext cx="992716" cy="3429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System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2314575" y="1695450"/>
          <a:ext cx="1485900" cy="3429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Inputs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15</xdr:col>
      <xdr:colOff>133350</xdr:colOff>
      <xdr:row>12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flipH="1">
          <a:off x="4795838" y="1833563"/>
          <a:ext cx="3600450" cy="333375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Calculations</a:t>
          </a:r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21</xdr:col>
      <xdr:colOff>0</xdr:colOff>
      <xdr:row>12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flipH="1">
          <a:off x="7267575" y="1695450"/>
          <a:ext cx="1485900" cy="3429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Outputs</a:t>
          </a:r>
        </a:p>
      </xdr:txBody>
    </xdr:sp>
    <xdr:clientData/>
  </xdr:twoCellAnchor>
  <xdr:twoCellAnchor>
    <xdr:from>
      <xdr:col>18</xdr:col>
      <xdr:colOff>8819</xdr:colOff>
      <xdr:row>19</xdr:row>
      <xdr:rowOff>79375</xdr:rowOff>
    </xdr:from>
    <xdr:to>
      <xdr:col>21</xdr:col>
      <xdr:colOff>8819</xdr:colOff>
      <xdr:row>21</xdr:row>
      <xdr:rowOff>79374</xdr:rowOff>
    </xdr:to>
    <xdr:sp macro="" textlink="">
      <xdr:nvSpPr>
        <xdr:cNvPr id="18" name="Rectangle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 flipH="1">
          <a:off x="9787819" y="3455458"/>
          <a:ext cx="1492250" cy="338666"/>
        </a:xfrm>
        <a:prstGeom prst="rect">
          <a:avLst/>
        </a:prstGeom>
        <a:solidFill>
          <a:srgbClr val="92D05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Compliance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32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952625" y="1695450"/>
          <a:ext cx="0" cy="3771900"/>
        </a:xfrm>
        <a:prstGeom prst="line">
          <a:avLst/>
        </a:prstGeom>
        <a:ln w="285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358422</xdr:colOff>
      <xdr:row>14</xdr:row>
      <xdr:rowOff>0</xdr:rowOff>
    </xdr:from>
    <xdr:to>
      <xdr:col>5</xdr:col>
      <xdr:colOff>485422</xdr:colOff>
      <xdr:row>16</xdr:row>
      <xdr:rowOff>0</xdr:rowOff>
    </xdr:to>
    <xdr:sp macro="" textlink="">
      <xdr:nvSpPr>
        <xdr:cNvPr id="39" name="Rectangle 3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 flipH="1">
          <a:off x="2315810" y="2500313"/>
          <a:ext cx="1479550" cy="333375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Assumptions</a:t>
          </a:r>
        </a:p>
      </xdr:txBody>
    </xdr:sp>
    <xdr:clientData/>
  </xdr:twoCellAnchor>
  <xdr:twoCellAnchor>
    <xdr:from>
      <xdr:col>6</xdr:col>
      <xdr:colOff>0</xdr:colOff>
      <xdr:row>14</xdr:row>
      <xdr:rowOff>166951</xdr:rowOff>
    </xdr:from>
    <xdr:to>
      <xdr:col>8</xdr:col>
      <xdr:colOff>0</xdr:colOff>
      <xdr:row>18</xdr:row>
      <xdr:rowOff>0</xdr:rowOff>
    </xdr:to>
    <xdr:cxnSp macro="">
      <xdr:nvCxnSpPr>
        <xdr:cNvPr id="37" name="Connector: Elbow 2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>
          <a:stCxn id="41" idx="1"/>
          <a:endCxn id="45" idx="3"/>
        </xdr:cNvCxnSpPr>
      </xdr:nvCxnSpPr>
      <xdr:spPr>
        <a:xfrm flipV="1">
          <a:off x="3810000" y="2696368"/>
          <a:ext cx="994833" cy="510382"/>
        </a:xfrm>
        <a:prstGeom prst="bentConnector3">
          <a:avLst>
            <a:gd name="adj1" fmla="val 50000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164571</xdr:rowOff>
    </xdr:from>
    <xdr:to>
      <xdr:col>11</xdr:col>
      <xdr:colOff>0</xdr:colOff>
      <xdr:row>19</xdr:row>
      <xdr:rowOff>32279</xdr:rowOff>
    </xdr:to>
    <xdr:sp macro="" textlink="">
      <xdr:nvSpPr>
        <xdr:cNvPr id="59" name="Rectangle 5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 flipH="1">
          <a:off x="4804833" y="3032654"/>
          <a:ext cx="1492250" cy="375708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Capital Base</a:t>
          </a:r>
        </a:p>
      </xdr:txBody>
    </xdr:sp>
    <xdr:clientData/>
  </xdr:twoCellAnchor>
  <xdr:twoCellAnchor>
    <xdr:from>
      <xdr:col>3</xdr:col>
      <xdr:colOff>6350</xdr:colOff>
      <xdr:row>17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41" name="Rectangle 4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 flipH="1">
          <a:off x="2325688" y="3000375"/>
          <a:ext cx="1479550" cy="333375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Allocators</a:t>
          </a:r>
        </a:p>
      </xdr:txBody>
    </xdr:sp>
    <xdr:clientData/>
  </xdr:twoCellAnchor>
  <xdr:twoCellAnchor>
    <xdr:from>
      <xdr:col>12</xdr:col>
      <xdr:colOff>153459</xdr:colOff>
      <xdr:row>25</xdr:row>
      <xdr:rowOff>49386</xdr:rowOff>
    </xdr:from>
    <xdr:to>
      <xdr:col>15</xdr:col>
      <xdr:colOff>153459</xdr:colOff>
      <xdr:row>27</xdr:row>
      <xdr:rowOff>49386</xdr:rowOff>
    </xdr:to>
    <xdr:sp macro="" textlink="">
      <xdr:nvSpPr>
        <xdr:cNvPr id="44" name="Rectangle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 flipH="1">
          <a:off x="6947959" y="4441469"/>
          <a:ext cx="1492250" cy="338667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Avoidable Costs</a:t>
          </a:r>
        </a:p>
      </xdr:txBody>
    </xdr:sp>
    <xdr:clientData/>
  </xdr:twoCellAnchor>
  <xdr:twoCellAnchor>
    <xdr:from>
      <xdr:col>8</xdr:col>
      <xdr:colOff>0</xdr:colOff>
      <xdr:row>13</xdr:row>
      <xdr:rowOff>169331</xdr:rowOff>
    </xdr:from>
    <xdr:to>
      <xdr:col>11</xdr:col>
      <xdr:colOff>0</xdr:colOff>
      <xdr:row>16</xdr:row>
      <xdr:rowOff>0</xdr:rowOff>
    </xdr:to>
    <xdr:sp macro="" textlink="">
      <xdr:nvSpPr>
        <xdr:cNvPr id="45" name="Rectangle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 flipH="1">
          <a:off x="4804833" y="2529414"/>
          <a:ext cx="1492250" cy="338669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Mapping</a:t>
          </a:r>
        </a:p>
      </xdr:txBody>
    </xdr:sp>
    <xdr:clientData/>
  </xdr:twoCellAnchor>
  <xdr:twoCellAnchor>
    <xdr:from>
      <xdr:col>12</xdr:col>
      <xdr:colOff>153459</xdr:colOff>
      <xdr:row>22</xdr:row>
      <xdr:rowOff>42334</xdr:rowOff>
    </xdr:from>
    <xdr:to>
      <xdr:col>15</xdr:col>
      <xdr:colOff>153459</xdr:colOff>
      <xdr:row>24</xdr:row>
      <xdr:rowOff>69322</xdr:rowOff>
    </xdr:to>
    <xdr:sp macro="" textlink="">
      <xdr:nvSpPr>
        <xdr:cNvPr id="46" name="Rectangle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 flipH="1">
          <a:off x="6947959" y="3926417"/>
          <a:ext cx="1492250" cy="365655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Standalone</a:t>
          </a:r>
          <a:r>
            <a:rPr lang="en-AU" sz="1100" baseline="0">
              <a:solidFill>
                <a:schemeClr val="bg1"/>
              </a:solidFill>
            </a:rPr>
            <a:t> Costs</a:t>
          </a:r>
          <a:endParaRPr lang="en-AU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6350</xdr:colOff>
      <xdr:row>20</xdr:row>
      <xdr:rowOff>9170</xdr:rowOff>
    </xdr:from>
    <xdr:to>
      <xdr:col>6</xdr:col>
      <xdr:colOff>6350</xdr:colOff>
      <xdr:row>22</xdr:row>
      <xdr:rowOff>9171</xdr:rowOff>
    </xdr:to>
    <xdr:sp macro="" textlink="">
      <xdr:nvSpPr>
        <xdr:cNvPr id="49" name="Rectangle 4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 flipH="1">
          <a:off x="2324100" y="3554587"/>
          <a:ext cx="1492250" cy="338667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Cost Allocation Model</a:t>
          </a:r>
        </a:p>
      </xdr:txBody>
    </xdr:sp>
    <xdr:clientData/>
  </xdr:twoCellAnchor>
  <xdr:twoCellAnchor>
    <xdr:from>
      <xdr:col>2</xdr:col>
      <xdr:colOff>358422</xdr:colOff>
      <xdr:row>23</xdr:row>
      <xdr:rowOff>5293</xdr:rowOff>
    </xdr:from>
    <xdr:to>
      <xdr:col>5</xdr:col>
      <xdr:colOff>489656</xdr:colOff>
      <xdr:row>25</xdr:row>
      <xdr:rowOff>5293</xdr:rowOff>
    </xdr:to>
    <xdr:sp macro="" textlink="">
      <xdr:nvSpPr>
        <xdr:cNvPr id="50" name="Rectangle 4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 flipH="1">
          <a:off x="2316339" y="4058710"/>
          <a:ext cx="1485900" cy="338666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Regulatory Model</a:t>
          </a:r>
        </a:p>
      </xdr:txBody>
    </xdr:sp>
    <xdr:clientData/>
  </xdr:twoCellAnchor>
  <xdr:twoCellAnchor>
    <xdr:from>
      <xdr:col>5</xdr:col>
      <xdr:colOff>489656</xdr:colOff>
      <xdr:row>19</xdr:row>
      <xdr:rowOff>32279</xdr:rowOff>
    </xdr:from>
    <xdr:to>
      <xdr:col>9</xdr:col>
      <xdr:colOff>248708</xdr:colOff>
      <xdr:row>24</xdr:row>
      <xdr:rowOff>5293</xdr:rowOff>
    </xdr:to>
    <xdr:cxnSp macro="">
      <xdr:nvCxnSpPr>
        <xdr:cNvPr id="55" name="Connector: Elbow 2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>
          <a:stCxn id="50" idx="1"/>
          <a:endCxn id="59" idx="2"/>
        </xdr:cNvCxnSpPr>
      </xdr:nvCxnSpPr>
      <xdr:spPr>
        <a:xfrm flipV="1">
          <a:off x="3802239" y="3408362"/>
          <a:ext cx="1748719" cy="819681"/>
        </a:xfrm>
        <a:prstGeom prst="bentConnector2">
          <a:avLst/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158751</xdr:colOff>
      <xdr:row>20</xdr:row>
      <xdr:rowOff>79374</xdr:rowOff>
    </xdr:from>
    <xdr:to>
      <xdr:col>18</xdr:col>
      <xdr:colOff>8819</xdr:colOff>
      <xdr:row>29</xdr:row>
      <xdr:rowOff>70553</xdr:rowOff>
    </xdr:to>
    <xdr:cxnSp macro="">
      <xdr:nvCxnSpPr>
        <xdr:cNvPr id="78" name="Connector: Elbow 3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>
          <a:stCxn id="58" idx="1"/>
          <a:endCxn id="18" idx="3"/>
        </xdr:cNvCxnSpPr>
      </xdr:nvCxnSpPr>
      <xdr:spPr>
        <a:xfrm flipV="1">
          <a:off x="8445501" y="3624791"/>
          <a:ext cx="1342318" cy="1515179"/>
        </a:xfrm>
        <a:prstGeom prst="bentConnector3">
          <a:avLst>
            <a:gd name="adj1" fmla="val 50000"/>
          </a:avLst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158751</xdr:colOff>
      <xdr:row>28</xdr:row>
      <xdr:rowOff>70553</xdr:rowOff>
    </xdr:from>
    <xdr:to>
      <xdr:col>15</xdr:col>
      <xdr:colOff>158751</xdr:colOff>
      <xdr:row>30</xdr:row>
      <xdr:rowOff>70554</xdr:rowOff>
    </xdr:to>
    <xdr:sp macro="" textlink="">
      <xdr:nvSpPr>
        <xdr:cNvPr id="58" name="Rectangle 5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 flipH="1">
          <a:off x="6953251" y="4970636"/>
          <a:ext cx="1492250" cy="338668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Revenue</a:t>
          </a:r>
        </a:p>
      </xdr:txBody>
    </xdr:sp>
    <xdr:clientData/>
  </xdr:twoCellAnchor>
  <xdr:twoCellAnchor>
    <xdr:from>
      <xdr:col>15</xdr:col>
      <xdr:colOff>153459</xdr:colOff>
      <xdr:row>20</xdr:row>
      <xdr:rowOff>79374</xdr:rowOff>
    </xdr:from>
    <xdr:to>
      <xdr:col>18</xdr:col>
      <xdr:colOff>8819</xdr:colOff>
      <xdr:row>23</xdr:row>
      <xdr:rowOff>55828</xdr:rowOff>
    </xdr:to>
    <xdr:cxnSp macro="">
      <xdr:nvCxnSpPr>
        <xdr:cNvPr id="68" name="Connector: Elbow 3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>
          <a:stCxn id="46" idx="1"/>
          <a:endCxn id="18" idx="3"/>
        </xdr:cNvCxnSpPr>
      </xdr:nvCxnSpPr>
      <xdr:spPr>
        <a:xfrm flipV="1">
          <a:off x="8440209" y="3624791"/>
          <a:ext cx="1347610" cy="484454"/>
        </a:xfrm>
        <a:prstGeom prst="bentConnector3">
          <a:avLst>
            <a:gd name="adj1" fmla="val 50000"/>
          </a:avLst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153459</xdr:colOff>
      <xdr:row>20</xdr:row>
      <xdr:rowOff>79374</xdr:rowOff>
    </xdr:from>
    <xdr:to>
      <xdr:col>18</xdr:col>
      <xdr:colOff>8819</xdr:colOff>
      <xdr:row>26</xdr:row>
      <xdr:rowOff>49386</xdr:rowOff>
    </xdr:to>
    <xdr:cxnSp macro="">
      <xdr:nvCxnSpPr>
        <xdr:cNvPr id="72" name="Connector: Elbow 3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>
          <a:stCxn id="44" idx="1"/>
          <a:endCxn id="18" idx="3"/>
        </xdr:cNvCxnSpPr>
      </xdr:nvCxnSpPr>
      <xdr:spPr>
        <a:xfrm flipV="1">
          <a:off x="8440209" y="3624791"/>
          <a:ext cx="1347610" cy="986012"/>
        </a:xfrm>
        <a:prstGeom prst="bentConnector3">
          <a:avLst>
            <a:gd name="adj1" fmla="val 50000"/>
          </a:avLst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244121</xdr:colOff>
      <xdr:row>25</xdr:row>
      <xdr:rowOff>5293</xdr:rowOff>
    </xdr:from>
    <xdr:to>
      <xdr:col>13</xdr:col>
      <xdr:colOff>407458</xdr:colOff>
      <xdr:row>30</xdr:row>
      <xdr:rowOff>70554</xdr:rowOff>
    </xdr:to>
    <xdr:cxnSp macro="">
      <xdr:nvCxnSpPr>
        <xdr:cNvPr id="79" name="Connector: Elbow 21">
          <a:extLst>
            <a:ext uri="{FF2B5EF4-FFF2-40B4-BE49-F238E27FC236}">
              <a16:creationId xmlns:a16="http://schemas.microsoft.com/office/drawing/2014/main" id="{D9562B23-A659-4419-AF25-36E789093808}"/>
            </a:ext>
          </a:extLst>
        </xdr:cNvPr>
        <xdr:cNvCxnSpPr>
          <a:stCxn id="50" idx="2"/>
          <a:endCxn id="58" idx="2"/>
        </xdr:cNvCxnSpPr>
      </xdr:nvCxnSpPr>
      <xdr:spPr>
        <a:xfrm rot="16200000" flipH="1">
          <a:off x="4923368" y="2533296"/>
          <a:ext cx="911928" cy="4640087"/>
        </a:xfrm>
        <a:prstGeom prst="bentConnector3">
          <a:avLst>
            <a:gd name="adj1" fmla="val 125068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166951</xdr:rowOff>
    </xdr:from>
    <xdr:to>
      <xdr:col>12</xdr:col>
      <xdr:colOff>153459</xdr:colOff>
      <xdr:row>23</xdr:row>
      <xdr:rowOff>55828</xdr:rowOff>
    </xdr:to>
    <xdr:cxnSp macro="">
      <xdr:nvCxnSpPr>
        <xdr:cNvPr id="81" name="Connector: Elbow 21">
          <a:extLst>
            <a:ext uri="{FF2B5EF4-FFF2-40B4-BE49-F238E27FC236}">
              <a16:creationId xmlns:a16="http://schemas.microsoft.com/office/drawing/2014/main" id="{D041DE37-BE4F-4E41-8EAD-39E2B2AE80DF}"/>
            </a:ext>
          </a:extLst>
        </xdr:cNvPr>
        <xdr:cNvCxnSpPr>
          <a:stCxn id="45" idx="1"/>
          <a:endCxn id="46" idx="3"/>
        </xdr:cNvCxnSpPr>
      </xdr:nvCxnSpPr>
      <xdr:spPr>
        <a:xfrm>
          <a:off x="6297083" y="2696368"/>
          <a:ext cx="650876" cy="1412877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166951</xdr:rowOff>
    </xdr:from>
    <xdr:to>
      <xdr:col>12</xdr:col>
      <xdr:colOff>153459</xdr:colOff>
      <xdr:row>26</xdr:row>
      <xdr:rowOff>49386</xdr:rowOff>
    </xdr:to>
    <xdr:cxnSp macro="">
      <xdr:nvCxnSpPr>
        <xdr:cNvPr id="84" name="Connector: Elbow 21">
          <a:extLst>
            <a:ext uri="{FF2B5EF4-FFF2-40B4-BE49-F238E27FC236}">
              <a16:creationId xmlns:a16="http://schemas.microsoft.com/office/drawing/2014/main" id="{A2AB2574-CCE9-4C81-B848-1F786C085DED}"/>
            </a:ext>
          </a:extLst>
        </xdr:cNvPr>
        <xdr:cNvCxnSpPr>
          <a:stCxn id="45" idx="1"/>
          <a:endCxn id="44" idx="3"/>
        </xdr:cNvCxnSpPr>
      </xdr:nvCxnSpPr>
      <xdr:spPr>
        <a:xfrm>
          <a:off x="6297083" y="2696368"/>
          <a:ext cx="650876" cy="1914435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166951</xdr:rowOff>
    </xdr:from>
    <xdr:to>
      <xdr:col>12</xdr:col>
      <xdr:colOff>158751</xdr:colOff>
      <xdr:row>29</xdr:row>
      <xdr:rowOff>70553</xdr:rowOff>
    </xdr:to>
    <xdr:cxnSp macro="">
      <xdr:nvCxnSpPr>
        <xdr:cNvPr id="87" name="Connector: Elbow 21">
          <a:extLst>
            <a:ext uri="{FF2B5EF4-FFF2-40B4-BE49-F238E27FC236}">
              <a16:creationId xmlns:a16="http://schemas.microsoft.com/office/drawing/2014/main" id="{45D51A85-AD00-4985-AF4F-72357A22C2AE}"/>
            </a:ext>
          </a:extLst>
        </xdr:cNvPr>
        <xdr:cNvCxnSpPr>
          <a:stCxn id="45" idx="1"/>
          <a:endCxn id="58" idx="3"/>
        </xdr:cNvCxnSpPr>
      </xdr:nvCxnSpPr>
      <xdr:spPr>
        <a:xfrm>
          <a:off x="6297083" y="2696368"/>
          <a:ext cx="656168" cy="2443602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13758</xdr:rowOff>
    </xdr:from>
    <xdr:to>
      <xdr:col>13</xdr:col>
      <xdr:colOff>402167</xdr:colOff>
      <xdr:row>22</xdr:row>
      <xdr:rowOff>42334</xdr:rowOff>
    </xdr:to>
    <xdr:cxnSp macro="">
      <xdr:nvCxnSpPr>
        <xdr:cNvPr id="93" name="Connector: Elbow 21">
          <a:extLst>
            <a:ext uri="{FF2B5EF4-FFF2-40B4-BE49-F238E27FC236}">
              <a16:creationId xmlns:a16="http://schemas.microsoft.com/office/drawing/2014/main" id="{BA2FA3E2-6796-4C08-932B-317D929DBFF5}"/>
            </a:ext>
          </a:extLst>
        </xdr:cNvPr>
        <xdr:cNvCxnSpPr>
          <a:stCxn id="59" idx="1"/>
          <a:endCxn id="46" idx="0"/>
        </xdr:cNvCxnSpPr>
      </xdr:nvCxnSpPr>
      <xdr:spPr>
        <a:xfrm>
          <a:off x="6297083" y="3220508"/>
          <a:ext cx="1397001" cy="705909"/>
        </a:xfrm>
        <a:prstGeom prst="bentConnector2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21</xdr:row>
      <xdr:rowOff>9171</xdr:rowOff>
    </xdr:from>
    <xdr:to>
      <xdr:col>12</xdr:col>
      <xdr:colOff>153459</xdr:colOff>
      <xdr:row>22</xdr:row>
      <xdr:rowOff>105834</xdr:rowOff>
    </xdr:to>
    <xdr:cxnSp macro="">
      <xdr:nvCxnSpPr>
        <xdr:cNvPr id="123" name="Connector: Elbow 21">
          <a:extLst>
            <a:ext uri="{FF2B5EF4-FFF2-40B4-BE49-F238E27FC236}">
              <a16:creationId xmlns:a16="http://schemas.microsoft.com/office/drawing/2014/main" id="{A68B4972-D2F7-4355-8521-1090D1D23DDF}"/>
            </a:ext>
          </a:extLst>
        </xdr:cNvPr>
        <xdr:cNvCxnSpPr>
          <a:stCxn id="49" idx="1"/>
        </xdr:cNvCxnSpPr>
      </xdr:nvCxnSpPr>
      <xdr:spPr>
        <a:xfrm>
          <a:off x="3816350" y="3723921"/>
          <a:ext cx="3131609" cy="265996"/>
        </a:xfrm>
        <a:prstGeom prst="bentConnector3">
          <a:avLst>
            <a:gd name="adj1" fmla="val 80585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21</xdr:row>
      <xdr:rowOff>9171</xdr:rowOff>
    </xdr:from>
    <xdr:to>
      <xdr:col>12</xdr:col>
      <xdr:colOff>153459</xdr:colOff>
      <xdr:row>25</xdr:row>
      <xdr:rowOff>49386</xdr:rowOff>
    </xdr:to>
    <xdr:cxnSp macro="">
      <xdr:nvCxnSpPr>
        <xdr:cNvPr id="127" name="Connector: Elbow 21">
          <a:extLst>
            <a:ext uri="{FF2B5EF4-FFF2-40B4-BE49-F238E27FC236}">
              <a16:creationId xmlns:a16="http://schemas.microsoft.com/office/drawing/2014/main" id="{7DA8E1E7-D6E2-4DE8-9E37-D778CD8BEE46}"/>
            </a:ext>
          </a:extLst>
        </xdr:cNvPr>
        <xdr:cNvCxnSpPr>
          <a:stCxn id="49" idx="1"/>
        </xdr:cNvCxnSpPr>
      </xdr:nvCxnSpPr>
      <xdr:spPr>
        <a:xfrm>
          <a:off x="3816350" y="3723921"/>
          <a:ext cx="3131609" cy="717548"/>
        </a:xfrm>
        <a:prstGeom prst="bentConnector3">
          <a:avLst>
            <a:gd name="adj1" fmla="val 80585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21</xdr:row>
      <xdr:rowOff>9171</xdr:rowOff>
    </xdr:from>
    <xdr:to>
      <xdr:col>12</xdr:col>
      <xdr:colOff>153459</xdr:colOff>
      <xdr:row>28</xdr:row>
      <xdr:rowOff>70553</xdr:rowOff>
    </xdr:to>
    <xdr:cxnSp macro="">
      <xdr:nvCxnSpPr>
        <xdr:cNvPr id="134" name="Connector: Elbow 21">
          <a:extLst>
            <a:ext uri="{FF2B5EF4-FFF2-40B4-BE49-F238E27FC236}">
              <a16:creationId xmlns:a16="http://schemas.microsoft.com/office/drawing/2014/main" id="{3113D926-3775-46B3-8842-34CEA914AD5E}"/>
            </a:ext>
          </a:extLst>
        </xdr:cNvPr>
        <xdr:cNvCxnSpPr>
          <a:stCxn id="49" idx="1"/>
        </xdr:cNvCxnSpPr>
      </xdr:nvCxnSpPr>
      <xdr:spPr>
        <a:xfrm>
          <a:off x="3816350" y="3723921"/>
          <a:ext cx="3131609" cy="1246715"/>
        </a:xfrm>
        <a:prstGeom prst="bentConnector3">
          <a:avLst>
            <a:gd name="adj1" fmla="val 80585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1088359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0" y="0"/>
          <a:ext cx="1545736" cy="6438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1486998" cy="673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0"/>
          <a:ext cx="1545736" cy="6438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248748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739109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1486998" cy="673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9488" y="0"/>
          <a:ext cx="1544148" cy="6390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224935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169902</xdr:colOff>
      <xdr:row>3</xdr:row>
      <xdr:rowOff>77081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7583" y="0"/>
          <a:ext cx="1545736" cy="64381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13</xdr:row>
      <xdr:rowOff>84667</xdr:rowOff>
    </xdr:from>
    <xdr:to>
      <xdr:col>8</xdr:col>
      <xdr:colOff>74083</xdr:colOff>
      <xdr:row>35</xdr:row>
      <xdr:rowOff>1940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s%20&amp;%20Taxes\1.%20General\Controlling\Financial%20Controlling%20Tool\f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rrierswier.sharepoint.com/Findata/50%20Year%20Corporate%20Plan/4.%20Regulatory/2.%20NC%20depreciation%20reconciliation%20work/Draft%20Appendix%20B%20-%20Regulatory%20Model-%206%20April%202018,%204pm%20-%20NC%20COPY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"/>
      <sheetName val="Eingaben"/>
      <sheetName val="Bilanz Erfolg"/>
      <sheetName val="Graphdata2"/>
      <sheetName val="Graphdata"/>
      <sheetName val="Dialog1"/>
      <sheetName val="Dialog2"/>
      <sheetName val="ABLA"/>
      <sheetName val="Cockpit"/>
      <sheetName val="2Perioden"/>
      <sheetName val="3Perioden"/>
      <sheetName val="4Perioden"/>
      <sheetName val="5Perioden"/>
      <sheetName val="6Perioden"/>
      <sheetName val="Graphdata_CF"/>
      <sheetName val="Cash Flow"/>
      <sheetName val="Kennzahlen"/>
      <sheetName val="Kennz.Details"/>
      <sheetName val="zusammenfassung"/>
      <sheetName val="fct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Schematic"/>
      <sheetName val="User_Notes"/>
      <sheetName val="Data_Log"/>
      <sheetName val="Input_A"/>
      <sheetName val="Main_C"/>
      <sheetName val="Revenue_C"/>
      <sheetName val="Capital_Base"/>
      <sheetName val="Depreciation_C"/>
      <sheetName val="Flags_C"/>
      <sheetName val="Check_C"/>
    </sheetNames>
    <sheetDataSet>
      <sheetData sheetId="0"/>
      <sheetData sheetId="1"/>
      <sheetData sheetId="2"/>
      <sheetData sheetId="3"/>
      <sheetData sheetId="4"/>
      <sheetData sheetId="5">
        <row r="17">
          <cell r="D17" t="str">
            <v>Appendix B: PoM Regulatory Model (Commercial in Confidence)</v>
          </cell>
        </row>
        <row r="93">
          <cell r="D93">
            <v>100</v>
          </cell>
        </row>
        <row r="94">
          <cell r="D94">
            <v>1</v>
          </cell>
        </row>
        <row r="96">
          <cell r="D96">
            <v>1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B8" t="str">
            <v>Error check breaches: 0. Active error alerts: 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1"/>
  </sheetPr>
  <dimension ref="A1:BO14"/>
  <sheetViews>
    <sheetView showGridLines="0" tabSelected="1" zoomScaleNormal="100" zoomScalePageLayoutView="130" workbookViewId="0">
      <pane ySplit="5" topLeftCell="A6" activePane="bottomLeft" state="frozen"/>
      <selection pane="bottomLeft" activeCell="F21" sqref="F21"/>
    </sheetView>
  </sheetViews>
  <sheetFormatPr defaultColWidth="0" defaultRowHeight="15" outlineLevelRow="1" x14ac:dyDescent="0.25"/>
  <cols>
    <col min="1" max="1" width="4.5703125" style="82" customWidth="1"/>
    <col min="2" max="2" width="4.42578125" style="82" customWidth="1"/>
    <col min="3" max="3" width="4" style="82" customWidth="1"/>
    <col min="4" max="4" width="27.7109375" style="82" customWidth="1"/>
    <col min="5" max="8" width="11" style="82" customWidth="1"/>
    <col min="9" max="11" width="11" style="84" customWidth="1"/>
    <col min="12" max="59" width="11" style="82" hidden="1" customWidth="1"/>
    <col min="60" max="63" width="9.42578125" style="82" hidden="1" customWidth="1"/>
    <col min="64" max="67" width="0" style="82" hidden="1" customWidth="1"/>
    <col min="68" max="16384" width="9.42578125" style="82" hidden="1"/>
  </cols>
  <sheetData>
    <row r="1" spans="1:59" ht="21" x14ac:dyDescent="0.35">
      <c r="A1" s="78" t="s">
        <v>0</v>
      </c>
      <c r="B1" s="78"/>
      <c r="C1" s="78"/>
      <c r="D1" s="79"/>
      <c r="E1" s="79"/>
      <c r="F1" s="79"/>
      <c r="G1" s="80"/>
      <c r="H1" s="79"/>
      <c r="I1" s="79"/>
      <c r="J1" s="79"/>
      <c r="K1" s="81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</row>
    <row r="2" spans="1:59" ht="21" x14ac:dyDescent="0.35">
      <c r="A2" s="80" t="s">
        <v>318</v>
      </c>
      <c r="B2" s="78"/>
      <c r="C2" s="78"/>
      <c r="D2" s="79"/>
      <c r="E2" s="79"/>
      <c r="F2" s="80"/>
      <c r="G2" s="80"/>
      <c r="H2" s="79"/>
      <c r="I2" s="79"/>
      <c r="J2" s="79"/>
      <c r="K2" s="81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</row>
    <row r="3" spans="1:59" ht="14.25" customHeight="1" x14ac:dyDescent="0.35">
      <c r="A3" s="127" t="str">
        <f>Error_Message</f>
        <v>No errors identified</v>
      </c>
      <c r="B3" s="78"/>
      <c r="C3" s="78"/>
      <c r="D3" s="79"/>
      <c r="E3" s="79"/>
      <c r="F3" s="80"/>
      <c r="G3" s="80"/>
      <c r="H3" s="79"/>
      <c r="I3" s="79"/>
      <c r="J3" s="79"/>
      <c r="K3" s="81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</row>
    <row r="4" spans="1:59" ht="14.25" customHeight="1" x14ac:dyDescent="0.35">
      <c r="A4" s="80"/>
      <c r="B4" s="78"/>
      <c r="C4" s="78"/>
      <c r="D4" s="79"/>
      <c r="E4" s="79"/>
      <c r="F4" s="80"/>
      <c r="G4" s="80"/>
      <c r="H4" s="79"/>
      <c r="I4" s="79"/>
      <c r="J4" s="79"/>
      <c r="K4" s="81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</row>
    <row r="5" spans="1:59" ht="14.25" customHeight="1" x14ac:dyDescent="0.25">
      <c r="D5" s="83"/>
      <c r="I5" s="82"/>
      <c r="J5" s="82"/>
    </row>
    <row r="6" spans="1:59" ht="14.25" customHeight="1" x14ac:dyDescent="0.2">
      <c r="A6" s="85">
        <f>MAX($A$1:A5)+1</f>
        <v>1</v>
      </c>
      <c r="B6" s="86" t="s">
        <v>1</v>
      </c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</row>
    <row r="7" spans="1:59" ht="14.25" customHeight="1" outlineLevel="1" x14ac:dyDescent="0.25">
      <c r="D7" s="83"/>
      <c r="I7" s="82"/>
      <c r="J7" s="82"/>
    </row>
    <row r="8" spans="1:59" outlineLevel="1" x14ac:dyDescent="0.25">
      <c r="B8" s="88">
        <f>MAX($A$1:B7)+0.1</f>
        <v>1.1000000000000001</v>
      </c>
      <c r="C8" s="173" t="s">
        <v>2</v>
      </c>
    </row>
    <row r="9" spans="1:59" ht="33" customHeight="1" outlineLevel="1" x14ac:dyDescent="0.25">
      <c r="C9" s="224" t="s">
        <v>3</v>
      </c>
      <c r="D9" s="224"/>
      <c r="E9" s="224"/>
      <c r="F9" s="224"/>
      <c r="G9" s="224"/>
      <c r="H9" s="224"/>
      <c r="I9" s="224"/>
      <c r="J9" s="224"/>
    </row>
    <row r="10" spans="1:59" outlineLevel="1" x14ac:dyDescent="0.25"/>
    <row r="11" spans="1:59" outlineLevel="1" x14ac:dyDescent="0.25">
      <c r="B11" s="88">
        <f>MAX($A$1:B10)+0.1</f>
        <v>1.2000000000000002</v>
      </c>
      <c r="C11" s="173" t="s">
        <v>4</v>
      </c>
    </row>
    <row r="12" spans="1:59" ht="21.75" customHeight="1" outlineLevel="1" x14ac:dyDescent="0.25">
      <c r="C12" s="224" t="s">
        <v>5</v>
      </c>
      <c r="D12" s="224"/>
      <c r="E12" s="224"/>
      <c r="F12" s="224"/>
      <c r="G12" s="224"/>
      <c r="H12" s="224"/>
      <c r="I12" s="224"/>
      <c r="J12" s="224"/>
    </row>
    <row r="13" spans="1:59" x14ac:dyDescent="0.25">
      <c r="C13" s="89"/>
    </row>
    <row r="14" spans="1:59" ht="14.25" customHeight="1" x14ac:dyDescent="0.2">
      <c r="A14" s="86" t="s">
        <v>6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</row>
  </sheetData>
  <mergeCells count="2">
    <mergeCell ref="C9:J9"/>
    <mergeCell ref="C12:J12"/>
  </mergeCells>
  <conditionalFormatting sqref="A3">
    <cfRule type="expression" dxfId="313" priority="1">
      <formula>$B$3="The model contains one or more errors"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O23"/>
  <sheetViews>
    <sheetView showGridLines="0" zoomScaleNormal="100" zoomScaleSheetLayoutView="100" zoomScalePageLayoutView="90" workbookViewId="0">
      <pane ySplit="4" topLeftCell="A11" activePane="bottomLeft" state="frozen"/>
      <selection activeCell="A6" sqref="A6"/>
      <selection pane="bottomLeft"/>
    </sheetView>
  </sheetViews>
  <sheetFormatPr defaultColWidth="0" defaultRowHeight="12.75" outlineLevelRow="1" x14ac:dyDescent="0.2"/>
  <cols>
    <col min="1" max="1" width="4" customWidth="1"/>
    <col min="2" max="2" width="7.140625" customWidth="1"/>
    <col min="3" max="3" width="2.140625" customWidth="1"/>
    <col min="4" max="4" width="26.7109375" bestFit="1" customWidth="1"/>
    <col min="5" max="6" width="2.7109375" customWidth="1"/>
    <col min="7" max="14" width="12.7109375" customWidth="1"/>
    <col min="15" max="15" width="4.140625" customWidth="1"/>
    <col min="16" max="16384" width="9.140625" hidden="1"/>
  </cols>
  <sheetData>
    <row r="1" spans="1:14" ht="21" x14ac:dyDescent="0.35">
      <c r="A1" s="97" t="str">
        <f>Model_Name</f>
        <v>Efficient Cost Bounds Model</v>
      </c>
      <c r="B1" s="106"/>
      <c r="C1" s="107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</row>
    <row r="2" spans="1:14" x14ac:dyDescent="0.2">
      <c r="A2" s="109">
        <v>1</v>
      </c>
      <c r="B2" s="110" t="str">
        <f ca="1">MID(CELL("filename",A1),FIND("]",CELL("filename",A1))+1,255)</f>
        <v>Contents</v>
      </c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">
      <c r="A3" s="111"/>
      <c r="B3" s="127" t="str">
        <f>Error_Message</f>
        <v>No errors identified</v>
      </c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</row>
    <row r="4" spans="1:14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outlineLevel="1" x14ac:dyDescent="0.2">
      <c r="A6" s="33"/>
      <c r="B6" s="34" t="s">
        <v>7</v>
      </c>
      <c r="C6" s="35"/>
      <c r="D6" s="35" t="s">
        <v>8</v>
      </c>
      <c r="E6" s="35"/>
      <c r="F6" s="35"/>
      <c r="G6" s="35" t="s">
        <v>9</v>
      </c>
      <c r="H6" s="35"/>
      <c r="I6" s="35"/>
      <c r="J6" s="35"/>
      <c r="K6" s="35"/>
      <c r="L6" s="35"/>
      <c r="M6" s="35"/>
      <c r="N6" s="70"/>
    </row>
    <row r="7" spans="1:14" outlineLevel="1" x14ac:dyDescent="0.2">
      <c r="A7" s="36"/>
      <c r="B7" s="37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outlineLevel="1" x14ac:dyDescent="0.2">
      <c r="A8" s="38"/>
      <c r="B8" s="39">
        <f>B7+1</f>
        <v>1</v>
      </c>
      <c r="C8" s="38"/>
      <c r="D8" s="40" t="s">
        <v>10</v>
      </c>
      <c r="E8" s="38"/>
      <c r="F8" s="38"/>
      <c r="G8" s="190" t="s">
        <v>11</v>
      </c>
      <c r="H8" s="190"/>
      <c r="I8" s="190"/>
      <c r="J8" s="190"/>
      <c r="K8" s="190"/>
      <c r="L8" s="190"/>
    </row>
    <row r="9" spans="1:14" outlineLevel="1" x14ac:dyDescent="0.2">
      <c r="A9" s="38"/>
      <c r="B9" s="39">
        <f t="shared" ref="B9:B20" si="0">B8+1</f>
        <v>2</v>
      </c>
      <c r="C9" s="38"/>
      <c r="D9" s="40" t="str">
        <f ca="1">Schematic!$B$2</f>
        <v>Schematic</v>
      </c>
      <c r="E9" s="38"/>
      <c r="F9" s="38"/>
      <c r="G9" s="190" t="s">
        <v>12</v>
      </c>
      <c r="H9" s="190"/>
      <c r="I9" s="190"/>
      <c r="J9" s="190"/>
      <c r="K9" s="190"/>
      <c r="L9" s="190"/>
    </row>
    <row r="10" spans="1:14" outlineLevel="1" x14ac:dyDescent="0.2">
      <c r="A10" s="38"/>
      <c r="B10" s="39">
        <f t="shared" si="0"/>
        <v>3</v>
      </c>
      <c r="C10" s="38"/>
      <c r="D10" s="178" t="str">
        <f ca="1">Assumptions!$B$2</f>
        <v>Assumptions</v>
      </c>
      <c r="E10" s="38"/>
      <c r="F10" s="38"/>
      <c r="G10" s="190" t="s">
        <v>13</v>
      </c>
      <c r="H10" s="190"/>
      <c r="I10" s="190"/>
      <c r="J10" s="190"/>
      <c r="K10" s="190"/>
      <c r="L10" s="190"/>
    </row>
    <row r="11" spans="1:14" outlineLevel="1" x14ac:dyDescent="0.2">
      <c r="A11" s="41"/>
      <c r="B11" s="39">
        <f t="shared" si="0"/>
        <v>4</v>
      </c>
      <c r="C11" s="38"/>
      <c r="D11" s="178" t="str">
        <f ca="1">Allocators!$B$2</f>
        <v>Allocators</v>
      </c>
      <c r="E11" s="38"/>
      <c r="F11" s="38"/>
      <c r="G11" s="190" t="s">
        <v>14</v>
      </c>
      <c r="H11" s="190"/>
      <c r="I11" s="190"/>
      <c r="J11" s="190"/>
      <c r="K11" s="190"/>
      <c r="L11" s="190"/>
      <c r="M11" s="190"/>
      <c r="N11" s="38"/>
    </row>
    <row r="12" spans="1:14" outlineLevel="1" x14ac:dyDescent="0.2">
      <c r="A12" s="38"/>
      <c r="B12" s="39">
        <f t="shared" si="0"/>
        <v>5</v>
      </c>
      <c r="C12" s="38"/>
      <c r="D12" s="178" t="str">
        <f ca="1">'Cost Allocation Model'!$B$2</f>
        <v>Cost Allocation Model</v>
      </c>
      <c r="E12" s="38"/>
      <c r="F12" s="38"/>
      <c r="G12" s="190" t="s">
        <v>15</v>
      </c>
      <c r="H12" s="190"/>
      <c r="I12" s="190"/>
      <c r="J12" s="190"/>
      <c r="K12" s="190"/>
      <c r="L12" s="190"/>
      <c r="M12" s="190"/>
      <c r="N12" s="38"/>
    </row>
    <row r="13" spans="1:14" outlineLevel="1" x14ac:dyDescent="0.2">
      <c r="A13" s="38"/>
      <c r="B13" s="39">
        <f t="shared" si="0"/>
        <v>6</v>
      </c>
      <c r="C13" s="38"/>
      <c r="D13" s="178" t="str">
        <f ca="1">'Regulatory Model'!B2</f>
        <v>Regulatory Model</v>
      </c>
      <c r="E13" s="38"/>
      <c r="F13" s="38"/>
      <c r="G13" s="190" t="s">
        <v>16</v>
      </c>
      <c r="H13" s="190"/>
      <c r="I13" s="190"/>
      <c r="J13" s="190"/>
      <c r="K13" s="190"/>
      <c r="L13" s="190"/>
      <c r="M13" s="190"/>
      <c r="N13" s="38"/>
    </row>
    <row r="14" spans="1:14" outlineLevel="1" x14ac:dyDescent="0.2">
      <c r="A14" s="38"/>
      <c r="B14" s="39">
        <f t="shared" si="0"/>
        <v>7</v>
      </c>
      <c r="C14" s="38"/>
      <c r="D14" s="177" t="str">
        <f ca="1">Mapping!$B$2</f>
        <v>Mapping</v>
      </c>
      <c r="E14" s="38"/>
      <c r="F14" s="38"/>
      <c r="G14" s="190" t="s">
        <v>17</v>
      </c>
      <c r="H14" s="190"/>
      <c r="I14" s="190"/>
      <c r="J14" s="190"/>
      <c r="K14" s="190"/>
      <c r="L14" s="190"/>
      <c r="M14" s="190"/>
      <c r="N14" s="38"/>
    </row>
    <row r="15" spans="1:14" outlineLevel="1" x14ac:dyDescent="0.2">
      <c r="A15" s="38"/>
      <c r="B15" s="39">
        <f t="shared" si="0"/>
        <v>8</v>
      </c>
      <c r="C15" s="38"/>
      <c r="D15" s="177" t="str">
        <f ca="1">'Capital Base'!B2</f>
        <v>Capital Base</v>
      </c>
      <c r="E15" s="38"/>
      <c r="F15" s="38"/>
      <c r="G15" s="190" t="s">
        <v>18</v>
      </c>
      <c r="H15" s="190"/>
      <c r="I15" s="190"/>
      <c r="J15" s="190"/>
      <c r="K15" s="190"/>
      <c r="L15" s="190"/>
      <c r="M15" s="190"/>
      <c r="N15" s="38"/>
    </row>
    <row r="16" spans="1:14" outlineLevel="1" x14ac:dyDescent="0.2">
      <c r="A16" s="38"/>
      <c r="B16" s="39">
        <f t="shared" si="0"/>
        <v>9</v>
      </c>
      <c r="C16" s="38"/>
      <c r="D16" s="177" t="str">
        <f ca="1">'Standalone Costs'!$B$2</f>
        <v>Standalone Costs</v>
      </c>
      <c r="G16" s="190" t="s">
        <v>19</v>
      </c>
      <c r="J16" s="190"/>
      <c r="K16" s="190"/>
      <c r="L16" s="190"/>
      <c r="M16" s="190"/>
      <c r="N16" s="38"/>
    </row>
    <row r="17" spans="1:14" outlineLevel="1" x14ac:dyDescent="0.2">
      <c r="A17" s="38"/>
      <c r="B17" s="39">
        <f t="shared" si="0"/>
        <v>10</v>
      </c>
      <c r="C17" s="38"/>
      <c r="D17" s="177" t="str">
        <f ca="1">'Avoidable Costs'!B2</f>
        <v>Avoidable Costs</v>
      </c>
      <c r="E17" s="38"/>
      <c r="F17" s="38"/>
      <c r="G17" s="190" t="s">
        <v>20</v>
      </c>
      <c r="H17" s="190"/>
      <c r="I17" s="190"/>
      <c r="J17" s="190"/>
      <c r="K17" s="190"/>
      <c r="L17" s="190"/>
      <c r="M17" s="190"/>
      <c r="N17" s="38"/>
    </row>
    <row r="18" spans="1:14" outlineLevel="1" x14ac:dyDescent="0.2">
      <c r="A18" s="38"/>
      <c r="B18" s="39">
        <f t="shared" si="0"/>
        <v>11</v>
      </c>
      <c r="C18" s="38"/>
      <c r="D18" s="177" t="str">
        <f ca="1">Revenue!B2</f>
        <v>Revenue</v>
      </c>
      <c r="E18" s="38"/>
      <c r="F18" s="38"/>
      <c r="G18" s="190" t="s">
        <v>21</v>
      </c>
      <c r="H18" s="190"/>
      <c r="I18" s="190"/>
      <c r="J18" s="190"/>
      <c r="K18" s="190"/>
      <c r="L18" s="190"/>
      <c r="M18" s="190"/>
      <c r="N18" s="38"/>
    </row>
    <row r="19" spans="1:14" outlineLevel="1" x14ac:dyDescent="0.2">
      <c r="A19" s="38"/>
      <c r="B19" s="39">
        <f t="shared" si="0"/>
        <v>12</v>
      </c>
      <c r="C19" s="38"/>
      <c r="D19" s="176" t="str">
        <f ca="1">Compliance!$B$2</f>
        <v>Compliance</v>
      </c>
      <c r="E19" s="42"/>
      <c r="F19" s="38"/>
      <c r="G19" s="190" t="s">
        <v>22</v>
      </c>
      <c r="H19" s="190"/>
      <c r="I19" s="190"/>
      <c r="J19" s="190"/>
      <c r="K19" s="190"/>
      <c r="L19" s="190"/>
      <c r="M19" s="190"/>
      <c r="N19" s="38"/>
    </row>
    <row r="20" spans="1:14" outlineLevel="1" x14ac:dyDescent="0.2">
      <c r="A20" s="41"/>
      <c r="B20" s="39">
        <f t="shared" si="0"/>
        <v>13</v>
      </c>
      <c r="C20" s="38"/>
      <c r="D20" s="40" t="str">
        <f ca="1">Checks!$B$2</f>
        <v>Checks</v>
      </c>
      <c r="E20" s="38"/>
      <c r="F20" s="38"/>
      <c r="G20" s="190" t="s">
        <v>23</v>
      </c>
      <c r="H20" s="190"/>
      <c r="I20" s="190"/>
      <c r="J20" s="190"/>
      <c r="K20" s="190"/>
      <c r="L20" s="190"/>
      <c r="M20" s="190"/>
      <c r="N20" s="38"/>
    </row>
    <row r="21" spans="1:14" outlineLevel="1" x14ac:dyDescent="0.2"/>
    <row r="22" spans="1:14" outlineLevel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x14ac:dyDescent="0.2">
      <c r="A23" s="30" t="s">
        <v>24</v>
      </c>
      <c r="B23" s="31"/>
      <c r="C23" s="3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</sheetData>
  <conditionalFormatting sqref="B3">
    <cfRule type="expression" dxfId="312" priority="1">
      <formula>$B$3="The model contains one or more errors"</formula>
    </cfRule>
  </conditionalFormatting>
  <hyperlinks>
    <hyperlink ref="D8" location="Contents!A1" display="Contents" xr:uid="{00000000-0004-0000-0100-000000000000}"/>
    <hyperlink ref="D11" location="'Capital Allocator'!A1" display="'Capital Allocator'!A1" xr:uid="{00000000-0004-0000-0100-000001000000}"/>
    <hyperlink ref="D12" location="'Cost Allocation Model'!A1" display="'Cost Allocation Model'!A1" xr:uid="{00000000-0004-0000-0100-000002000000}"/>
    <hyperlink ref="D10" location="Assumptions!A1" display="Assumptions!A1" xr:uid="{00000000-0004-0000-0100-000003000000}"/>
    <hyperlink ref="D20" location="Checks!A1" display="Checks!A1" xr:uid="{00000000-0004-0000-0100-000004000000}"/>
    <hyperlink ref="D9" location="Schematic!A1" display="Schematic!A1" xr:uid="{00000000-0004-0000-0100-000005000000}"/>
    <hyperlink ref="D17" location="'Opex by Service'!A1" display="'Opex by Service'!A1" xr:uid="{00000000-0004-0000-0100-000006000000}"/>
    <hyperlink ref="D13" location="'Regulatory Model'!A1" display="'Regulatory Model'!A1" xr:uid="{00000000-0004-0000-0100-000007000000}"/>
    <hyperlink ref="D15" location="'Capital Base'!A1" display="'Capital Base'!A1" xr:uid="{00000000-0004-0000-0100-000008000000}"/>
    <hyperlink ref="D16" location="'Capital by Service'!A1" display="'Capital by Service'!A1" xr:uid="{00000000-0004-0000-0100-000009000000}"/>
    <hyperlink ref="D14" location="'Capital Base'!A1" display="'Capital Base'!A1" xr:uid="{00000000-0004-0000-0100-00000A000000}"/>
    <hyperlink ref="D18" location="'Costs by Service'!A1" display="'Costs by Service'!A1" xr:uid="{00000000-0004-0000-0100-00000B000000}"/>
    <hyperlink ref="D19" location="Compliance!A1" display="Compliance!A1" xr:uid="{00000000-0004-0000-0100-00000C000000}"/>
  </hyperlinks>
  <pageMargins left="0.7" right="0.7" top="0.75" bottom="0.75" header="0.3" footer="0.3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outlinePr summaryBelow="0" summaryRight="0"/>
    <pageSetUpPr autoPageBreaks="0"/>
  </sheetPr>
  <dimension ref="A1:W60"/>
  <sheetViews>
    <sheetView showGridLines="0" zoomScaleNormal="100" zoomScaleSheetLayoutView="100" zoomScalePageLayoutView="90" workbookViewId="0">
      <pane ySplit="5" topLeftCell="A6" activePane="bottomLeft" state="frozen"/>
      <selection activeCell="A6" sqref="A6"/>
      <selection pane="bottomLeft" activeCell="I28" sqref="I28"/>
    </sheetView>
  </sheetViews>
  <sheetFormatPr defaultColWidth="0" defaultRowHeight="12.75" outlineLevelRow="1" x14ac:dyDescent="0.2"/>
  <cols>
    <col min="1" max="1" width="7.7109375" style="172" customWidth="1"/>
    <col min="2" max="2" width="21.5703125" customWidth="1"/>
    <col min="3" max="3" width="5.42578125" customWidth="1"/>
    <col min="4" max="22" width="7.42578125" customWidth="1"/>
    <col min="23" max="23" width="5.5703125" customWidth="1"/>
    <col min="24" max="16384" width="9.140625" hidden="1"/>
  </cols>
  <sheetData>
    <row r="1" spans="1:22" ht="21" x14ac:dyDescent="0.35">
      <c r="A1" s="97" t="str">
        <f>Model_Name</f>
        <v>Efficient Cost Bounds Model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x14ac:dyDescent="0.2">
      <c r="A2" s="101">
        <f ca="1">MATCH(B2,Contents!$D$8:$D$22,0)</f>
        <v>2</v>
      </c>
      <c r="B2" s="110" t="str">
        <f ca="1">MID(CELL("filename",A1),FIND("]",CELL("filename",A1))+1,255)</f>
        <v>Schematic</v>
      </c>
      <c r="C2" s="110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5.75" x14ac:dyDescent="0.25">
      <c r="A3" s="136"/>
      <c r="B3" s="127" t="str">
        <f>Error_Message</f>
        <v>No errors identified</v>
      </c>
      <c r="C3" s="127"/>
      <c r="D3" s="107"/>
      <c r="E3" s="107"/>
      <c r="F3" s="107"/>
      <c r="G3" s="107"/>
      <c r="H3" s="107"/>
      <c r="I3" s="13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ht="15.75" x14ac:dyDescent="0.25">
      <c r="A4" s="138"/>
      <c r="B4" s="137"/>
      <c r="C4" s="137"/>
      <c r="D4" s="107"/>
      <c r="E4" s="107"/>
      <c r="F4" s="107"/>
      <c r="G4" s="107"/>
      <c r="H4" s="107"/>
      <c r="I4" s="13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x14ac:dyDescent="0.2">
      <c r="A5" s="139"/>
      <c r="B5" t="s">
        <v>25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1:22" x14ac:dyDescent="0.2">
      <c r="A6" s="6">
        <f ca="1">MAX($A$1:A5)+subsection</f>
        <v>2.0099999999999998</v>
      </c>
      <c r="B6" s="6" t="s">
        <v>26</v>
      </c>
      <c r="C6" s="6"/>
      <c r="D6" s="7"/>
      <c r="E6" s="8"/>
      <c r="F6" s="8"/>
      <c r="G6" s="8"/>
      <c r="H6" s="8"/>
      <c r="I6" s="8"/>
      <c r="J6" s="6"/>
      <c r="K6" s="6"/>
      <c r="L6" s="7"/>
      <c r="M6" s="7"/>
      <c r="N6" s="7"/>
      <c r="O6" s="7"/>
      <c r="P6" s="7"/>
      <c r="Q6" s="7"/>
      <c r="R6" s="7"/>
      <c r="S6" s="8"/>
      <c r="T6" s="8"/>
      <c r="U6" s="8"/>
      <c r="V6" s="6"/>
    </row>
    <row r="7" spans="1:22" x14ac:dyDescent="0.2">
      <c r="A7" s="141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</row>
    <row r="8" spans="1:22" x14ac:dyDescent="0.2">
      <c r="A8" s="141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</row>
    <row r="9" spans="1:22" outlineLevel="1" x14ac:dyDescent="0.2">
      <c r="A9" s="141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</row>
    <row r="10" spans="1:22" outlineLevel="1" x14ac:dyDescent="0.2">
      <c r="A10" s="141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</row>
    <row r="11" spans="1:22" outlineLevel="1" x14ac:dyDescent="0.2">
      <c r="A11" s="141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</row>
    <row r="12" spans="1:22" outlineLevel="1" x14ac:dyDescent="0.2">
      <c r="A12" s="141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</row>
    <row r="13" spans="1:22" outlineLevel="1" x14ac:dyDescent="0.2">
      <c r="A13" s="141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</row>
    <row r="14" spans="1:22" outlineLevel="1" x14ac:dyDescent="0.2">
      <c r="A14" s="141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</row>
    <row r="15" spans="1:22" outlineLevel="1" x14ac:dyDescent="0.2">
      <c r="A15" s="141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</row>
    <row r="16" spans="1:22" outlineLevel="1" x14ac:dyDescent="0.2">
      <c r="A16" s="141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</row>
    <row r="17" spans="1:21" outlineLevel="1" x14ac:dyDescent="0.2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</row>
    <row r="18" spans="1:21" outlineLevel="1" x14ac:dyDescent="0.2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outlineLevel="1" x14ac:dyDescent="0.2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outlineLevel="1" x14ac:dyDescent="0.2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outlineLevel="1" x14ac:dyDescent="0.2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</row>
    <row r="22" spans="1:21" outlineLevel="1" x14ac:dyDescent="0.2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1" outlineLevel="1" x14ac:dyDescent="0.2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1:21" outlineLevel="1" x14ac:dyDescent="0.2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1" outlineLevel="1" x14ac:dyDescent="0.2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21" outlineLevel="1" x14ac:dyDescent="0.2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</row>
    <row r="27" spans="1:21" outlineLevel="1" x14ac:dyDescent="0.2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</row>
    <row r="28" spans="1:21" outlineLevel="1" x14ac:dyDescent="0.2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</row>
    <row r="29" spans="1:21" outlineLevel="1" x14ac:dyDescent="0.2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</row>
    <row r="30" spans="1:21" outlineLevel="1" x14ac:dyDescent="0.2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</row>
    <row r="31" spans="1:21" outlineLevel="1" x14ac:dyDescent="0.2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</row>
    <row r="32" spans="1:21" outlineLevel="1" x14ac:dyDescent="0.2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</row>
    <row r="33" spans="1:22" outlineLevel="1" x14ac:dyDescent="0.2">
      <c r="A33" s="141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</row>
    <row r="34" spans="1:22" outlineLevel="1" x14ac:dyDescent="0.2">
      <c r="A34" s="141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</row>
    <row r="35" spans="1:22" x14ac:dyDescent="0.2">
      <c r="A35" s="6">
        <f ca="1">MAX($A$1:A34)+subsection</f>
        <v>2.0199999999999996</v>
      </c>
      <c r="B35" s="6" t="s">
        <v>27</v>
      </c>
      <c r="C35" s="6"/>
      <c r="D35" s="7"/>
      <c r="E35" s="8"/>
      <c r="F35" s="8"/>
      <c r="G35" s="8"/>
      <c r="H35" s="8"/>
      <c r="I35" s="8"/>
      <c r="J35" s="6"/>
      <c r="K35" s="6"/>
      <c r="L35" s="7"/>
      <c r="M35" s="7"/>
      <c r="N35" s="7"/>
      <c r="O35" s="7"/>
      <c r="P35" s="7"/>
      <c r="Q35" s="7"/>
      <c r="R35" s="7"/>
      <c r="S35" s="8"/>
      <c r="T35" s="8"/>
      <c r="U35" s="8"/>
      <c r="V35" s="6"/>
    </row>
    <row r="36" spans="1:22" x14ac:dyDescent="0.2">
      <c r="A36" s="142"/>
      <c r="B36" s="14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</row>
    <row r="37" spans="1:22" outlineLevel="1" x14ac:dyDescent="0.2">
      <c r="A37" s="142"/>
      <c r="B37" s="145" t="s">
        <v>28</v>
      </c>
      <c r="C37" s="145"/>
      <c r="D37" s="145" t="s">
        <v>9</v>
      </c>
      <c r="E37" s="145"/>
      <c r="F37" s="145"/>
      <c r="G37" s="145"/>
      <c r="H37" s="145"/>
      <c r="I37" s="145"/>
      <c r="J37" s="145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</row>
    <row r="38" spans="1:22" outlineLevel="1" x14ac:dyDescent="0.2">
      <c r="A38" s="142"/>
      <c r="B38" s="147" t="s">
        <v>29</v>
      </c>
      <c r="C38" s="147"/>
      <c r="D38" s="148" t="s">
        <v>30</v>
      </c>
      <c r="E38" s="149"/>
      <c r="F38" s="149"/>
      <c r="G38" s="149"/>
      <c r="H38" s="149"/>
      <c r="I38" s="150"/>
      <c r="J38" s="150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</row>
    <row r="39" spans="1:22" outlineLevel="1" x14ac:dyDescent="0.2">
      <c r="A39" s="142"/>
      <c r="B39" s="152" t="s">
        <v>31</v>
      </c>
      <c r="C39" s="152"/>
      <c r="D39" s="148" t="s">
        <v>32</v>
      </c>
      <c r="E39" s="149"/>
      <c r="F39" s="149"/>
      <c r="G39" s="149"/>
      <c r="H39" s="149"/>
      <c r="I39" s="150"/>
      <c r="J39" s="150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</row>
    <row r="40" spans="1:22" outlineLevel="1" x14ac:dyDescent="0.2">
      <c r="A40" s="142"/>
      <c r="B40" s="153" t="s">
        <v>33</v>
      </c>
      <c r="C40" s="153"/>
      <c r="D40" s="148" t="s">
        <v>34</v>
      </c>
      <c r="E40" s="149"/>
      <c r="F40" s="149"/>
      <c r="G40" s="149"/>
      <c r="H40" s="149"/>
      <c r="I40" s="150"/>
      <c r="J40" s="150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</row>
    <row r="41" spans="1:22" outlineLevel="1" x14ac:dyDescent="0.2">
      <c r="A41" s="142"/>
      <c r="B41" s="154" t="s">
        <v>35</v>
      </c>
      <c r="C41" s="154"/>
      <c r="D41" s="148" t="s">
        <v>36</v>
      </c>
      <c r="E41" s="149"/>
      <c r="F41" s="149"/>
      <c r="G41" s="149"/>
      <c r="H41" s="149"/>
      <c r="I41" s="150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</row>
    <row r="42" spans="1:22" outlineLevel="1" x14ac:dyDescent="0.2">
      <c r="A42"/>
    </row>
    <row r="43" spans="1:22" outlineLevel="1" x14ac:dyDescent="0.2">
      <c r="A43" s="142"/>
      <c r="B43" s="155" t="s">
        <v>37</v>
      </c>
      <c r="C43" s="155"/>
      <c r="D43" s="150"/>
      <c r="E43" s="150"/>
      <c r="F43" s="150"/>
      <c r="G43" s="150"/>
      <c r="H43" s="150"/>
      <c r="I43" s="150"/>
      <c r="J43" s="150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</row>
    <row r="44" spans="1:22" outlineLevel="1" x14ac:dyDescent="0.2">
      <c r="A44" s="142"/>
      <c r="B44" s="155"/>
      <c r="C44" s="155"/>
      <c r="D44" s="150"/>
      <c r="E44" s="150"/>
      <c r="F44" s="150"/>
      <c r="G44" s="150"/>
      <c r="H44" s="150"/>
      <c r="I44" s="150"/>
      <c r="J44" s="150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</row>
    <row r="45" spans="1:22" outlineLevel="1" x14ac:dyDescent="0.2">
      <c r="A45" s="142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</row>
    <row r="46" spans="1:22" x14ac:dyDescent="0.2">
      <c r="A46" s="6">
        <f ca="1">MAX($A$1:A45)+subsection</f>
        <v>2.0299999999999994</v>
      </c>
      <c r="B46" s="6" t="s">
        <v>38</v>
      </c>
      <c r="C46" s="6"/>
      <c r="D46" s="7"/>
      <c r="E46" s="8"/>
      <c r="F46" s="8"/>
      <c r="G46" s="8"/>
      <c r="H46" s="8"/>
      <c r="I46" s="8"/>
      <c r="J46" s="6"/>
      <c r="K46" s="6"/>
      <c r="L46" s="7"/>
      <c r="M46" s="7"/>
      <c r="N46" s="7"/>
      <c r="O46" s="7"/>
      <c r="P46" s="7"/>
      <c r="Q46" s="7"/>
      <c r="R46" s="7"/>
      <c r="S46" s="8"/>
      <c r="T46" s="8"/>
      <c r="U46" s="8"/>
      <c r="V46" s="6"/>
    </row>
    <row r="47" spans="1:22" x14ac:dyDescent="0.2">
      <c r="A47" s="156"/>
      <c r="B47" s="143"/>
      <c r="C47" s="143"/>
      <c r="D47" s="157"/>
      <c r="E47" s="144"/>
      <c r="F47" s="144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1"/>
      <c r="U47" s="151"/>
      <c r="V47" s="151"/>
    </row>
    <row r="48" spans="1:22" s="158" customFormat="1" ht="15" outlineLevel="1" x14ac:dyDescent="0.25">
      <c r="B48" s="159" t="s">
        <v>39</v>
      </c>
      <c r="L48" s="160"/>
      <c r="M48" s="160"/>
      <c r="N48" s="160"/>
      <c r="O48" s="160"/>
      <c r="P48" s="160"/>
      <c r="Q48" s="160"/>
      <c r="R48" s="160"/>
      <c r="S48" s="160"/>
      <c r="T48" s="160"/>
    </row>
    <row r="49" spans="1:22" s="158" customFormat="1" ht="15" outlineLevel="1" x14ac:dyDescent="0.25">
      <c r="L49" s="160"/>
      <c r="M49" s="160"/>
      <c r="N49" s="160"/>
      <c r="O49" s="160"/>
      <c r="P49" s="160"/>
      <c r="Q49" s="160"/>
      <c r="R49" s="160"/>
      <c r="S49" s="160"/>
      <c r="T49" s="160"/>
    </row>
    <row r="50" spans="1:22" s="158" customFormat="1" outlineLevel="1" x14ac:dyDescent="0.2">
      <c r="B50" s="161" t="s">
        <v>40</v>
      </c>
      <c r="C50" s="161"/>
      <c r="D50" s="161"/>
      <c r="E50" s="161"/>
      <c r="F50" s="161" t="s">
        <v>9</v>
      </c>
      <c r="G50" s="161"/>
      <c r="H50" s="161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</row>
    <row r="51" spans="1:22" s="158" customFormat="1" ht="15" outlineLevel="1" x14ac:dyDescent="0.25">
      <c r="L51" s="160"/>
      <c r="M51" s="160"/>
      <c r="N51" s="160"/>
      <c r="O51" s="160"/>
      <c r="P51" s="160"/>
      <c r="Q51" s="160"/>
      <c r="R51" s="160"/>
      <c r="S51" s="160"/>
      <c r="T51" s="160"/>
    </row>
    <row r="52" spans="1:22" s="158" customFormat="1" ht="15" outlineLevel="1" x14ac:dyDescent="0.25">
      <c r="B52" s="163" t="s">
        <v>41</v>
      </c>
      <c r="C52" s="164"/>
      <c r="D52" s="165"/>
      <c r="F52" s="159" t="s">
        <v>42</v>
      </c>
      <c r="G52" s="159"/>
      <c r="L52" s="160"/>
      <c r="M52" s="160"/>
      <c r="N52" s="160"/>
      <c r="O52" s="160"/>
      <c r="P52" s="160"/>
      <c r="Q52" s="160"/>
      <c r="R52" s="160"/>
      <c r="S52" s="160"/>
      <c r="T52" s="160"/>
    </row>
    <row r="53" spans="1:22" s="158" customFormat="1" ht="15" outlineLevel="1" x14ac:dyDescent="0.25">
      <c r="B53" s="166" t="s">
        <v>43</v>
      </c>
      <c r="C53" s="166"/>
      <c r="F53" s="159" t="s">
        <v>44</v>
      </c>
      <c r="G53" s="159"/>
      <c r="L53" s="160"/>
      <c r="M53" s="160"/>
      <c r="N53" s="160"/>
      <c r="O53" s="160"/>
      <c r="P53" s="160"/>
      <c r="Q53" s="160"/>
      <c r="R53" s="160"/>
      <c r="S53" s="160"/>
      <c r="T53" s="160"/>
    </row>
    <row r="54" spans="1:22" s="158" customFormat="1" ht="15" outlineLevel="1" x14ac:dyDescent="0.25">
      <c r="B54" s="167" t="s">
        <v>45</v>
      </c>
      <c r="C54" s="167"/>
      <c r="F54" s="159" t="s">
        <v>46</v>
      </c>
      <c r="G54" s="159"/>
      <c r="L54" s="160"/>
      <c r="M54" s="160"/>
      <c r="N54" s="160"/>
      <c r="O54" s="160"/>
      <c r="P54" s="160"/>
      <c r="Q54" s="160"/>
      <c r="R54" s="160"/>
      <c r="S54" s="160"/>
      <c r="T54" s="160"/>
    </row>
    <row r="55" spans="1:22" s="158" customFormat="1" ht="15" outlineLevel="1" x14ac:dyDescent="0.25">
      <c r="B55" s="168" t="s">
        <v>47</v>
      </c>
      <c r="C55" s="168"/>
      <c r="F55" s="159" t="s">
        <v>48</v>
      </c>
      <c r="G55" s="159"/>
      <c r="L55" s="160"/>
      <c r="M55" s="160"/>
      <c r="N55" s="160"/>
      <c r="O55" s="160"/>
      <c r="P55" s="160"/>
      <c r="Q55" s="160"/>
      <c r="R55" s="160"/>
      <c r="S55" s="160"/>
      <c r="T55" s="160"/>
    </row>
    <row r="56" spans="1:22" s="158" customFormat="1" ht="15" outlineLevel="1" x14ac:dyDescent="0.25">
      <c r="B56" s="159" t="s">
        <v>49</v>
      </c>
      <c r="C56" s="159"/>
      <c r="F56" s="159" t="s">
        <v>50</v>
      </c>
      <c r="G56" s="159"/>
      <c r="L56" s="160"/>
      <c r="M56" s="160"/>
      <c r="N56" s="160"/>
      <c r="O56" s="160"/>
      <c r="P56" s="160"/>
      <c r="Q56" s="160"/>
      <c r="R56" s="160"/>
      <c r="S56" s="160"/>
      <c r="T56" s="160"/>
    </row>
    <row r="57" spans="1:22" s="158" customFormat="1" ht="15" outlineLevel="1" x14ac:dyDescent="0.25">
      <c r="B57" s="169"/>
      <c r="C57" s="170"/>
      <c r="D57" s="170"/>
      <c r="F57" s="159" t="s">
        <v>51</v>
      </c>
      <c r="G57" s="159"/>
      <c r="L57" s="160"/>
      <c r="M57" s="160"/>
      <c r="N57" s="160"/>
      <c r="O57" s="160"/>
      <c r="P57" s="160"/>
      <c r="Q57" s="160"/>
      <c r="R57" s="160"/>
      <c r="S57" s="160"/>
      <c r="T57" s="160"/>
    </row>
    <row r="58" spans="1:22" s="158" customFormat="1" ht="15" outlineLevel="1" x14ac:dyDescent="0.25">
      <c r="L58" s="160"/>
      <c r="M58" s="160"/>
      <c r="N58" s="160"/>
      <c r="O58" s="160"/>
      <c r="P58" s="160"/>
      <c r="Q58" s="160"/>
      <c r="R58" s="160"/>
      <c r="S58" s="160"/>
      <c r="T58" s="160"/>
    </row>
    <row r="59" spans="1:22" s="158" customFormat="1" ht="15" outlineLevel="1" x14ac:dyDescent="0.25">
      <c r="L59" s="160"/>
      <c r="M59" s="160"/>
      <c r="N59" s="160"/>
      <c r="O59" s="160"/>
      <c r="P59" s="160"/>
      <c r="Q59" s="160"/>
      <c r="R59" s="160"/>
      <c r="S59" s="160"/>
      <c r="T59" s="160"/>
    </row>
    <row r="60" spans="1:22" x14ac:dyDescent="0.2">
      <c r="A60" s="171" t="s">
        <v>24</v>
      </c>
      <c r="B60" s="31"/>
      <c r="C60" s="31"/>
      <c r="D60" s="3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</sheetData>
  <conditionalFormatting sqref="B3:C3">
    <cfRule type="expression" dxfId="311" priority="1">
      <formula>$B$3="The model contains one or more errors"</formula>
    </cfRule>
  </conditionalFormatting>
  <hyperlinks>
    <hyperlink ref="B5" location="Contents!A1" display="[To Contents]" xr:uid="{00000000-0004-0000-0200-000000000000}"/>
  </hyperlink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AT38"/>
  <sheetViews>
    <sheetView showGridLines="0" zoomScale="90" zoomScaleNormal="90" zoomScaleSheetLayoutView="100" zoomScalePageLayoutView="90" workbookViewId="0">
      <pane xSplit="3" ySplit="7" topLeftCell="D8" activePane="bottomRight" state="frozen"/>
      <selection pane="topRight"/>
      <selection pane="bottomLeft"/>
      <selection pane="bottomRight" activeCell="E22" sqref="E22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6.5703125" style="1" customWidth="1"/>
    <col min="5" max="5" width="24.140625" style="1" bestFit="1" customWidth="1"/>
    <col min="6" max="6" width="11.42578125" style="1" customWidth="1"/>
    <col min="7" max="7" width="4.7109375" style="1" customWidth="1"/>
    <col min="8" max="8" width="1.5703125" style="1" customWidth="1"/>
    <col min="9" max="10" width="9.140625" style="1" hidden="1" customWidth="1"/>
    <col min="11" max="46" width="0" style="1" hidden="1" customWidth="1"/>
    <col min="47" max="16384" width="9.140625" style="1" hidden="1"/>
  </cols>
  <sheetData>
    <row r="1" spans="1: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</row>
    <row r="2" spans="1:7" s="3" customFormat="1" x14ac:dyDescent="0.2">
      <c r="A2" s="101">
        <f ca="1">MATCH(B2,Contents!$D$8:$D$22,0)</f>
        <v>3</v>
      </c>
      <c r="B2" s="102" t="str">
        <f ca="1">PROPER(MID(CELL("filename", A1), FIND("]", CELL("filename", A1))+1, 100))</f>
        <v>Assumptions</v>
      </c>
      <c r="C2" s="96"/>
      <c r="D2" s="103"/>
      <c r="E2" s="103"/>
      <c r="F2" s="103"/>
      <c r="G2" s="103"/>
    </row>
    <row r="3" spans="1:7" s="3" customFormat="1" x14ac:dyDescent="0.2">
      <c r="A3" s="126">
        <f>SUM(A7:A37)</f>
        <v>0</v>
      </c>
      <c r="B3" s="127" t="str">
        <f>Error_Message</f>
        <v>No errors identified</v>
      </c>
      <c r="C3" s="96"/>
      <c r="D3" s="103"/>
      <c r="E3" s="103"/>
      <c r="F3" s="103"/>
      <c r="G3" s="103"/>
    </row>
    <row r="4" spans="1:7" s="3" customFormat="1" x14ac:dyDescent="0.2">
      <c r="A4" s="104"/>
      <c r="B4" s="105"/>
      <c r="C4" s="96"/>
      <c r="D4" s="103"/>
      <c r="E4" s="103"/>
      <c r="F4" s="103"/>
      <c r="G4" s="103"/>
    </row>
    <row r="5" spans="1:7" x14ac:dyDescent="0.2">
      <c r="A5" s="4"/>
      <c r="B5" s="45" t="s">
        <v>25</v>
      </c>
      <c r="C5" s="5"/>
      <c r="D5" s="4"/>
      <c r="E5" s="4"/>
      <c r="F5" s="4"/>
      <c r="G5" s="4"/>
    </row>
    <row r="6" spans="1:7" x14ac:dyDescent="0.2">
      <c r="A6" s="6">
        <f ca="1">MAX($A$1:A5)+subsection</f>
        <v>3.01</v>
      </c>
      <c r="B6" s="6" t="s">
        <v>52</v>
      </c>
      <c r="C6" s="7"/>
      <c r="D6" s="8"/>
      <c r="E6" s="8"/>
      <c r="F6" s="51"/>
      <c r="G6" s="51"/>
    </row>
    <row r="7" spans="1:7" x14ac:dyDescent="0.2">
      <c r="A7" s="9"/>
      <c r="C7" s="13"/>
      <c r="D7" s="46"/>
    </row>
    <row r="8" spans="1:7" outlineLevel="1" x14ac:dyDescent="0.2">
      <c r="A8" s="27"/>
      <c r="C8" s="29"/>
      <c r="D8" s="25"/>
      <c r="E8" s="25"/>
      <c r="F8" s="25"/>
      <c r="G8" s="25"/>
    </row>
    <row r="9" spans="1:7" outlineLevel="1" x14ac:dyDescent="0.2">
      <c r="A9" s="27"/>
      <c r="B9" s="50" t="s">
        <v>53</v>
      </c>
      <c r="C9" s="29"/>
      <c r="D9" s="25"/>
      <c r="E9" s="25"/>
      <c r="F9" s="25"/>
      <c r="G9" s="25"/>
    </row>
    <row r="10" spans="1:7" outlineLevel="1" x14ac:dyDescent="0.2">
      <c r="A10" s="27"/>
      <c r="B10" s="28"/>
      <c r="C10" s="29"/>
      <c r="D10" s="25"/>
      <c r="E10" s="25"/>
      <c r="F10" s="25"/>
      <c r="G10" s="25"/>
    </row>
    <row r="11" spans="1:7" outlineLevel="1" x14ac:dyDescent="0.2">
      <c r="A11" s="27"/>
      <c r="B11" s="48" t="s">
        <v>54</v>
      </c>
      <c r="C11" s="29"/>
      <c r="D11" s="25"/>
      <c r="E11" s="25"/>
      <c r="F11" s="25"/>
      <c r="G11" s="25"/>
    </row>
    <row r="12" spans="1:7" outlineLevel="1" x14ac:dyDescent="0.2">
      <c r="A12" s="27"/>
      <c r="B12" s="49" t="s">
        <v>55</v>
      </c>
      <c r="C12" s="24" t="s">
        <v>56</v>
      </c>
      <c r="D12" s="25"/>
      <c r="E12" s="90">
        <v>2015</v>
      </c>
      <c r="F12" s="25"/>
      <c r="G12" s="25"/>
    </row>
    <row r="13" spans="1:7" outlineLevel="1" x14ac:dyDescent="0.2">
      <c r="A13" s="27"/>
      <c r="B13" s="49" t="s">
        <v>57</v>
      </c>
      <c r="C13" s="24" t="s">
        <v>58</v>
      </c>
      <c r="D13" s="25"/>
      <c r="E13" s="125">
        <v>41821</v>
      </c>
      <c r="F13" s="25"/>
      <c r="G13" s="25"/>
    </row>
    <row r="14" spans="1:7" outlineLevel="1" x14ac:dyDescent="0.2">
      <c r="A14" s="27"/>
      <c r="B14" s="49" t="s">
        <v>59</v>
      </c>
      <c r="C14" s="24" t="s">
        <v>58</v>
      </c>
      <c r="D14" s="25"/>
      <c r="E14" s="125">
        <v>42185</v>
      </c>
      <c r="F14" s="25"/>
      <c r="G14" s="25"/>
    </row>
    <row r="15" spans="1:7" outlineLevel="1" x14ac:dyDescent="0.2">
      <c r="A15" s="27"/>
      <c r="B15" s="28"/>
      <c r="C15" s="29"/>
      <c r="D15" s="25"/>
      <c r="E15" s="25"/>
      <c r="F15" s="25"/>
      <c r="G15" s="25"/>
    </row>
    <row r="16" spans="1:7" outlineLevel="1" x14ac:dyDescent="0.2">
      <c r="A16" s="27"/>
      <c r="B16" s="48" t="s">
        <v>60</v>
      </c>
      <c r="C16" s="29"/>
      <c r="D16" s="25"/>
      <c r="E16" s="25"/>
      <c r="F16" s="25"/>
      <c r="G16" s="25"/>
    </row>
    <row r="17" spans="1:7" outlineLevel="1" x14ac:dyDescent="0.2">
      <c r="A17" s="27"/>
      <c r="B17" s="49" t="s">
        <v>61</v>
      </c>
      <c r="C17" s="24" t="s">
        <v>56</v>
      </c>
      <c r="D17" s="25"/>
      <c r="E17" s="71">
        <v>2018</v>
      </c>
      <c r="F17" s="25"/>
      <c r="G17" s="25"/>
    </row>
    <row r="18" spans="1:7" outlineLevel="1" x14ac:dyDescent="0.2">
      <c r="A18" s="27"/>
      <c r="B18" s="49" t="s">
        <v>62</v>
      </c>
      <c r="C18" s="24" t="s">
        <v>56</v>
      </c>
      <c r="D18" s="25"/>
      <c r="E18" s="71">
        <v>2066</v>
      </c>
      <c r="F18" s="25"/>
      <c r="G18" s="25"/>
    </row>
    <row r="19" spans="1:7" outlineLevel="1" x14ac:dyDescent="0.2">
      <c r="A19" s="27"/>
      <c r="B19" s="49"/>
      <c r="C19" s="29"/>
      <c r="D19" s="25"/>
      <c r="E19" s="25"/>
      <c r="F19" s="25"/>
      <c r="G19" s="25"/>
    </row>
    <row r="20" spans="1:7" outlineLevel="1" x14ac:dyDescent="0.2">
      <c r="A20" s="27"/>
      <c r="B20" s="48" t="s">
        <v>63</v>
      </c>
      <c r="C20" s="29"/>
      <c r="D20" s="25"/>
      <c r="E20" s="25"/>
      <c r="F20" s="25"/>
      <c r="G20" s="25"/>
    </row>
    <row r="21" spans="1:7" outlineLevel="1" x14ac:dyDescent="0.2">
      <c r="A21" s="27"/>
      <c r="B21" s="49" t="s">
        <v>61</v>
      </c>
      <c r="C21" s="24" t="s">
        <v>56</v>
      </c>
      <c r="D21" s="25"/>
      <c r="E21" s="71">
        <v>2016</v>
      </c>
      <c r="F21" s="25"/>
      <c r="G21" s="25"/>
    </row>
    <row r="22" spans="1:7" outlineLevel="1" x14ac:dyDescent="0.2">
      <c r="A22" s="27"/>
      <c r="B22" s="49" t="s">
        <v>62</v>
      </c>
      <c r="C22" s="24" t="s">
        <v>56</v>
      </c>
      <c r="D22" s="25"/>
      <c r="E22" s="71">
        <v>2019</v>
      </c>
      <c r="F22" s="25"/>
      <c r="G22" s="25"/>
    </row>
    <row r="23" spans="1:7" outlineLevel="1" x14ac:dyDescent="0.2">
      <c r="A23" s="27"/>
      <c r="B23" s="49"/>
      <c r="C23" s="24"/>
      <c r="D23" s="24"/>
      <c r="E23" s="24"/>
      <c r="F23" s="25"/>
      <c r="G23" s="25"/>
    </row>
    <row r="24" spans="1:7" outlineLevel="1" x14ac:dyDescent="0.2">
      <c r="A24" s="27"/>
      <c r="B24" s="48" t="s">
        <v>64</v>
      </c>
      <c r="C24" s="1"/>
      <c r="D24" s="174"/>
      <c r="F24" s="25"/>
    </row>
    <row r="25" spans="1:7" outlineLevel="1" x14ac:dyDescent="0.2">
      <c r="A25" s="27"/>
      <c r="B25" s="72" t="s">
        <v>65</v>
      </c>
      <c r="C25" s="24" t="s">
        <v>65</v>
      </c>
      <c r="D25" s="174"/>
      <c r="E25" s="71" t="s">
        <v>66</v>
      </c>
      <c r="F25" s="188">
        <f>MATCH(E25,Depn_Methods,0)</f>
        <v>2</v>
      </c>
    </row>
    <row r="26" spans="1:7" outlineLevel="1" x14ac:dyDescent="0.2">
      <c r="A26" s="27"/>
      <c r="B26" s="53" t="s">
        <v>67</v>
      </c>
      <c r="C26" s="24" t="s">
        <v>68</v>
      </c>
      <c r="D26" s="25"/>
      <c r="E26" s="186" t="str">
        <f>Depn_Method_1</f>
        <v>Deferred Depreciation</v>
      </c>
      <c r="F26" s="25"/>
      <c r="G26" s="25"/>
    </row>
    <row r="27" spans="1:7" outlineLevel="1" x14ac:dyDescent="0.2">
      <c r="A27" s="27"/>
      <c r="B27" s="53" t="s">
        <v>69</v>
      </c>
      <c r="C27" s="24" t="s">
        <v>68</v>
      </c>
      <c r="D27" s="25"/>
      <c r="E27" s="186" t="str">
        <f>Depn_Method_2</f>
        <v>Straight Line Depreciation</v>
      </c>
      <c r="F27" s="25"/>
      <c r="G27" s="25"/>
    </row>
    <row r="28" spans="1:7" outlineLevel="1" x14ac:dyDescent="0.2">
      <c r="A28" s="27"/>
      <c r="B28" s="49"/>
      <c r="C28" s="24"/>
      <c r="D28" s="24"/>
      <c r="E28" s="24"/>
      <c r="F28" s="25"/>
      <c r="G28" s="25"/>
    </row>
    <row r="29" spans="1:7" outlineLevel="1" x14ac:dyDescent="0.2">
      <c r="A29" s="27"/>
      <c r="B29" s="48" t="s">
        <v>70</v>
      </c>
      <c r="C29" s="1"/>
      <c r="D29" s="174"/>
      <c r="F29" s="25"/>
    </row>
    <row r="30" spans="1:7" outlineLevel="1" x14ac:dyDescent="0.2">
      <c r="A30" s="27"/>
      <c r="B30" s="72" t="s">
        <v>71</v>
      </c>
      <c r="C30" s="29" t="s">
        <v>72</v>
      </c>
      <c r="D30" s="25"/>
      <c r="E30" s="22">
        <v>15</v>
      </c>
      <c r="F30" s="25"/>
      <c r="G30" s="25"/>
    </row>
    <row r="31" spans="1:7" outlineLevel="1" x14ac:dyDescent="0.2">
      <c r="A31" s="27"/>
      <c r="B31" s="49"/>
      <c r="C31" s="24"/>
      <c r="D31" s="24"/>
      <c r="E31" s="24"/>
      <c r="F31" s="25"/>
      <c r="G31" s="25"/>
    </row>
    <row r="32" spans="1:7" outlineLevel="1" x14ac:dyDescent="0.2">
      <c r="A32" s="27"/>
      <c r="B32" s="48" t="s">
        <v>73</v>
      </c>
      <c r="C32" s="29"/>
      <c r="D32" s="25"/>
      <c r="E32" s="25"/>
      <c r="F32" s="25"/>
      <c r="G32" s="25"/>
    </row>
    <row r="33" spans="1:7" outlineLevel="1" x14ac:dyDescent="0.2">
      <c r="A33" s="27"/>
      <c r="B33" s="49" t="s">
        <v>74</v>
      </c>
      <c r="C33" s="24" t="s">
        <v>75</v>
      </c>
      <c r="E33" s="22">
        <f>10^6</f>
        <v>1000000</v>
      </c>
      <c r="F33" s="25"/>
      <c r="G33" s="25"/>
    </row>
    <row r="34" spans="1:7" outlineLevel="1" x14ac:dyDescent="0.2">
      <c r="A34" s="27"/>
      <c r="B34" s="49" t="s">
        <v>76</v>
      </c>
      <c r="C34" s="24" t="s">
        <v>75</v>
      </c>
      <c r="E34" s="44">
        <v>0.01</v>
      </c>
      <c r="F34" s="25"/>
      <c r="G34" s="25"/>
    </row>
    <row r="35" spans="1:7" outlineLevel="1" x14ac:dyDescent="0.2">
      <c r="A35" s="27"/>
      <c r="B35" s="49"/>
      <c r="C35" s="29"/>
      <c r="D35" s="25"/>
      <c r="E35" s="25"/>
      <c r="F35" s="25"/>
      <c r="G35" s="25"/>
    </row>
    <row r="36" spans="1:7" outlineLevel="1" x14ac:dyDescent="0.2">
      <c r="A36" s="94">
        <f>SUM(D36:G36)</f>
        <v>0</v>
      </c>
      <c r="B36" s="49"/>
      <c r="C36" s="29"/>
      <c r="D36" s="25"/>
      <c r="E36" s="94">
        <f t="array" ref="E36">SUM(IF(ISERROR(E12:E34),1))</f>
        <v>0</v>
      </c>
      <c r="F36" s="94"/>
      <c r="G36" s="94"/>
    </row>
    <row r="37" spans="1:7" outlineLevel="1" x14ac:dyDescent="0.2">
      <c r="A37" s="27"/>
      <c r="B37" s="49"/>
      <c r="C37" s="29"/>
      <c r="D37" s="25"/>
      <c r="E37" s="25"/>
      <c r="F37" s="25"/>
      <c r="G37" s="25"/>
    </row>
    <row r="38" spans="1:7" x14ac:dyDescent="0.2">
      <c r="A38" s="30" t="s">
        <v>24</v>
      </c>
      <c r="B38" s="31"/>
      <c r="C38" s="32"/>
      <c r="D38" s="31"/>
      <c r="E38" s="31"/>
      <c r="F38" s="31"/>
      <c r="G38" s="31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B3">
    <cfRule type="expression" dxfId="310" priority="1">
      <formula>$B$3="The model contains one or more errors"</formula>
    </cfRule>
  </conditionalFormatting>
  <dataValidations count="1">
    <dataValidation type="list" showInputMessage="1" showErrorMessage="1" sqref="E25" xr:uid="{00000000-0002-0000-0300-000000000000}">
      <formula1>Depn_Methods</formula1>
    </dataValidation>
  </dataValidations>
  <hyperlinks>
    <hyperlink ref="B5" location="Contents!A1" display="[To Contents]" xr:uid="{00000000-0004-0000-03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'Cost Allocation Model'!$E$9:$BD$9</xm:f>
          </x14:formula1>
          <xm:sqref>E12 E21:E22 E17:E18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  <pageSetUpPr fitToPage="1"/>
  </sheetPr>
  <dimension ref="A1:AW110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pane="topRight"/>
      <selection pane="bottomLeft"/>
      <selection pane="bottomRight" activeCell="AM12" sqref="AM12:AN12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7" width="9" style="1" customWidth="1"/>
    <col min="8" max="8" width="10.7109375" style="1" customWidth="1"/>
    <col min="9" max="9" width="9.7109375" style="1" customWidth="1"/>
    <col min="10" max="11" width="12.7109375" style="1" customWidth="1"/>
    <col min="12" max="12" width="8.7109375" style="1" customWidth="1"/>
    <col min="13" max="13" width="7.5703125" style="1" customWidth="1"/>
    <col min="14" max="15" width="12.7109375" style="1" customWidth="1"/>
    <col min="16" max="18" width="8" style="1" customWidth="1"/>
    <col min="19" max="22" width="12.7109375" style="1" customWidth="1"/>
    <col min="23" max="25" width="7.7109375" style="1" customWidth="1"/>
    <col min="26" max="26" width="21.42578125" style="1" customWidth="1"/>
    <col min="27" max="27" width="11.5703125" style="1" customWidth="1"/>
    <col min="28" max="28" width="8.140625" style="1" customWidth="1"/>
    <col min="29" max="29" width="17.7109375" style="1" customWidth="1"/>
    <col min="30" max="30" width="9.140625" style="1" customWidth="1"/>
    <col min="31" max="31" width="7.7109375" style="1" customWidth="1"/>
    <col min="32" max="32" width="10.140625" style="1" customWidth="1"/>
    <col min="33" max="33" width="11.42578125" style="1" customWidth="1"/>
    <col min="34" max="34" width="8.140625" style="1" customWidth="1"/>
    <col min="35" max="35" width="7.7109375" style="1" customWidth="1"/>
    <col min="36" max="36" width="7.42578125" style="1" customWidth="1"/>
    <col min="37" max="37" width="10.140625" style="1" customWidth="1"/>
    <col min="38" max="38" width="12.7109375" style="1" customWidth="1"/>
    <col min="39" max="39" width="9.7109375" style="1" customWidth="1"/>
    <col min="40" max="45" width="10.140625" style="1" customWidth="1"/>
    <col min="46" max="47" width="12.42578125" style="1" customWidth="1"/>
    <col min="48" max="48" width="10.140625" style="1" customWidth="1"/>
    <col min="49" max="49" width="2.42578125" style="1" customWidth="1"/>
    <col min="50" max="16384" width="9.140625" style="1" hidden="1"/>
  </cols>
  <sheetData>
    <row r="1" spans="1:48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spans="1:48" s="3" customFormat="1" x14ac:dyDescent="0.2">
      <c r="A2" s="101">
        <f ca="1">MATCH(B2,Contents!$D$8:$D$22,0)</f>
        <v>4</v>
      </c>
      <c r="B2" s="102" t="str">
        <f ca="1">PROPER(MID(CELL("filename", A1), FIND("]", CELL("filename", A1))+1, 100))</f>
        <v>Allocators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</row>
    <row r="3" spans="1:48" s="3" customFormat="1" x14ac:dyDescent="0.2">
      <c r="A3" s="126">
        <f>SUM(A7:A15,A17:A29,A31:A82,A84:A109)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</row>
    <row r="4" spans="1:48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</row>
    <row r="5" spans="1:48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x14ac:dyDescent="0.2">
      <c r="A6" s="6">
        <f ca="1">MAX($A$1:A5)+subsection</f>
        <v>4.01</v>
      </c>
      <c r="B6" s="6" t="s">
        <v>77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51"/>
      <c r="AP6" s="51"/>
      <c r="AQ6" s="51"/>
      <c r="AR6" s="51"/>
      <c r="AS6" s="51"/>
      <c r="AT6" s="51"/>
      <c r="AU6" s="51"/>
      <c r="AV6" s="51"/>
    </row>
    <row r="7" spans="1:48" ht="13.5" thickBot="1" x14ac:dyDescent="0.25">
      <c r="A7" s="9"/>
      <c r="C7" s="13"/>
      <c r="D7" s="46"/>
    </row>
    <row r="8" spans="1:48" s="14" customFormat="1" ht="47.25" x14ac:dyDescent="0.2">
      <c r="A8" s="11"/>
      <c r="B8" s="12" t="s">
        <v>78</v>
      </c>
      <c r="C8" s="13"/>
      <c r="E8" s="227" t="s">
        <v>79</v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9"/>
      <c r="S8" s="227" t="s">
        <v>80</v>
      </c>
      <c r="T8" s="228"/>
      <c r="U8" s="228"/>
      <c r="V8" s="228"/>
      <c r="W8" s="228"/>
      <c r="X8" s="228"/>
      <c r="Y8" s="228"/>
      <c r="Z8" s="229"/>
      <c r="AA8" s="227" t="s">
        <v>81</v>
      </c>
      <c r="AB8" s="228"/>
      <c r="AC8" s="228"/>
      <c r="AD8" s="228"/>
      <c r="AE8" s="228"/>
      <c r="AF8" s="228"/>
      <c r="AG8" s="228"/>
      <c r="AH8" s="228"/>
      <c r="AI8" s="228"/>
      <c r="AJ8" s="229"/>
      <c r="AK8" s="227" t="s">
        <v>82</v>
      </c>
      <c r="AL8" s="228"/>
      <c r="AM8" s="228"/>
      <c r="AN8" s="230"/>
      <c r="AO8" s="239" t="s">
        <v>83</v>
      </c>
      <c r="AP8" s="240"/>
      <c r="AQ8" s="240"/>
      <c r="AR8" s="240"/>
      <c r="AS8" s="241"/>
      <c r="AT8" s="52" t="s">
        <v>84</v>
      </c>
      <c r="AU8" s="52" t="s">
        <v>85</v>
      </c>
      <c r="AV8" s="1"/>
    </row>
    <row r="9" spans="1:48" s="18" customFormat="1" ht="28.5" customHeight="1" x14ac:dyDescent="0.2">
      <c r="A9" s="15"/>
      <c r="B9" s="47" t="s">
        <v>86</v>
      </c>
      <c r="C9" s="16"/>
      <c r="D9" s="17"/>
      <c r="E9" s="249" t="s">
        <v>87</v>
      </c>
      <c r="F9" s="225"/>
      <c r="G9" s="225"/>
      <c r="H9" s="225"/>
      <c r="I9" s="225"/>
      <c r="J9" s="252" t="s">
        <v>88</v>
      </c>
      <c r="K9" s="225" t="s">
        <v>323</v>
      </c>
      <c r="L9" s="225" t="s">
        <v>90</v>
      </c>
      <c r="M9" s="225" t="s">
        <v>91</v>
      </c>
      <c r="N9" s="225" t="s">
        <v>92</v>
      </c>
      <c r="O9" s="225"/>
      <c r="P9" s="225" t="s">
        <v>93</v>
      </c>
      <c r="Q9" s="225"/>
      <c r="R9" s="233"/>
      <c r="S9" s="249" t="s">
        <v>94</v>
      </c>
      <c r="T9" s="225"/>
      <c r="U9" s="225" t="s">
        <v>95</v>
      </c>
      <c r="V9" s="225"/>
      <c r="W9" s="234" t="s">
        <v>96</v>
      </c>
      <c r="X9" s="250"/>
      <c r="Y9" s="250"/>
      <c r="Z9" s="251"/>
      <c r="AA9" s="249" t="s">
        <v>97</v>
      </c>
      <c r="AB9" s="225"/>
      <c r="AC9" s="225"/>
      <c r="AD9" s="225"/>
      <c r="AE9" s="210" t="s">
        <v>98</v>
      </c>
      <c r="AF9" s="225" t="s">
        <v>99</v>
      </c>
      <c r="AG9" s="225"/>
      <c r="AH9" s="225" t="s">
        <v>100</v>
      </c>
      <c r="AI9" s="225"/>
      <c r="AJ9" s="233"/>
      <c r="AK9" s="213" t="s">
        <v>101</v>
      </c>
      <c r="AL9" s="210" t="s">
        <v>102</v>
      </c>
      <c r="AM9" s="225" t="s">
        <v>103</v>
      </c>
      <c r="AN9" s="234"/>
      <c r="AO9" s="116"/>
      <c r="AP9" s="113"/>
      <c r="AQ9" s="113"/>
      <c r="AR9" s="113"/>
      <c r="AS9" s="117"/>
      <c r="AT9" s="242" t="s">
        <v>104</v>
      </c>
      <c r="AU9" s="242" t="s">
        <v>104</v>
      </c>
      <c r="AV9" s="1"/>
    </row>
    <row r="10" spans="1:48" s="18" customFormat="1" ht="15" x14ac:dyDescent="0.2">
      <c r="A10" s="15"/>
      <c r="B10" s="47"/>
      <c r="C10" s="19"/>
      <c r="D10" s="20"/>
      <c r="E10" s="245" t="s">
        <v>105</v>
      </c>
      <c r="F10" s="247" t="s">
        <v>106</v>
      </c>
      <c r="G10" s="235" t="s">
        <v>107</v>
      </c>
      <c r="H10" s="247" t="s">
        <v>108</v>
      </c>
      <c r="I10" s="247" t="s">
        <v>109</v>
      </c>
      <c r="J10" s="253"/>
      <c r="K10" s="225"/>
      <c r="L10" s="225"/>
      <c r="M10" s="225"/>
      <c r="N10" s="235" t="s">
        <v>110</v>
      </c>
      <c r="O10" s="235" t="s">
        <v>111</v>
      </c>
      <c r="P10" s="247" t="s">
        <v>105</v>
      </c>
      <c r="Q10" s="247" t="s">
        <v>106</v>
      </c>
      <c r="R10" s="255" t="s">
        <v>112</v>
      </c>
      <c r="S10" s="231" t="s">
        <v>113</v>
      </c>
      <c r="T10" s="235" t="s">
        <v>114</v>
      </c>
      <c r="U10" s="235" t="s">
        <v>115</v>
      </c>
      <c r="V10" s="235" t="s">
        <v>116</v>
      </c>
      <c r="W10" s="247" t="s">
        <v>117</v>
      </c>
      <c r="X10" s="247" t="s">
        <v>118</v>
      </c>
      <c r="Y10" s="247" t="s">
        <v>119</v>
      </c>
      <c r="Z10" s="255" t="s">
        <v>120</v>
      </c>
      <c r="AA10" s="257" t="s">
        <v>121</v>
      </c>
      <c r="AB10" s="258"/>
      <c r="AC10" s="258"/>
      <c r="AD10" s="258" t="s">
        <v>122</v>
      </c>
      <c r="AE10" s="235" t="s">
        <v>123</v>
      </c>
      <c r="AF10" s="235" t="s">
        <v>124</v>
      </c>
      <c r="AG10" s="235" t="s">
        <v>125</v>
      </c>
      <c r="AH10" s="235" t="s">
        <v>126</v>
      </c>
      <c r="AI10" s="235" t="s">
        <v>127</v>
      </c>
      <c r="AJ10" s="266" t="s">
        <v>128</v>
      </c>
      <c r="AK10" s="231" t="s">
        <v>129</v>
      </c>
      <c r="AL10" s="235" t="s">
        <v>102</v>
      </c>
      <c r="AM10" s="235" t="s">
        <v>130</v>
      </c>
      <c r="AN10" s="237" t="s">
        <v>324</v>
      </c>
      <c r="AO10" s="118"/>
      <c r="AP10" s="114"/>
      <c r="AQ10" s="114"/>
      <c r="AR10" s="114"/>
      <c r="AS10" s="119"/>
      <c r="AT10" s="243"/>
      <c r="AU10" s="243"/>
      <c r="AV10" s="1"/>
    </row>
    <row r="11" spans="1:48" ht="51.75" thickBot="1" x14ac:dyDescent="0.25">
      <c r="A11" s="21"/>
      <c r="B11" s="47"/>
      <c r="E11" s="246"/>
      <c r="F11" s="248"/>
      <c r="G11" s="248"/>
      <c r="H11" s="248"/>
      <c r="I11" s="248"/>
      <c r="J11" s="254"/>
      <c r="K11" s="226"/>
      <c r="L11" s="226"/>
      <c r="M11" s="226"/>
      <c r="N11" s="236"/>
      <c r="O11" s="236"/>
      <c r="P11" s="248"/>
      <c r="Q11" s="248"/>
      <c r="R11" s="256"/>
      <c r="S11" s="232"/>
      <c r="T11" s="236"/>
      <c r="U11" s="236"/>
      <c r="V11" s="236"/>
      <c r="W11" s="248"/>
      <c r="X11" s="248"/>
      <c r="Y11" s="248"/>
      <c r="Z11" s="256"/>
      <c r="AA11" s="211" t="s">
        <v>132</v>
      </c>
      <c r="AB11" s="212" t="s">
        <v>133</v>
      </c>
      <c r="AC11" s="212" t="s">
        <v>134</v>
      </c>
      <c r="AD11" s="259"/>
      <c r="AE11" s="236"/>
      <c r="AF11" s="236"/>
      <c r="AG11" s="236"/>
      <c r="AH11" s="236"/>
      <c r="AI11" s="236"/>
      <c r="AJ11" s="267"/>
      <c r="AK11" s="232"/>
      <c r="AL11" s="236"/>
      <c r="AM11" s="236"/>
      <c r="AN11" s="238"/>
      <c r="AO11" s="120"/>
      <c r="AP11" s="115"/>
      <c r="AQ11" s="115"/>
      <c r="AR11" s="115"/>
      <c r="AS11" s="121"/>
      <c r="AT11" s="244"/>
      <c r="AU11" s="244"/>
    </row>
    <row r="12" spans="1:48" ht="23.25" outlineLevel="1" thickBot="1" x14ac:dyDescent="0.25">
      <c r="B12" t="s">
        <v>135</v>
      </c>
      <c r="E12" s="260" t="s">
        <v>136</v>
      </c>
      <c r="F12" s="261"/>
      <c r="G12" s="261"/>
      <c r="H12" s="261"/>
      <c r="I12" s="262"/>
      <c r="J12" s="260" t="s">
        <v>137</v>
      </c>
      <c r="K12" s="261"/>
      <c r="L12" s="261"/>
      <c r="M12" s="262"/>
      <c r="N12" s="260" t="s">
        <v>138</v>
      </c>
      <c r="O12" s="262"/>
      <c r="P12" s="263" t="s">
        <v>136</v>
      </c>
      <c r="Q12" s="264"/>
      <c r="R12" s="265"/>
      <c r="S12" s="260" t="s">
        <v>139</v>
      </c>
      <c r="T12" s="261"/>
      <c r="U12" s="261"/>
      <c r="V12" s="261"/>
      <c r="W12" s="261"/>
      <c r="X12" s="261"/>
      <c r="Y12" s="261"/>
      <c r="Z12" s="262"/>
      <c r="AA12" s="260" t="s">
        <v>140</v>
      </c>
      <c r="AB12" s="261"/>
      <c r="AC12" s="261"/>
      <c r="AD12" s="262"/>
      <c r="AE12" s="191" t="s">
        <v>138</v>
      </c>
      <c r="AF12" s="260" t="s">
        <v>140</v>
      </c>
      <c r="AG12" s="262"/>
      <c r="AH12" s="191" t="s">
        <v>141</v>
      </c>
      <c r="AI12" s="260" t="s">
        <v>142</v>
      </c>
      <c r="AJ12" s="262"/>
      <c r="AK12" s="191" t="s">
        <v>143</v>
      </c>
      <c r="AL12" s="191" t="s">
        <v>144</v>
      </c>
      <c r="AM12" s="260" t="s">
        <v>143</v>
      </c>
      <c r="AN12" s="261"/>
      <c r="AO12" s="197"/>
      <c r="AP12" s="198"/>
      <c r="AQ12" s="198"/>
      <c r="AR12" s="198"/>
      <c r="AS12" s="199"/>
      <c r="AT12" s="192" t="s">
        <v>145</v>
      </c>
      <c r="AU12" s="192" t="s">
        <v>145</v>
      </c>
      <c r="AV12" s="193"/>
    </row>
    <row r="13" spans="1:48" s="23" customFormat="1" outlineLevel="1" x14ac:dyDescent="0.2">
      <c r="C13" s="194"/>
      <c r="D13" s="195"/>
    </row>
    <row r="14" spans="1:48" outlineLevel="1" x14ac:dyDescent="0.2">
      <c r="B14" s="1" t="s">
        <v>146</v>
      </c>
      <c r="D14" s="9"/>
      <c r="E14" s="196">
        <f t="shared" ref="E14:AT14" si="0">D14+1</f>
        <v>1</v>
      </c>
      <c r="F14" s="196">
        <f t="shared" si="0"/>
        <v>2</v>
      </c>
      <c r="G14" s="196">
        <f t="shared" si="0"/>
        <v>3</v>
      </c>
      <c r="H14" s="196">
        <f t="shared" si="0"/>
        <v>4</v>
      </c>
      <c r="I14" s="196">
        <f t="shared" si="0"/>
        <v>5</v>
      </c>
      <c r="J14" s="196">
        <f t="shared" si="0"/>
        <v>6</v>
      </c>
      <c r="K14" s="196">
        <f t="shared" si="0"/>
        <v>7</v>
      </c>
      <c r="L14" s="196">
        <f t="shared" si="0"/>
        <v>8</v>
      </c>
      <c r="M14" s="196">
        <f t="shared" si="0"/>
        <v>9</v>
      </c>
      <c r="N14" s="196">
        <f t="shared" si="0"/>
        <v>10</v>
      </c>
      <c r="O14" s="196">
        <f t="shared" si="0"/>
        <v>11</v>
      </c>
      <c r="P14" s="196">
        <f t="shared" si="0"/>
        <v>12</v>
      </c>
      <c r="Q14" s="196">
        <f t="shared" si="0"/>
        <v>13</v>
      </c>
      <c r="R14" s="196">
        <f t="shared" si="0"/>
        <v>14</v>
      </c>
      <c r="S14" s="196">
        <f t="shared" si="0"/>
        <v>15</v>
      </c>
      <c r="T14" s="196">
        <f t="shared" si="0"/>
        <v>16</v>
      </c>
      <c r="U14" s="196">
        <f t="shared" si="0"/>
        <v>17</v>
      </c>
      <c r="V14" s="196">
        <f t="shared" si="0"/>
        <v>18</v>
      </c>
      <c r="W14" s="196">
        <f t="shared" si="0"/>
        <v>19</v>
      </c>
      <c r="X14" s="196">
        <f t="shared" si="0"/>
        <v>20</v>
      </c>
      <c r="Y14" s="196">
        <f t="shared" si="0"/>
        <v>21</v>
      </c>
      <c r="Z14" s="196">
        <f t="shared" si="0"/>
        <v>22</v>
      </c>
      <c r="AA14" s="196">
        <f t="shared" si="0"/>
        <v>23</v>
      </c>
      <c r="AB14" s="196">
        <f t="shared" si="0"/>
        <v>24</v>
      </c>
      <c r="AC14" s="196">
        <f t="shared" si="0"/>
        <v>25</v>
      </c>
      <c r="AD14" s="196">
        <f t="shared" si="0"/>
        <v>26</v>
      </c>
      <c r="AE14" s="196">
        <f t="shared" si="0"/>
        <v>27</v>
      </c>
      <c r="AF14" s="196">
        <f t="shared" si="0"/>
        <v>28</v>
      </c>
      <c r="AG14" s="196">
        <f t="shared" si="0"/>
        <v>29</v>
      </c>
      <c r="AH14" s="196">
        <f t="shared" si="0"/>
        <v>30</v>
      </c>
      <c r="AI14" s="196">
        <f t="shared" si="0"/>
        <v>31</v>
      </c>
      <c r="AJ14" s="196">
        <f t="shared" si="0"/>
        <v>32</v>
      </c>
      <c r="AK14" s="196">
        <f t="shared" si="0"/>
        <v>33</v>
      </c>
      <c r="AL14" s="196">
        <f t="shared" si="0"/>
        <v>34</v>
      </c>
      <c r="AM14" s="196">
        <f t="shared" si="0"/>
        <v>35</v>
      </c>
      <c r="AN14" s="196">
        <f t="shared" si="0"/>
        <v>36</v>
      </c>
      <c r="AO14" s="196">
        <f t="shared" si="0"/>
        <v>37</v>
      </c>
      <c r="AP14" s="196">
        <f t="shared" si="0"/>
        <v>38</v>
      </c>
      <c r="AQ14" s="196">
        <f t="shared" si="0"/>
        <v>39</v>
      </c>
      <c r="AR14" s="196">
        <f t="shared" si="0"/>
        <v>40</v>
      </c>
      <c r="AS14" s="196">
        <f t="shared" si="0"/>
        <v>41</v>
      </c>
      <c r="AT14" s="196">
        <f t="shared" si="0"/>
        <v>42</v>
      </c>
      <c r="AU14" s="196">
        <f>AS14+1</f>
        <v>42</v>
      </c>
      <c r="AV14" s="196"/>
    </row>
    <row r="15" spans="1:48" x14ac:dyDescent="0.2">
      <c r="D15" s="9"/>
    </row>
    <row r="16" spans="1:48" x14ac:dyDescent="0.2">
      <c r="A16" s="6">
        <f ca="1">MAX($A$1:A15)+subsection</f>
        <v>4.0199999999999996</v>
      </c>
      <c r="B16" s="6" t="s">
        <v>147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8" x14ac:dyDescent="0.2">
      <c r="A17" s="9"/>
      <c r="B17" s="9"/>
      <c r="C17" s="2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8" x14ac:dyDescent="0.2">
      <c r="A18" s="9"/>
      <c r="B18" s="50" t="s">
        <v>148</v>
      </c>
      <c r="C18" s="2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8" x14ac:dyDescent="0.2">
      <c r="A19" s="9"/>
      <c r="C19" s="2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8" x14ac:dyDescent="0.2">
      <c r="A20" s="9"/>
      <c r="B20" s="48" t="s">
        <v>149</v>
      </c>
      <c r="C20" s="24"/>
      <c r="D20" s="54" t="s">
        <v>150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8" x14ac:dyDescent="0.2">
      <c r="A21" s="9"/>
      <c r="B21" s="49" t="s">
        <v>151</v>
      </c>
      <c r="C21" s="24" t="s">
        <v>152</v>
      </c>
      <c r="D21" s="75">
        <v>1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/>
      <c r="K21" s="22"/>
      <c r="L21" s="22"/>
      <c r="M21" s="22"/>
      <c r="N21" s="22"/>
      <c r="O21" s="22"/>
      <c r="P21" s="22">
        <v>1</v>
      </c>
      <c r="Q21" s="22">
        <v>1</v>
      </c>
      <c r="R21" s="22">
        <v>1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8" x14ac:dyDescent="0.2">
      <c r="A22" s="9"/>
      <c r="B22" s="49" t="s">
        <v>153</v>
      </c>
      <c r="C22" s="24" t="s">
        <v>152</v>
      </c>
      <c r="D22" s="75">
        <v>2</v>
      </c>
      <c r="E22" s="22"/>
      <c r="F22" s="22"/>
      <c r="G22" s="22"/>
      <c r="H22" s="22"/>
      <c r="I22" s="22"/>
      <c r="J22" s="22">
        <v>1</v>
      </c>
      <c r="K22" s="22"/>
      <c r="L22" s="22"/>
      <c r="M22" s="22"/>
      <c r="N22" s="22"/>
      <c r="O22" s="22"/>
      <c r="P22" s="22">
        <v>1</v>
      </c>
      <c r="Q22" s="22">
        <v>1</v>
      </c>
      <c r="R22" s="22">
        <v>1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8" x14ac:dyDescent="0.2">
      <c r="A23" s="9"/>
      <c r="B23" s="49" t="s">
        <v>154</v>
      </c>
      <c r="C23" s="24" t="s">
        <v>152</v>
      </c>
      <c r="D23" s="75">
        <v>3</v>
      </c>
      <c r="E23" s="22"/>
      <c r="F23" s="22"/>
      <c r="G23" s="22"/>
      <c r="H23" s="22"/>
      <c r="I23" s="22"/>
      <c r="J23" s="22"/>
      <c r="K23" s="22"/>
      <c r="L23" s="22">
        <v>1</v>
      </c>
      <c r="M23" s="22"/>
      <c r="N23" s="22"/>
      <c r="O23" s="22"/>
      <c r="P23" s="22">
        <v>1</v>
      </c>
      <c r="Q23" s="22">
        <v>1</v>
      </c>
      <c r="R23" s="22">
        <v>1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8" x14ac:dyDescent="0.2">
      <c r="A24" s="9"/>
      <c r="B24" s="49" t="s">
        <v>155</v>
      </c>
      <c r="C24" s="24" t="s">
        <v>152</v>
      </c>
      <c r="D24" s="75">
        <v>4</v>
      </c>
      <c r="E24" s="22"/>
      <c r="F24" s="22"/>
      <c r="G24" s="22"/>
      <c r="H24" s="22"/>
      <c r="I24" s="22"/>
      <c r="J24" s="22"/>
      <c r="K24" s="22"/>
      <c r="L24" s="22"/>
      <c r="M24" s="22">
        <v>1</v>
      </c>
      <c r="N24" s="22"/>
      <c r="O24" s="22"/>
      <c r="P24" s="22">
        <v>1</v>
      </c>
      <c r="Q24" s="22">
        <v>1</v>
      </c>
      <c r="R24" s="22">
        <v>1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8" x14ac:dyDescent="0.2">
      <c r="A25" s="9"/>
      <c r="B25" s="49" t="s">
        <v>156</v>
      </c>
      <c r="C25" s="24" t="s">
        <v>152</v>
      </c>
      <c r="D25" s="75">
        <v>5</v>
      </c>
      <c r="E25" s="22"/>
      <c r="F25" s="22"/>
      <c r="G25" s="22"/>
      <c r="H25" s="22"/>
      <c r="I25" s="22"/>
      <c r="J25" s="22"/>
      <c r="K25" s="22"/>
      <c r="L25" s="22"/>
      <c r="M25" s="22"/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8" x14ac:dyDescent="0.2">
      <c r="A26" s="9"/>
      <c r="B26" s="49" t="s">
        <v>157</v>
      </c>
      <c r="C26" s="24" t="s">
        <v>152</v>
      </c>
      <c r="D26" s="75">
        <v>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v>1</v>
      </c>
      <c r="T26" s="22"/>
      <c r="U26" s="22">
        <v>1</v>
      </c>
      <c r="V26" s="22"/>
      <c r="W26" s="22">
        <v>1</v>
      </c>
      <c r="X26" s="22">
        <v>1</v>
      </c>
      <c r="Y26" s="22">
        <v>1</v>
      </c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8" x14ac:dyDescent="0.2">
      <c r="A27" s="9"/>
      <c r="B27" s="49" t="s">
        <v>158</v>
      </c>
      <c r="C27" s="24" t="s">
        <v>152</v>
      </c>
      <c r="D27" s="75">
        <v>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1</v>
      </c>
      <c r="U27" s="22"/>
      <c r="V27" s="22">
        <v>1</v>
      </c>
      <c r="W27" s="22"/>
      <c r="X27" s="22"/>
      <c r="Y27" s="22"/>
      <c r="Z27" s="22">
        <v>1</v>
      </c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8" x14ac:dyDescent="0.2">
      <c r="A28" s="9"/>
      <c r="B28" s="49" t="s">
        <v>159</v>
      </c>
      <c r="C28" s="24" t="s">
        <v>152</v>
      </c>
      <c r="D28" s="75">
        <v>8</v>
      </c>
      <c r="E28" s="22"/>
      <c r="F28" s="22"/>
      <c r="G28" s="22"/>
      <c r="H28" s="22"/>
      <c r="I28" s="22"/>
      <c r="J28" s="22"/>
      <c r="K28" s="22">
        <v>1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>
        <v>1</v>
      </c>
      <c r="AI28" s="22">
        <v>1</v>
      </c>
      <c r="AJ28" s="22">
        <v>1</v>
      </c>
      <c r="AK28" s="22">
        <v>1</v>
      </c>
      <c r="AL28" s="22">
        <v>1</v>
      </c>
      <c r="AM28" s="22">
        <v>1</v>
      </c>
      <c r="AN28" s="22">
        <v>1</v>
      </c>
      <c r="AO28" s="22">
        <v>1</v>
      </c>
      <c r="AP28" s="22">
        <v>1</v>
      </c>
      <c r="AQ28" s="22">
        <v>1</v>
      </c>
      <c r="AR28" s="22">
        <v>1</v>
      </c>
      <c r="AS28" s="22">
        <v>1</v>
      </c>
      <c r="AT28" s="22">
        <v>1</v>
      </c>
      <c r="AU28" s="22">
        <v>1</v>
      </c>
    </row>
    <row r="29" spans="1:48" x14ac:dyDescent="0.2">
      <c r="A29" s="9"/>
      <c r="C29" s="24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8" x14ac:dyDescent="0.2">
      <c r="A30" s="6">
        <f ca="1">MAX($A$1:A29)+subsection</f>
        <v>4.0299999999999994</v>
      </c>
      <c r="B30" s="6" t="s">
        <v>320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51"/>
    </row>
    <row r="31" spans="1:48" x14ac:dyDescent="0.2">
      <c r="A31" s="27"/>
      <c r="C31" s="2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 outlineLevel="1" x14ac:dyDescent="0.2">
      <c r="A32" s="27"/>
      <c r="B32" s="50" t="s">
        <v>160</v>
      </c>
      <c r="C32" s="29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outlineLevel="1" x14ac:dyDescent="0.2">
      <c r="A33" s="27"/>
      <c r="B33" s="28"/>
      <c r="C33" s="29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</row>
    <row r="34" spans="1:48" outlineLevel="1" x14ac:dyDescent="0.2">
      <c r="A34" s="27"/>
      <c r="B34" s="48" t="s">
        <v>161</v>
      </c>
      <c r="C34" s="29"/>
      <c r="D34" s="54" t="s">
        <v>162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 t="s">
        <v>163</v>
      </c>
      <c r="AV34" s="25"/>
    </row>
    <row r="35" spans="1:48" outlineLevel="1" x14ac:dyDescent="0.2">
      <c r="A35" s="27"/>
      <c r="B35" s="49" t="s">
        <v>164</v>
      </c>
      <c r="C35" s="24" t="s">
        <v>152</v>
      </c>
      <c r="D35" s="75">
        <v>1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/>
      <c r="AU35" s="22"/>
      <c r="AV35" s="25"/>
    </row>
    <row r="36" spans="1:48" outlineLevel="1" x14ac:dyDescent="0.2">
      <c r="A36" s="27"/>
      <c r="B36" s="49" t="s">
        <v>165</v>
      </c>
      <c r="C36" s="24" t="s">
        <v>152</v>
      </c>
      <c r="D36" s="24">
        <f>MAX($D35:D$35)+1</f>
        <v>2</v>
      </c>
      <c r="E36" s="22">
        <v>1</v>
      </c>
      <c r="F36" s="22">
        <v>1</v>
      </c>
      <c r="G36" s="22">
        <v>1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/>
      <c r="AP36" s="22"/>
      <c r="AQ36" s="22"/>
      <c r="AR36" s="22"/>
      <c r="AS36" s="22"/>
      <c r="AT36" s="22"/>
      <c r="AU36" s="22"/>
      <c r="AV36" s="25"/>
    </row>
    <row r="37" spans="1:48" outlineLevel="1" x14ac:dyDescent="0.2">
      <c r="A37" s="27"/>
      <c r="B37" s="49" t="s">
        <v>166</v>
      </c>
      <c r="C37" s="29"/>
      <c r="D37" s="7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outlineLevel="1" x14ac:dyDescent="0.2">
      <c r="A38" s="27"/>
      <c r="B38" s="53" t="s">
        <v>167</v>
      </c>
      <c r="C38" s="24" t="s">
        <v>152</v>
      </c>
      <c r="D38" s="24">
        <f>MAX($D$35:D37)+1</f>
        <v>3</v>
      </c>
      <c r="E38" s="22">
        <v>1</v>
      </c>
      <c r="F38" s="22">
        <v>1</v>
      </c>
      <c r="G38" s="22">
        <v>1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/>
      <c r="AP38" s="22"/>
      <c r="AQ38" s="22"/>
      <c r="AR38" s="22"/>
      <c r="AS38" s="22"/>
      <c r="AT38" s="22"/>
      <c r="AU38" s="22"/>
      <c r="AV38" s="25"/>
    </row>
    <row r="39" spans="1:48" outlineLevel="1" x14ac:dyDescent="0.2">
      <c r="A39" s="27"/>
      <c r="B39" s="53" t="s">
        <v>168</v>
      </c>
      <c r="C39" s="24" t="s">
        <v>152</v>
      </c>
      <c r="D39" s="24">
        <f>MAX($D$35:D38)+1</f>
        <v>4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>
        <v>1</v>
      </c>
      <c r="AV39" s="25"/>
    </row>
    <row r="40" spans="1:48" outlineLevel="1" x14ac:dyDescent="0.2">
      <c r="A40" s="27"/>
      <c r="B40" s="53" t="s">
        <v>169</v>
      </c>
      <c r="C40" s="24" t="s">
        <v>152</v>
      </c>
      <c r="D40" s="24">
        <f>MAX($D$35:D39)+1</f>
        <v>5</v>
      </c>
      <c r="E40" s="22">
        <v>1</v>
      </c>
      <c r="F40" s="22">
        <v>1</v>
      </c>
      <c r="G40" s="22">
        <v>1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/>
      <c r="AP40" s="22"/>
      <c r="AQ40" s="22"/>
      <c r="AR40" s="22"/>
      <c r="AS40" s="22"/>
      <c r="AT40" s="22">
        <v>1</v>
      </c>
      <c r="AU40" s="22">
        <v>1</v>
      </c>
      <c r="AV40" s="25"/>
    </row>
    <row r="41" spans="1:48" outlineLevel="1" x14ac:dyDescent="0.2">
      <c r="A41" s="27"/>
      <c r="B41" s="49" t="s">
        <v>170</v>
      </c>
      <c r="C41" s="29"/>
      <c r="D41" s="7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outlineLevel="1" x14ac:dyDescent="0.2">
      <c r="A42" s="27"/>
      <c r="B42" s="53" t="s">
        <v>167</v>
      </c>
      <c r="C42" s="24" t="s">
        <v>152</v>
      </c>
      <c r="D42" s="24">
        <f>MAX($D$35:D41)+1</f>
        <v>6</v>
      </c>
      <c r="E42" s="22">
        <v>1</v>
      </c>
      <c r="F42" s="22">
        <v>1</v>
      </c>
      <c r="G42" s="22">
        <v>1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5"/>
    </row>
    <row r="43" spans="1:48" outlineLevel="1" x14ac:dyDescent="0.2">
      <c r="A43" s="27"/>
      <c r="B43" s="53" t="s">
        <v>168</v>
      </c>
      <c r="C43" s="24" t="s">
        <v>152</v>
      </c>
      <c r="D43" s="24">
        <f>MAX($D$35:D42)+1</f>
        <v>7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>
        <v>1</v>
      </c>
      <c r="AV43" s="25"/>
    </row>
    <row r="44" spans="1:48" outlineLevel="1" x14ac:dyDescent="0.2">
      <c r="A44" s="27"/>
      <c r="B44" s="53" t="s">
        <v>169</v>
      </c>
      <c r="C44" s="24" t="s">
        <v>152</v>
      </c>
      <c r="D44" s="24">
        <f>MAX($D$35:D43)+1</f>
        <v>8</v>
      </c>
      <c r="E44" s="22">
        <v>1</v>
      </c>
      <c r="F44" s="22">
        <v>1</v>
      </c>
      <c r="G44" s="22">
        <v>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/>
      <c r="AL44" s="22"/>
      <c r="AM44" s="22"/>
      <c r="AN44" s="22"/>
      <c r="AO44" s="22"/>
      <c r="AP44" s="22"/>
      <c r="AQ44" s="22"/>
      <c r="AR44" s="22"/>
      <c r="AS44" s="22"/>
      <c r="AT44" s="22">
        <v>1</v>
      </c>
      <c r="AU44" s="22">
        <v>1</v>
      </c>
      <c r="AV44" s="25"/>
    </row>
    <row r="45" spans="1:48" outlineLevel="1" x14ac:dyDescent="0.2">
      <c r="A45" s="27"/>
      <c r="B45" s="49" t="s">
        <v>171</v>
      </c>
      <c r="C45" s="29"/>
      <c r="D45" s="7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outlineLevel="1" x14ac:dyDescent="0.2">
      <c r="A46" s="27"/>
      <c r="B46" s="53" t="s">
        <v>167</v>
      </c>
      <c r="C46" s="24" t="s">
        <v>152</v>
      </c>
      <c r="D46" s="24">
        <f>MAX($D$35:D45)+1</f>
        <v>9</v>
      </c>
      <c r="E46" s="22">
        <v>1</v>
      </c>
      <c r="F46" s="22">
        <v>1</v>
      </c>
      <c r="G46" s="22">
        <v>1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/>
      <c r="AP46" s="22"/>
      <c r="AQ46" s="22"/>
      <c r="AR46" s="22"/>
      <c r="AS46" s="22"/>
      <c r="AT46" s="22"/>
      <c r="AU46" s="22"/>
      <c r="AV46" s="25"/>
    </row>
    <row r="47" spans="1:48" outlineLevel="1" x14ac:dyDescent="0.2">
      <c r="A47" s="27"/>
      <c r="B47" s="53" t="s">
        <v>168</v>
      </c>
      <c r="C47" s="24" t="s">
        <v>152</v>
      </c>
      <c r="D47" s="24">
        <f>MAX($D$35:D46)+1</f>
        <v>10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>
        <v>1</v>
      </c>
      <c r="AV47" s="25"/>
    </row>
    <row r="48" spans="1:48" outlineLevel="1" x14ac:dyDescent="0.2">
      <c r="A48" s="27"/>
      <c r="B48" s="53" t="s">
        <v>172</v>
      </c>
      <c r="C48" s="24" t="s">
        <v>152</v>
      </c>
      <c r="D48" s="24">
        <f>MAX($D$35:D47)+1</f>
        <v>11</v>
      </c>
      <c r="E48" s="22">
        <v>1</v>
      </c>
      <c r="F48" s="22">
        <v>1</v>
      </c>
      <c r="G48" s="22">
        <v>1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/>
      <c r="AP48" s="22"/>
      <c r="AQ48" s="22"/>
      <c r="AR48" s="22"/>
      <c r="AS48" s="22"/>
      <c r="AT48" s="22">
        <v>1</v>
      </c>
      <c r="AU48" s="22">
        <v>1</v>
      </c>
      <c r="AV48" s="25"/>
    </row>
    <row r="49" spans="1:48" outlineLevel="1" x14ac:dyDescent="0.2">
      <c r="A49" s="27"/>
      <c r="B49" s="53" t="s">
        <v>173</v>
      </c>
      <c r="C49" s="24" t="s">
        <v>152</v>
      </c>
      <c r="D49" s="24">
        <f>MAX($D$35:D48)+1</f>
        <v>12</v>
      </c>
      <c r="E49" s="22">
        <v>1</v>
      </c>
      <c r="F49" s="22">
        <v>1</v>
      </c>
      <c r="G49" s="22">
        <v>1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>
        <v>1</v>
      </c>
      <c r="AF49" s="22">
        <v>1</v>
      </c>
      <c r="AG49" s="22">
        <v>1</v>
      </c>
      <c r="AH49" s="22">
        <v>1</v>
      </c>
      <c r="AI49" s="22">
        <v>1</v>
      </c>
      <c r="AJ49" s="22">
        <v>1</v>
      </c>
      <c r="AK49" s="22"/>
      <c r="AL49" s="22"/>
      <c r="AM49" s="22"/>
      <c r="AN49" s="22"/>
      <c r="AO49" s="22"/>
      <c r="AP49" s="22"/>
      <c r="AQ49" s="22"/>
      <c r="AR49" s="22"/>
      <c r="AS49" s="22"/>
      <c r="AT49" s="22">
        <v>1</v>
      </c>
      <c r="AU49" s="22">
        <v>1</v>
      </c>
      <c r="AV49" s="25"/>
    </row>
    <row r="50" spans="1:48" outlineLevel="1" x14ac:dyDescent="0.2">
      <c r="A50" s="27"/>
      <c r="B50" s="53" t="s">
        <v>174</v>
      </c>
      <c r="C50" s="24" t="s">
        <v>152</v>
      </c>
      <c r="D50" s="24">
        <f>MAX($D$35:D49)+1</f>
        <v>13</v>
      </c>
      <c r="E50" s="22">
        <v>1</v>
      </c>
      <c r="F50" s="22">
        <v>1</v>
      </c>
      <c r="G50" s="22">
        <v>1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>
        <v>1</v>
      </c>
      <c r="AF50" s="22">
        <v>1</v>
      </c>
      <c r="AG50" s="22">
        <v>1</v>
      </c>
      <c r="AH50" s="22">
        <v>1</v>
      </c>
      <c r="AI50" s="22">
        <v>1</v>
      </c>
      <c r="AJ50" s="22">
        <v>1</v>
      </c>
      <c r="AK50" s="22"/>
      <c r="AL50" s="22"/>
      <c r="AM50" s="22"/>
      <c r="AN50" s="22"/>
      <c r="AO50" s="22"/>
      <c r="AP50" s="22"/>
      <c r="AQ50" s="22"/>
      <c r="AR50" s="22"/>
      <c r="AS50" s="22"/>
      <c r="AT50" s="22">
        <v>1</v>
      </c>
      <c r="AU50" s="22">
        <v>1</v>
      </c>
      <c r="AV50" s="25"/>
    </row>
    <row r="51" spans="1:48" outlineLevel="1" x14ac:dyDescent="0.2">
      <c r="A51" s="27"/>
      <c r="B51" s="49" t="s">
        <v>175</v>
      </c>
      <c r="C51" s="29"/>
      <c r="D51" s="7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outlineLevel="1" x14ac:dyDescent="0.2">
      <c r="A52" s="27"/>
      <c r="B52" s="53" t="s">
        <v>167</v>
      </c>
      <c r="C52" s="24" t="s">
        <v>152</v>
      </c>
      <c r="D52" s="24">
        <f>MAX($D$35:D51)+1</f>
        <v>14</v>
      </c>
      <c r="E52" s="22">
        <v>1</v>
      </c>
      <c r="F52" s="22">
        <v>1</v>
      </c>
      <c r="G52" s="22">
        <v>1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/>
      <c r="AP52" s="22"/>
      <c r="AQ52" s="22"/>
      <c r="AR52" s="22"/>
      <c r="AS52" s="22"/>
      <c r="AT52" s="22"/>
      <c r="AU52" s="22"/>
      <c r="AV52" s="25"/>
    </row>
    <row r="53" spans="1:48" outlineLevel="1" x14ac:dyDescent="0.2">
      <c r="A53" s="27"/>
      <c r="B53" s="53" t="s">
        <v>168</v>
      </c>
      <c r="C53" s="24" t="s">
        <v>152</v>
      </c>
      <c r="D53" s="24">
        <f>MAX($D$35:D52)+1</f>
        <v>15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>
        <v>1</v>
      </c>
      <c r="AV53" s="25"/>
    </row>
    <row r="54" spans="1:48" outlineLevel="1" x14ac:dyDescent="0.2">
      <c r="A54" s="27"/>
      <c r="B54" s="53" t="s">
        <v>169</v>
      </c>
      <c r="C54" s="24" t="s">
        <v>152</v>
      </c>
      <c r="D54" s="24">
        <f>MAX($D$35:D53)+1</f>
        <v>16</v>
      </c>
      <c r="E54" s="22">
        <v>1</v>
      </c>
      <c r="F54" s="22">
        <v>1</v>
      </c>
      <c r="G54" s="22">
        <v>1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/>
      <c r="AP54" s="22"/>
      <c r="AQ54" s="22"/>
      <c r="AR54" s="22"/>
      <c r="AS54" s="22"/>
      <c r="AT54" s="22">
        <v>1</v>
      </c>
      <c r="AU54" s="22">
        <v>1</v>
      </c>
      <c r="AV54" s="25"/>
    </row>
    <row r="55" spans="1:48" outlineLevel="1" x14ac:dyDescent="0.2">
      <c r="A55" s="27"/>
      <c r="B55" s="49" t="s">
        <v>176</v>
      </c>
      <c r="C55" s="29"/>
      <c r="D55" s="7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</row>
    <row r="56" spans="1:48" outlineLevel="1" x14ac:dyDescent="0.2">
      <c r="A56" s="27"/>
      <c r="B56" s="53" t="s">
        <v>167</v>
      </c>
      <c r="C56" s="24" t="s">
        <v>152</v>
      </c>
      <c r="D56" s="24">
        <f>MAX($D$35:D55)+1</f>
        <v>17</v>
      </c>
      <c r="E56" s="22">
        <v>1</v>
      </c>
      <c r="F56" s="22">
        <v>1</v>
      </c>
      <c r="G56" s="22">
        <v>1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/>
      <c r="AP56" s="22"/>
      <c r="AQ56" s="22"/>
      <c r="AR56" s="22"/>
      <c r="AS56" s="22"/>
      <c r="AT56" s="22"/>
      <c r="AU56" s="22"/>
      <c r="AV56" s="25"/>
    </row>
    <row r="57" spans="1:48" outlineLevel="1" x14ac:dyDescent="0.2">
      <c r="A57" s="27"/>
      <c r="B57" s="53" t="s">
        <v>168</v>
      </c>
      <c r="C57" s="24" t="s">
        <v>152</v>
      </c>
      <c r="D57" s="24">
        <f>MAX($D$35:D56)+1</f>
        <v>18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>
        <v>1</v>
      </c>
      <c r="AV57" s="25"/>
    </row>
    <row r="58" spans="1:48" outlineLevel="1" x14ac:dyDescent="0.2">
      <c r="A58" s="27"/>
      <c r="B58" s="53" t="s">
        <v>169</v>
      </c>
      <c r="C58" s="24" t="s">
        <v>152</v>
      </c>
      <c r="D58" s="24">
        <f>MAX($D$35:D57)+1</f>
        <v>19</v>
      </c>
      <c r="E58" s="22">
        <v>1</v>
      </c>
      <c r="F58" s="22">
        <v>1</v>
      </c>
      <c r="G58" s="22">
        <v>1</v>
      </c>
      <c r="H58" s="22">
        <v>1</v>
      </c>
      <c r="I58" s="22">
        <v>1</v>
      </c>
      <c r="J58" s="22">
        <v>1</v>
      </c>
      <c r="K58" s="22">
        <v>1</v>
      </c>
      <c r="L58" s="22">
        <v>1</v>
      </c>
      <c r="M58" s="22">
        <v>1</v>
      </c>
      <c r="N58" s="22">
        <v>1</v>
      </c>
      <c r="O58" s="22">
        <v>1</v>
      </c>
      <c r="P58" s="22">
        <v>1</v>
      </c>
      <c r="Q58" s="22">
        <v>1</v>
      </c>
      <c r="R58" s="22">
        <v>1</v>
      </c>
      <c r="S58" s="22">
        <v>1</v>
      </c>
      <c r="T58" s="22">
        <v>1</v>
      </c>
      <c r="U58" s="22">
        <v>1</v>
      </c>
      <c r="V58" s="22">
        <v>1</v>
      </c>
      <c r="W58" s="22">
        <v>1</v>
      </c>
      <c r="X58" s="22">
        <v>1</v>
      </c>
      <c r="Y58" s="22">
        <v>1</v>
      </c>
      <c r="Z58" s="22">
        <v>1</v>
      </c>
      <c r="AA58" s="22">
        <v>1</v>
      </c>
      <c r="AB58" s="22">
        <v>1</v>
      </c>
      <c r="AC58" s="22">
        <v>1</v>
      </c>
      <c r="AD58" s="22">
        <v>1</v>
      </c>
      <c r="AE58" s="22">
        <v>1</v>
      </c>
      <c r="AF58" s="22">
        <v>1</v>
      </c>
      <c r="AG58" s="22">
        <v>1</v>
      </c>
      <c r="AH58" s="22">
        <v>1</v>
      </c>
      <c r="AI58" s="22">
        <v>1</v>
      </c>
      <c r="AJ58" s="22">
        <v>1</v>
      </c>
      <c r="AK58" s="22">
        <v>1</v>
      </c>
      <c r="AL58" s="22">
        <v>1</v>
      </c>
      <c r="AM58" s="22">
        <v>1</v>
      </c>
      <c r="AN58" s="22">
        <v>1</v>
      </c>
      <c r="AO58" s="22"/>
      <c r="AP58" s="22"/>
      <c r="AQ58" s="22"/>
      <c r="AR58" s="22"/>
      <c r="AS58" s="22"/>
      <c r="AT58" s="22">
        <v>1</v>
      </c>
      <c r="AU58" s="22">
        <v>1</v>
      </c>
      <c r="AV58" s="25"/>
    </row>
    <row r="59" spans="1:48" outlineLevel="1" x14ac:dyDescent="0.2">
      <c r="A59" s="27"/>
      <c r="B59" s="49" t="s">
        <v>177</v>
      </c>
      <c r="C59" s="29"/>
      <c r="D59" s="7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</row>
    <row r="60" spans="1:48" outlineLevel="1" x14ac:dyDescent="0.2">
      <c r="A60" s="27"/>
      <c r="B60" s="53" t="s">
        <v>178</v>
      </c>
      <c r="C60" s="24" t="s">
        <v>152</v>
      </c>
      <c r="D60" s="24">
        <f>MAX($D$35:D59)+1</f>
        <v>20</v>
      </c>
      <c r="E60" s="22">
        <v>1</v>
      </c>
      <c r="F60" s="22">
        <v>1</v>
      </c>
      <c r="G60" s="22">
        <v>1</v>
      </c>
      <c r="H60" s="22">
        <v>1</v>
      </c>
      <c r="I60" s="22">
        <v>1</v>
      </c>
      <c r="J60" s="22">
        <v>1</v>
      </c>
      <c r="K60" s="22">
        <v>1</v>
      </c>
      <c r="L60" s="22">
        <v>1</v>
      </c>
      <c r="M60" s="22">
        <v>1</v>
      </c>
      <c r="N60" s="22">
        <v>1</v>
      </c>
      <c r="O60" s="22">
        <v>1</v>
      </c>
      <c r="P60" s="22">
        <v>1</v>
      </c>
      <c r="Q60" s="22">
        <v>1</v>
      </c>
      <c r="R60" s="22">
        <v>1</v>
      </c>
      <c r="S60" s="22">
        <v>1</v>
      </c>
      <c r="T60" s="22">
        <v>1</v>
      </c>
      <c r="U60" s="22">
        <v>1</v>
      </c>
      <c r="V60" s="22">
        <v>1</v>
      </c>
      <c r="W60" s="22">
        <v>1</v>
      </c>
      <c r="X60" s="22">
        <v>1</v>
      </c>
      <c r="Y60" s="22">
        <v>1</v>
      </c>
      <c r="Z60" s="22">
        <v>1</v>
      </c>
      <c r="AA60" s="22">
        <v>1</v>
      </c>
      <c r="AB60" s="22">
        <v>1</v>
      </c>
      <c r="AC60" s="22">
        <v>1</v>
      </c>
      <c r="AD60" s="22">
        <v>1</v>
      </c>
      <c r="AE60" s="22">
        <v>1</v>
      </c>
      <c r="AF60" s="22">
        <v>1</v>
      </c>
      <c r="AG60" s="22">
        <v>1</v>
      </c>
      <c r="AH60" s="22">
        <v>1</v>
      </c>
      <c r="AI60" s="22">
        <v>1</v>
      </c>
      <c r="AJ60" s="22">
        <v>1</v>
      </c>
      <c r="AK60" s="22">
        <v>1</v>
      </c>
      <c r="AL60" s="22">
        <v>1</v>
      </c>
      <c r="AM60" s="22">
        <v>1</v>
      </c>
      <c r="AN60" s="22">
        <v>1</v>
      </c>
      <c r="AO60" s="22"/>
      <c r="AP60" s="22"/>
      <c r="AQ60" s="22"/>
      <c r="AR60" s="22"/>
      <c r="AS60" s="22"/>
      <c r="AT60" s="22"/>
      <c r="AU60" s="22"/>
      <c r="AV60" s="25"/>
    </row>
    <row r="61" spans="1:48" outlineLevel="1" x14ac:dyDescent="0.2">
      <c r="A61" s="27"/>
      <c r="B61" s="53" t="s">
        <v>168</v>
      </c>
      <c r="C61" s="24" t="s">
        <v>152</v>
      </c>
      <c r="D61" s="24">
        <f>MAX($D$35:D60)+1</f>
        <v>21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>
        <v>1</v>
      </c>
      <c r="AV61" s="25"/>
    </row>
    <row r="62" spans="1:48" outlineLevel="1" x14ac:dyDescent="0.2">
      <c r="A62" s="27"/>
      <c r="B62" s="53" t="s">
        <v>179</v>
      </c>
      <c r="C62" s="24" t="s">
        <v>152</v>
      </c>
      <c r="D62" s="24">
        <f>MAX($D$35:D61)+1</f>
        <v>22</v>
      </c>
      <c r="E62" s="22">
        <v>1</v>
      </c>
      <c r="F62" s="22">
        <v>1</v>
      </c>
      <c r="G62" s="22">
        <v>1</v>
      </c>
      <c r="H62" s="22">
        <v>1</v>
      </c>
      <c r="I62" s="22">
        <v>1</v>
      </c>
      <c r="J62" s="22">
        <v>1</v>
      </c>
      <c r="K62" s="22">
        <v>1</v>
      </c>
      <c r="L62" s="22">
        <v>1</v>
      </c>
      <c r="M62" s="22">
        <v>1</v>
      </c>
      <c r="N62" s="22">
        <v>1</v>
      </c>
      <c r="O62" s="22">
        <v>1</v>
      </c>
      <c r="P62" s="22">
        <v>1</v>
      </c>
      <c r="Q62" s="22">
        <v>1</v>
      </c>
      <c r="R62" s="22">
        <v>1</v>
      </c>
      <c r="S62" s="22">
        <v>1</v>
      </c>
      <c r="T62" s="22">
        <v>1</v>
      </c>
      <c r="U62" s="22">
        <v>1</v>
      </c>
      <c r="V62" s="22">
        <v>1</v>
      </c>
      <c r="W62" s="22">
        <v>1</v>
      </c>
      <c r="X62" s="22">
        <v>1</v>
      </c>
      <c r="Y62" s="22">
        <v>1</v>
      </c>
      <c r="Z62" s="22">
        <v>1</v>
      </c>
      <c r="AA62" s="22">
        <v>1</v>
      </c>
      <c r="AB62" s="22">
        <v>1</v>
      </c>
      <c r="AC62" s="22">
        <v>1</v>
      </c>
      <c r="AD62" s="22">
        <v>1</v>
      </c>
      <c r="AE62" s="22">
        <v>1</v>
      </c>
      <c r="AF62" s="22">
        <v>1</v>
      </c>
      <c r="AG62" s="22">
        <v>1</v>
      </c>
      <c r="AH62" s="22">
        <v>1</v>
      </c>
      <c r="AI62" s="22">
        <v>1</v>
      </c>
      <c r="AJ62" s="22">
        <v>1</v>
      </c>
      <c r="AK62" s="22">
        <v>1</v>
      </c>
      <c r="AL62" s="22">
        <v>1</v>
      </c>
      <c r="AM62" s="22">
        <v>1</v>
      </c>
      <c r="AN62" s="22">
        <v>1</v>
      </c>
      <c r="AO62" s="22"/>
      <c r="AP62" s="22"/>
      <c r="AQ62" s="22"/>
      <c r="AR62" s="22"/>
      <c r="AS62" s="22"/>
      <c r="AT62" s="22">
        <v>1</v>
      </c>
      <c r="AU62" s="22">
        <v>1</v>
      </c>
      <c r="AV62" s="25"/>
    </row>
    <row r="63" spans="1:48" outlineLevel="1" x14ac:dyDescent="0.2">
      <c r="A63" s="27"/>
      <c r="B63" s="53" t="s">
        <v>180</v>
      </c>
      <c r="C63" s="24" t="s">
        <v>152</v>
      </c>
      <c r="D63" s="24">
        <f>MAX($D$35:D62)+1</f>
        <v>23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v>1</v>
      </c>
      <c r="T63" s="22">
        <v>1</v>
      </c>
      <c r="U63" s="22">
        <v>1</v>
      </c>
      <c r="V63" s="22">
        <v>1</v>
      </c>
      <c r="W63" s="22">
        <v>1</v>
      </c>
      <c r="X63" s="22">
        <v>1</v>
      </c>
      <c r="Y63" s="22">
        <v>1</v>
      </c>
      <c r="Z63" s="22">
        <v>1</v>
      </c>
      <c r="AA63" s="22">
        <v>1</v>
      </c>
      <c r="AB63" s="22">
        <v>1</v>
      </c>
      <c r="AC63" s="22">
        <v>1</v>
      </c>
      <c r="AD63" s="22">
        <v>1</v>
      </c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5"/>
    </row>
    <row r="64" spans="1:48" outlineLevel="1" x14ac:dyDescent="0.2">
      <c r="A64" s="27"/>
      <c r="B64" s="53" t="s">
        <v>174</v>
      </c>
      <c r="C64" s="24" t="s">
        <v>152</v>
      </c>
      <c r="D64" s="24">
        <f>MAX($D$35:D63)+1</f>
        <v>24</v>
      </c>
      <c r="E64" s="22">
        <v>1</v>
      </c>
      <c r="F64" s="22">
        <v>1</v>
      </c>
      <c r="G64" s="22">
        <v>1</v>
      </c>
      <c r="H64" s="22">
        <v>1</v>
      </c>
      <c r="I64" s="22">
        <v>1</v>
      </c>
      <c r="J64" s="22">
        <v>1</v>
      </c>
      <c r="K64" s="22">
        <v>1</v>
      </c>
      <c r="L64" s="22">
        <v>1</v>
      </c>
      <c r="M64" s="22">
        <v>1</v>
      </c>
      <c r="N64" s="22">
        <v>1</v>
      </c>
      <c r="O64" s="22">
        <v>1</v>
      </c>
      <c r="P64" s="22">
        <v>1</v>
      </c>
      <c r="Q64" s="22">
        <v>1</v>
      </c>
      <c r="R64" s="22">
        <v>1</v>
      </c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>
        <v>1</v>
      </c>
      <c r="AF64" s="22">
        <v>1</v>
      </c>
      <c r="AG64" s="22">
        <v>1</v>
      </c>
      <c r="AH64" s="22">
        <v>1</v>
      </c>
      <c r="AI64" s="22">
        <v>1</v>
      </c>
      <c r="AJ64" s="22">
        <v>1</v>
      </c>
      <c r="AK64" s="22"/>
      <c r="AL64" s="22"/>
      <c r="AM64" s="22"/>
      <c r="AN64" s="22"/>
      <c r="AO64" s="22"/>
      <c r="AP64" s="22"/>
      <c r="AQ64" s="22"/>
      <c r="AR64" s="22"/>
      <c r="AS64" s="22"/>
      <c r="AT64" s="22">
        <v>1</v>
      </c>
      <c r="AU64" s="22">
        <v>1</v>
      </c>
      <c r="AV64" s="25"/>
    </row>
    <row r="65" spans="1:48" outlineLevel="1" x14ac:dyDescent="0.2">
      <c r="A65" s="27"/>
      <c r="B65" s="49" t="s">
        <v>181</v>
      </c>
      <c r="C65" s="29"/>
      <c r="D65" s="7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</row>
    <row r="66" spans="1:48" outlineLevel="1" x14ac:dyDescent="0.2">
      <c r="A66" s="27"/>
      <c r="B66" s="53" t="s">
        <v>167</v>
      </c>
      <c r="C66" s="24" t="s">
        <v>152</v>
      </c>
      <c r="D66" s="24">
        <f>MAX($D$35:D65)+1</f>
        <v>25</v>
      </c>
      <c r="E66" s="22">
        <v>1</v>
      </c>
      <c r="F66" s="22">
        <v>1</v>
      </c>
      <c r="G66" s="22">
        <v>1</v>
      </c>
      <c r="H66" s="22">
        <v>1</v>
      </c>
      <c r="I66" s="22">
        <v>1</v>
      </c>
      <c r="J66" s="22">
        <v>1</v>
      </c>
      <c r="K66" s="22">
        <v>1</v>
      </c>
      <c r="L66" s="22">
        <v>1</v>
      </c>
      <c r="M66" s="22">
        <v>1</v>
      </c>
      <c r="N66" s="22">
        <v>1</v>
      </c>
      <c r="O66" s="22">
        <v>1</v>
      </c>
      <c r="P66" s="22">
        <v>1</v>
      </c>
      <c r="Q66" s="22">
        <v>1</v>
      </c>
      <c r="R66" s="22">
        <v>1</v>
      </c>
      <c r="S66" s="22">
        <v>1</v>
      </c>
      <c r="T66" s="22">
        <v>1</v>
      </c>
      <c r="U66" s="22">
        <v>1</v>
      </c>
      <c r="V66" s="22">
        <v>1</v>
      </c>
      <c r="W66" s="22">
        <v>1</v>
      </c>
      <c r="X66" s="22">
        <v>1</v>
      </c>
      <c r="Y66" s="22">
        <v>1</v>
      </c>
      <c r="Z66" s="22">
        <v>1</v>
      </c>
      <c r="AA66" s="22">
        <v>1</v>
      </c>
      <c r="AB66" s="22">
        <v>1</v>
      </c>
      <c r="AC66" s="22">
        <v>1</v>
      </c>
      <c r="AD66" s="22">
        <v>1</v>
      </c>
      <c r="AE66" s="22">
        <v>1</v>
      </c>
      <c r="AF66" s="22">
        <v>1</v>
      </c>
      <c r="AG66" s="22">
        <v>1</v>
      </c>
      <c r="AH66" s="22">
        <v>1</v>
      </c>
      <c r="AI66" s="22">
        <v>1</v>
      </c>
      <c r="AJ66" s="22">
        <v>1</v>
      </c>
      <c r="AK66" s="22">
        <v>1</v>
      </c>
      <c r="AL66" s="22">
        <v>1</v>
      </c>
      <c r="AM66" s="22">
        <v>1</v>
      </c>
      <c r="AN66" s="22">
        <v>1</v>
      </c>
      <c r="AO66" s="22"/>
      <c r="AP66" s="22"/>
      <c r="AQ66" s="22"/>
      <c r="AR66" s="22"/>
      <c r="AS66" s="22"/>
      <c r="AT66" s="22"/>
      <c r="AU66" s="22"/>
      <c r="AV66" s="25"/>
    </row>
    <row r="67" spans="1:48" outlineLevel="1" x14ac:dyDescent="0.2">
      <c r="A67" s="27"/>
      <c r="B67" s="53" t="s">
        <v>168</v>
      </c>
      <c r="C67" s="24" t="s">
        <v>152</v>
      </c>
      <c r="D67" s="24">
        <f>MAX($D$35:D66)+1</f>
        <v>26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>
        <v>1</v>
      </c>
      <c r="AV67" s="25"/>
    </row>
    <row r="68" spans="1:48" outlineLevel="1" x14ac:dyDescent="0.2">
      <c r="A68" s="27"/>
      <c r="B68" s="53" t="s">
        <v>169</v>
      </c>
      <c r="C68" s="24" t="s">
        <v>152</v>
      </c>
      <c r="D68" s="24">
        <f>MAX($D$35:D67)+1</f>
        <v>27</v>
      </c>
      <c r="E68" s="22">
        <v>1</v>
      </c>
      <c r="F68" s="22">
        <v>1</v>
      </c>
      <c r="G68" s="22">
        <v>1</v>
      </c>
      <c r="H68" s="22">
        <v>1</v>
      </c>
      <c r="I68" s="22">
        <v>1</v>
      </c>
      <c r="J68" s="22">
        <v>1</v>
      </c>
      <c r="K68" s="22">
        <v>1</v>
      </c>
      <c r="L68" s="22">
        <v>1</v>
      </c>
      <c r="M68" s="22">
        <v>1</v>
      </c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>
        <v>1</v>
      </c>
      <c r="AG68" s="22">
        <v>1</v>
      </c>
      <c r="AH68" s="22">
        <v>1</v>
      </c>
      <c r="AI68" s="22">
        <v>1</v>
      </c>
      <c r="AJ68" s="22">
        <v>1</v>
      </c>
      <c r="AK68" s="22">
        <v>1</v>
      </c>
      <c r="AL68" s="22">
        <v>1</v>
      </c>
      <c r="AM68" s="22">
        <v>1</v>
      </c>
      <c r="AN68" s="22">
        <v>1</v>
      </c>
      <c r="AO68" s="22"/>
      <c r="AP68" s="22"/>
      <c r="AQ68" s="22"/>
      <c r="AR68" s="22"/>
      <c r="AS68" s="22"/>
      <c r="AT68" s="22">
        <v>1</v>
      </c>
      <c r="AU68" s="22">
        <v>1</v>
      </c>
      <c r="AV68" s="25"/>
    </row>
    <row r="69" spans="1:48" outlineLevel="1" x14ac:dyDescent="0.2">
      <c r="A69" s="27"/>
      <c r="B69" s="49" t="s">
        <v>182</v>
      </c>
      <c r="C69" s="29"/>
      <c r="D69" s="7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</row>
    <row r="70" spans="1:48" outlineLevel="1" x14ac:dyDescent="0.2">
      <c r="A70" s="27"/>
      <c r="B70" s="53" t="s">
        <v>183</v>
      </c>
      <c r="C70" s="24" t="s">
        <v>152</v>
      </c>
      <c r="D70" s="24">
        <f>MAX($D$35:D69)+1</f>
        <v>28</v>
      </c>
      <c r="E70" s="22">
        <v>1</v>
      </c>
      <c r="F70" s="22">
        <v>1</v>
      </c>
      <c r="G70" s="22">
        <v>1</v>
      </c>
      <c r="H70" s="22">
        <v>1</v>
      </c>
      <c r="I70" s="22">
        <v>1</v>
      </c>
      <c r="J70" s="22">
        <v>1</v>
      </c>
      <c r="K70" s="22">
        <v>1</v>
      </c>
      <c r="L70" s="22">
        <v>1</v>
      </c>
      <c r="M70" s="22">
        <v>1</v>
      </c>
      <c r="N70" s="22">
        <v>1</v>
      </c>
      <c r="O70" s="22">
        <v>1</v>
      </c>
      <c r="P70" s="22">
        <v>1</v>
      </c>
      <c r="Q70" s="22">
        <v>1</v>
      </c>
      <c r="R70" s="22">
        <v>1</v>
      </c>
      <c r="S70" s="22">
        <v>1</v>
      </c>
      <c r="T70" s="22">
        <v>1</v>
      </c>
      <c r="U70" s="22">
        <v>1</v>
      </c>
      <c r="V70" s="22">
        <v>1</v>
      </c>
      <c r="W70" s="22">
        <v>1</v>
      </c>
      <c r="X70" s="22">
        <v>1</v>
      </c>
      <c r="Y70" s="22">
        <v>1</v>
      </c>
      <c r="Z70" s="22">
        <v>1</v>
      </c>
      <c r="AA70" s="22">
        <v>1</v>
      </c>
      <c r="AB70" s="22">
        <v>1</v>
      </c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>
        <v>1</v>
      </c>
      <c r="AL70" s="22">
        <v>1</v>
      </c>
      <c r="AM70" s="22">
        <v>1</v>
      </c>
      <c r="AN70" s="22">
        <v>1</v>
      </c>
      <c r="AO70" s="22"/>
      <c r="AP70" s="22"/>
      <c r="AQ70" s="22"/>
      <c r="AR70" s="22"/>
      <c r="AS70" s="22"/>
      <c r="AT70" s="22"/>
      <c r="AU70" s="22"/>
      <c r="AV70" s="25"/>
    </row>
    <row r="71" spans="1:48" outlineLevel="1" x14ac:dyDescent="0.2">
      <c r="A71" s="27"/>
      <c r="B71" s="53" t="s">
        <v>168</v>
      </c>
      <c r="C71" s="24" t="s">
        <v>152</v>
      </c>
      <c r="D71" s="24">
        <f>MAX($D$35:D70)+1</f>
        <v>29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>
        <v>1</v>
      </c>
      <c r="AV71" s="25"/>
    </row>
    <row r="72" spans="1:48" outlineLevel="1" x14ac:dyDescent="0.2">
      <c r="A72" s="27"/>
      <c r="B72" s="53" t="s">
        <v>172</v>
      </c>
      <c r="C72" s="24" t="s">
        <v>152</v>
      </c>
      <c r="D72" s="24">
        <f>MAX($D$35:D71)+1</f>
        <v>30</v>
      </c>
      <c r="E72" s="22">
        <v>1</v>
      </c>
      <c r="F72" s="22">
        <v>1</v>
      </c>
      <c r="G72" s="22">
        <v>1</v>
      </c>
      <c r="H72" s="22">
        <v>1</v>
      </c>
      <c r="I72" s="22">
        <v>1</v>
      </c>
      <c r="J72" s="22">
        <v>1</v>
      </c>
      <c r="K72" s="22">
        <v>1</v>
      </c>
      <c r="L72" s="22">
        <v>1</v>
      </c>
      <c r="M72" s="22">
        <v>1</v>
      </c>
      <c r="N72" s="22">
        <v>1</v>
      </c>
      <c r="O72" s="22">
        <v>1</v>
      </c>
      <c r="P72" s="22">
        <v>1</v>
      </c>
      <c r="Q72" s="22">
        <v>1</v>
      </c>
      <c r="R72" s="22">
        <v>1</v>
      </c>
      <c r="S72" s="22">
        <v>1</v>
      </c>
      <c r="T72" s="22">
        <v>1</v>
      </c>
      <c r="U72" s="22">
        <v>1</v>
      </c>
      <c r="V72" s="22">
        <v>1</v>
      </c>
      <c r="W72" s="22">
        <v>1</v>
      </c>
      <c r="X72" s="22">
        <v>1</v>
      </c>
      <c r="Y72" s="22">
        <v>1</v>
      </c>
      <c r="Z72" s="22">
        <v>1</v>
      </c>
      <c r="AA72" s="22">
        <v>1</v>
      </c>
      <c r="AB72" s="22">
        <v>1</v>
      </c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>
        <v>1</v>
      </c>
      <c r="AL72" s="22">
        <v>1</v>
      </c>
      <c r="AM72" s="22">
        <v>1</v>
      </c>
      <c r="AN72" s="22">
        <v>1</v>
      </c>
      <c r="AO72" s="22"/>
      <c r="AP72" s="22"/>
      <c r="AQ72" s="22"/>
      <c r="AR72" s="22"/>
      <c r="AS72" s="22"/>
      <c r="AT72" s="22">
        <v>1</v>
      </c>
      <c r="AU72" s="22">
        <v>1</v>
      </c>
      <c r="AV72" s="25"/>
    </row>
    <row r="73" spans="1:48" outlineLevel="1" x14ac:dyDescent="0.2">
      <c r="A73" s="27"/>
      <c r="B73" s="53" t="s">
        <v>184</v>
      </c>
      <c r="C73" s="24" t="s">
        <v>152</v>
      </c>
      <c r="D73" s="24">
        <f>MAX($D$35:D72)+1</f>
        <v>31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>
        <v>1</v>
      </c>
      <c r="T73" s="22">
        <v>1</v>
      </c>
      <c r="U73" s="22">
        <v>1</v>
      </c>
      <c r="V73" s="22">
        <v>1</v>
      </c>
      <c r="W73" s="22">
        <v>1</v>
      </c>
      <c r="X73" s="22">
        <v>1</v>
      </c>
      <c r="Y73" s="22">
        <v>1</v>
      </c>
      <c r="Z73" s="22">
        <v>1</v>
      </c>
      <c r="AA73" s="22">
        <v>1</v>
      </c>
      <c r="AB73" s="22">
        <v>1</v>
      </c>
      <c r="AC73" s="22">
        <v>1</v>
      </c>
      <c r="AD73" s="22">
        <v>1</v>
      </c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5"/>
    </row>
    <row r="74" spans="1:48" outlineLevel="1" x14ac:dyDescent="0.2">
      <c r="A74" s="27"/>
      <c r="B74" s="53" t="s">
        <v>180</v>
      </c>
      <c r="C74" s="24" t="s">
        <v>152</v>
      </c>
      <c r="D74" s="24">
        <f>MAX($D$35:D73)+1</f>
        <v>32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>
        <v>1</v>
      </c>
      <c r="AC74" s="22">
        <v>1</v>
      </c>
      <c r="AD74" s="22">
        <v>1</v>
      </c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5"/>
    </row>
    <row r="75" spans="1:48" outlineLevel="1" x14ac:dyDescent="0.2">
      <c r="A75" s="27"/>
      <c r="B75" s="53" t="s">
        <v>173</v>
      </c>
      <c r="C75" s="24" t="s">
        <v>152</v>
      </c>
      <c r="D75" s="24">
        <f>MAX($D$35:D74)+1</f>
        <v>33</v>
      </c>
      <c r="E75" s="22">
        <v>1</v>
      </c>
      <c r="F75" s="22">
        <v>1</v>
      </c>
      <c r="G75" s="22">
        <v>1</v>
      </c>
      <c r="H75" s="22">
        <v>1</v>
      </c>
      <c r="I75" s="22">
        <v>1</v>
      </c>
      <c r="J75" s="22">
        <v>1</v>
      </c>
      <c r="K75" s="22">
        <v>1</v>
      </c>
      <c r="L75" s="22">
        <v>1</v>
      </c>
      <c r="M75" s="22">
        <v>1</v>
      </c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>
        <v>1</v>
      </c>
      <c r="AF75" s="22">
        <v>1</v>
      </c>
      <c r="AG75" s="22">
        <v>1</v>
      </c>
      <c r="AH75" s="22">
        <v>1</v>
      </c>
      <c r="AI75" s="22">
        <v>1</v>
      </c>
      <c r="AJ75" s="22">
        <v>1</v>
      </c>
      <c r="AK75" s="22"/>
      <c r="AL75" s="22"/>
      <c r="AM75" s="22"/>
      <c r="AN75" s="22"/>
      <c r="AO75" s="22"/>
      <c r="AP75" s="22"/>
      <c r="AQ75" s="22"/>
      <c r="AR75" s="22"/>
      <c r="AS75" s="22"/>
      <c r="AT75" s="22">
        <v>1</v>
      </c>
      <c r="AU75" s="22">
        <v>1</v>
      </c>
      <c r="AV75" s="25"/>
    </row>
    <row r="76" spans="1:48" outlineLevel="1" x14ac:dyDescent="0.2">
      <c r="A76" s="27"/>
      <c r="B76" s="53" t="s">
        <v>174</v>
      </c>
      <c r="C76" s="24" t="s">
        <v>152</v>
      </c>
      <c r="D76" s="24">
        <f>MAX($D$35:D75)+1</f>
        <v>34</v>
      </c>
      <c r="E76" s="22">
        <v>1</v>
      </c>
      <c r="F76" s="22">
        <v>1</v>
      </c>
      <c r="G76" s="22">
        <v>1</v>
      </c>
      <c r="H76" s="22">
        <v>1</v>
      </c>
      <c r="I76" s="22">
        <v>1</v>
      </c>
      <c r="J76" s="22">
        <v>1</v>
      </c>
      <c r="K76" s="22">
        <v>1</v>
      </c>
      <c r="L76" s="22">
        <v>1</v>
      </c>
      <c r="M76" s="22">
        <v>1</v>
      </c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>
        <v>1</v>
      </c>
      <c r="AF76" s="22">
        <v>1</v>
      </c>
      <c r="AG76" s="22">
        <v>1</v>
      </c>
      <c r="AH76" s="22">
        <v>1</v>
      </c>
      <c r="AI76" s="22">
        <v>1</v>
      </c>
      <c r="AJ76" s="22">
        <v>1</v>
      </c>
      <c r="AK76" s="22"/>
      <c r="AL76" s="22"/>
      <c r="AM76" s="22"/>
      <c r="AN76" s="22"/>
      <c r="AO76" s="22"/>
      <c r="AP76" s="22"/>
      <c r="AQ76" s="22"/>
      <c r="AR76" s="22"/>
      <c r="AS76" s="22"/>
      <c r="AT76" s="22">
        <v>1</v>
      </c>
      <c r="AU76" s="22">
        <v>1</v>
      </c>
      <c r="AV76" s="25"/>
    </row>
    <row r="77" spans="1:48" outlineLevel="1" x14ac:dyDescent="0.2">
      <c r="A77" s="27"/>
      <c r="B77" s="49" t="s">
        <v>185</v>
      </c>
      <c r="C77" s="29"/>
      <c r="D77" s="7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</row>
    <row r="78" spans="1:48" outlineLevel="1" x14ac:dyDescent="0.2">
      <c r="A78" s="27"/>
      <c r="B78" s="53" t="s">
        <v>167</v>
      </c>
      <c r="C78" s="24" t="s">
        <v>152</v>
      </c>
      <c r="D78" s="24">
        <f>MAX($D$35:D77)+1</f>
        <v>35</v>
      </c>
      <c r="E78" s="22">
        <v>1</v>
      </c>
      <c r="F78" s="22">
        <v>1</v>
      </c>
      <c r="G78" s="22">
        <v>1</v>
      </c>
      <c r="H78" s="22">
        <v>1</v>
      </c>
      <c r="I78" s="22">
        <v>1</v>
      </c>
      <c r="J78" s="22">
        <v>1</v>
      </c>
      <c r="K78" s="22">
        <v>1</v>
      </c>
      <c r="L78" s="22">
        <v>1</v>
      </c>
      <c r="M78" s="22">
        <v>1</v>
      </c>
      <c r="N78" s="22">
        <v>1</v>
      </c>
      <c r="O78" s="22">
        <v>1</v>
      </c>
      <c r="P78" s="22">
        <v>1</v>
      </c>
      <c r="Q78" s="22">
        <v>1</v>
      </c>
      <c r="R78" s="22">
        <v>1</v>
      </c>
      <c r="S78" s="22">
        <v>1</v>
      </c>
      <c r="T78" s="22">
        <v>1</v>
      </c>
      <c r="U78" s="22">
        <v>1</v>
      </c>
      <c r="V78" s="22">
        <v>1</v>
      </c>
      <c r="W78" s="22">
        <v>1</v>
      </c>
      <c r="X78" s="22">
        <v>1</v>
      </c>
      <c r="Y78" s="22">
        <v>1</v>
      </c>
      <c r="Z78" s="22">
        <v>1</v>
      </c>
      <c r="AA78" s="22">
        <v>1</v>
      </c>
      <c r="AB78" s="22">
        <v>1</v>
      </c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>
        <v>1</v>
      </c>
      <c r="AL78" s="22">
        <v>1</v>
      </c>
      <c r="AM78" s="22">
        <v>1</v>
      </c>
      <c r="AN78" s="22">
        <v>1</v>
      </c>
      <c r="AO78" s="22"/>
      <c r="AP78" s="22"/>
      <c r="AQ78" s="22"/>
      <c r="AR78" s="22"/>
      <c r="AS78" s="22"/>
      <c r="AT78" s="22"/>
      <c r="AU78" s="22"/>
      <c r="AV78" s="25"/>
    </row>
    <row r="79" spans="1:48" outlineLevel="1" x14ac:dyDescent="0.2">
      <c r="A79" s="27"/>
      <c r="B79" s="53" t="s">
        <v>168</v>
      </c>
      <c r="C79" s="24" t="s">
        <v>152</v>
      </c>
      <c r="D79" s="24">
        <f>MAX($D$35:D78)+1</f>
        <v>36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>
        <v>1</v>
      </c>
      <c r="AV79" s="25"/>
    </row>
    <row r="80" spans="1:48" outlineLevel="1" x14ac:dyDescent="0.2">
      <c r="A80" s="27"/>
      <c r="B80" s="53" t="s">
        <v>179</v>
      </c>
      <c r="C80" s="24" t="s">
        <v>152</v>
      </c>
      <c r="D80" s="24">
        <f>MAX($D$35:D79)+1</f>
        <v>37</v>
      </c>
      <c r="E80" s="22">
        <v>1</v>
      </c>
      <c r="F80" s="22">
        <v>1</v>
      </c>
      <c r="G80" s="22">
        <v>1</v>
      </c>
      <c r="H80" s="22">
        <v>1</v>
      </c>
      <c r="I80" s="22">
        <v>1</v>
      </c>
      <c r="J80" s="22">
        <v>1</v>
      </c>
      <c r="K80" s="22">
        <v>1</v>
      </c>
      <c r="L80" s="22">
        <v>1</v>
      </c>
      <c r="M80" s="22">
        <v>1</v>
      </c>
      <c r="N80" s="22">
        <v>1</v>
      </c>
      <c r="O80" s="22">
        <v>1</v>
      </c>
      <c r="P80" s="22">
        <v>1</v>
      </c>
      <c r="Q80" s="22">
        <v>1</v>
      </c>
      <c r="R80" s="22">
        <v>1</v>
      </c>
      <c r="S80" s="22">
        <v>1</v>
      </c>
      <c r="T80" s="22">
        <v>1</v>
      </c>
      <c r="U80" s="22">
        <v>1</v>
      </c>
      <c r="V80" s="22">
        <v>1</v>
      </c>
      <c r="W80" s="22">
        <v>1</v>
      </c>
      <c r="X80" s="22">
        <v>1</v>
      </c>
      <c r="Y80" s="22">
        <v>1</v>
      </c>
      <c r="Z80" s="22">
        <v>1</v>
      </c>
      <c r="AA80" s="22">
        <v>1</v>
      </c>
      <c r="AB80" s="22">
        <v>1</v>
      </c>
      <c r="AC80" s="22">
        <v>1</v>
      </c>
      <c r="AD80" s="22">
        <v>1</v>
      </c>
      <c r="AE80" s="22">
        <v>1</v>
      </c>
      <c r="AF80" s="22">
        <v>1</v>
      </c>
      <c r="AG80" s="22">
        <v>1</v>
      </c>
      <c r="AH80" s="22">
        <v>1</v>
      </c>
      <c r="AI80" s="22">
        <v>1</v>
      </c>
      <c r="AJ80" s="22">
        <v>1</v>
      </c>
      <c r="AK80" s="22">
        <v>1</v>
      </c>
      <c r="AL80" s="22">
        <v>1</v>
      </c>
      <c r="AM80" s="22">
        <v>1</v>
      </c>
      <c r="AN80" s="22">
        <v>1</v>
      </c>
      <c r="AO80" s="22"/>
      <c r="AP80" s="22"/>
      <c r="AQ80" s="22"/>
      <c r="AR80" s="22"/>
      <c r="AS80" s="22"/>
      <c r="AT80" s="22">
        <v>1</v>
      </c>
      <c r="AU80" s="22">
        <v>1</v>
      </c>
      <c r="AV80" s="25"/>
    </row>
    <row r="81" spans="1:48" outlineLevel="1" x14ac:dyDescent="0.2">
      <c r="A81" s="27"/>
      <c r="B81" s="53" t="s">
        <v>174</v>
      </c>
      <c r="C81" s="24" t="s">
        <v>152</v>
      </c>
      <c r="D81" s="24">
        <f>MAX($D$35:D80)+1</f>
        <v>38</v>
      </c>
      <c r="E81" s="22">
        <v>1</v>
      </c>
      <c r="F81" s="22">
        <v>1</v>
      </c>
      <c r="G81" s="22">
        <v>1</v>
      </c>
      <c r="H81" s="22">
        <v>1</v>
      </c>
      <c r="I81" s="22">
        <v>1</v>
      </c>
      <c r="J81" s="22">
        <v>1</v>
      </c>
      <c r="K81" s="22">
        <v>1</v>
      </c>
      <c r="L81" s="22">
        <v>1</v>
      </c>
      <c r="M81" s="22">
        <v>1</v>
      </c>
      <c r="N81" s="22">
        <v>1</v>
      </c>
      <c r="O81" s="22">
        <v>1</v>
      </c>
      <c r="P81" s="22">
        <v>1</v>
      </c>
      <c r="Q81" s="22">
        <v>1</v>
      </c>
      <c r="R81" s="22">
        <v>1</v>
      </c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>
        <v>1</v>
      </c>
      <c r="AF81" s="22">
        <v>1</v>
      </c>
      <c r="AG81" s="22">
        <v>1</v>
      </c>
      <c r="AH81" s="22">
        <v>1</v>
      </c>
      <c r="AI81" s="22">
        <v>1</v>
      </c>
      <c r="AJ81" s="22">
        <v>1</v>
      </c>
      <c r="AK81" s="22"/>
      <c r="AL81" s="22"/>
      <c r="AM81" s="22"/>
      <c r="AN81" s="22"/>
      <c r="AO81" s="22"/>
      <c r="AP81" s="22"/>
      <c r="AQ81" s="22"/>
      <c r="AR81" s="22"/>
      <c r="AS81" s="22"/>
      <c r="AT81" s="22">
        <v>1</v>
      </c>
      <c r="AU81" s="22">
        <v>1</v>
      </c>
      <c r="AV81" s="25"/>
    </row>
    <row r="82" spans="1:48" outlineLevel="1" x14ac:dyDescent="0.2">
      <c r="A82" s="27"/>
      <c r="B82" s="28"/>
      <c r="C82" s="2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2">
      <c r="A83" s="6">
        <f ca="1">MAX($A$1:A82)+subsection</f>
        <v>4.0399999999999991</v>
      </c>
      <c r="B83" s="6" t="s">
        <v>319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51"/>
      <c r="AP83" s="51"/>
      <c r="AQ83" s="51"/>
      <c r="AR83" s="51"/>
      <c r="AS83" s="51"/>
      <c r="AT83" s="51"/>
      <c r="AU83" s="51"/>
      <c r="AV83" s="51"/>
    </row>
    <row r="84" spans="1:48" x14ac:dyDescent="0.2">
      <c r="A84" s="27"/>
      <c r="C84" s="2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</row>
    <row r="85" spans="1:48" outlineLevel="1" x14ac:dyDescent="0.2">
      <c r="A85" s="27"/>
      <c r="B85" s="50" t="s">
        <v>186</v>
      </c>
      <c r="C85" s="2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</row>
    <row r="86" spans="1:48" outlineLevel="1" x14ac:dyDescent="0.2">
      <c r="A86" s="27"/>
      <c r="B86" s="28"/>
      <c r="C86" s="2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</row>
    <row r="87" spans="1:48" outlineLevel="1" x14ac:dyDescent="0.2">
      <c r="A87" s="27"/>
      <c r="B87" s="48" t="s">
        <v>187</v>
      </c>
      <c r="C87" s="2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</row>
    <row r="88" spans="1:48" outlineLevel="1" x14ac:dyDescent="0.2">
      <c r="A88" s="27"/>
      <c r="B88" s="28"/>
      <c r="C88" s="29"/>
      <c r="D88" s="54" t="s">
        <v>188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77" t="s">
        <v>163</v>
      </c>
      <c r="AU88" s="77"/>
      <c r="AV88" s="25"/>
    </row>
    <row r="89" spans="1:48" outlineLevel="1" x14ac:dyDescent="0.2">
      <c r="A89" s="27"/>
      <c r="B89" s="49" t="s">
        <v>189</v>
      </c>
      <c r="C89" s="24" t="s">
        <v>152</v>
      </c>
      <c r="D89" s="75">
        <v>1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>
        <v>1</v>
      </c>
      <c r="T89" s="22"/>
      <c r="U89" s="22">
        <v>1</v>
      </c>
      <c r="V89" s="22"/>
      <c r="W89" s="22">
        <v>1</v>
      </c>
      <c r="X89" s="22">
        <v>1</v>
      </c>
      <c r="Y89" s="22">
        <v>1</v>
      </c>
      <c r="Z89" s="22">
        <v>1</v>
      </c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>
        <v>1</v>
      </c>
      <c r="AV89" s="25"/>
    </row>
    <row r="90" spans="1:48" outlineLevel="1" x14ac:dyDescent="0.2">
      <c r="A90" s="27"/>
      <c r="B90" s="49" t="s">
        <v>190</v>
      </c>
      <c r="C90" s="24" t="s">
        <v>152</v>
      </c>
      <c r="D90" s="24">
        <f>MAX($D$89:D89)+1</f>
        <v>2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>
        <v>1</v>
      </c>
      <c r="T90" s="22"/>
      <c r="U90" s="22">
        <v>1</v>
      </c>
      <c r="V90" s="22"/>
      <c r="W90" s="22">
        <v>1</v>
      </c>
      <c r="X90" s="22">
        <v>1</v>
      </c>
      <c r="Y90" s="22">
        <v>1</v>
      </c>
      <c r="Z90" s="22">
        <v>1</v>
      </c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>
        <v>1</v>
      </c>
      <c r="AV90" s="25"/>
    </row>
    <row r="91" spans="1:48" outlineLevel="1" x14ac:dyDescent="0.2">
      <c r="A91" s="27"/>
      <c r="B91" s="49" t="s">
        <v>191</v>
      </c>
      <c r="C91" s="24" t="s">
        <v>152</v>
      </c>
      <c r="D91" s="24">
        <f>MAX($D$89:D90)+1</f>
        <v>3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>
        <v>1</v>
      </c>
      <c r="U91" s="22"/>
      <c r="V91" s="22">
        <v>1</v>
      </c>
      <c r="W91" s="22">
        <v>1</v>
      </c>
      <c r="X91" s="22">
        <v>1</v>
      </c>
      <c r="Y91" s="22">
        <v>1</v>
      </c>
      <c r="Z91" s="22">
        <v>1</v>
      </c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>
        <v>1</v>
      </c>
      <c r="AV91" s="25"/>
    </row>
    <row r="92" spans="1:48" outlineLevel="1" x14ac:dyDescent="0.2">
      <c r="A92" s="27"/>
      <c r="B92" s="49" t="s">
        <v>192</v>
      </c>
      <c r="C92" s="24" t="s">
        <v>152</v>
      </c>
      <c r="D92" s="24">
        <f>MAX($D$89:D91)+1</f>
        <v>4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>
        <v>1</v>
      </c>
      <c r="U92" s="22"/>
      <c r="V92" s="22">
        <v>1</v>
      </c>
      <c r="W92" s="22">
        <v>1</v>
      </c>
      <c r="X92" s="22">
        <v>1</v>
      </c>
      <c r="Y92" s="22">
        <v>1</v>
      </c>
      <c r="Z92" s="22">
        <v>1</v>
      </c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>
        <v>1</v>
      </c>
      <c r="AV92" s="25"/>
    </row>
    <row r="93" spans="1:48" outlineLevel="1" x14ac:dyDescent="0.2">
      <c r="A93" s="27"/>
      <c r="B93" s="49" t="s">
        <v>193</v>
      </c>
      <c r="C93" s="24" t="s">
        <v>152</v>
      </c>
      <c r="D93" s="24">
        <f>MAX($D$89:D92)+1</f>
        <v>5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>
        <v>1</v>
      </c>
      <c r="T93" s="22">
        <v>1</v>
      </c>
      <c r="U93" s="22">
        <v>1</v>
      </c>
      <c r="V93" s="22">
        <v>1</v>
      </c>
      <c r="W93" s="22">
        <v>1</v>
      </c>
      <c r="X93" s="22">
        <v>1</v>
      </c>
      <c r="Y93" s="22">
        <v>1</v>
      </c>
      <c r="Z93" s="22">
        <v>1</v>
      </c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>
        <v>1</v>
      </c>
      <c r="AV93" s="25"/>
    </row>
    <row r="94" spans="1:48" outlineLevel="1" x14ac:dyDescent="0.2">
      <c r="A94" s="27"/>
      <c r="B94" s="49" t="s">
        <v>194</v>
      </c>
      <c r="C94" s="24" t="s">
        <v>152</v>
      </c>
      <c r="D94" s="24">
        <f>MAX($D$89:D93)+1</f>
        <v>6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>
        <v>1</v>
      </c>
      <c r="T94" s="22">
        <v>1</v>
      </c>
      <c r="U94" s="22">
        <v>1</v>
      </c>
      <c r="V94" s="22">
        <v>1</v>
      </c>
      <c r="W94" s="22">
        <v>1</v>
      </c>
      <c r="X94" s="22">
        <v>1</v>
      </c>
      <c r="Y94" s="22">
        <v>1</v>
      </c>
      <c r="Z94" s="22">
        <v>1</v>
      </c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>
        <v>1</v>
      </c>
      <c r="AV94" s="25"/>
    </row>
    <row r="95" spans="1:48" outlineLevel="1" x14ac:dyDescent="0.2">
      <c r="A95" s="27"/>
      <c r="B95" s="49" t="s">
        <v>195</v>
      </c>
      <c r="C95" s="24" t="s">
        <v>152</v>
      </c>
      <c r="D95" s="24">
        <f>MAX($D$89:D94)+1</f>
        <v>7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>
        <v>1</v>
      </c>
      <c r="AF95" s="22"/>
      <c r="AG95" s="22"/>
      <c r="AH95" s="22">
        <v>1</v>
      </c>
      <c r="AI95" s="22">
        <v>1</v>
      </c>
      <c r="AJ95" s="22">
        <v>1</v>
      </c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>
        <v>1</v>
      </c>
      <c r="AV95" s="25"/>
    </row>
    <row r="96" spans="1:48" outlineLevel="1" x14ac:dyDescent="0.2">
      <c r="A96" s="27"/>
      <c r="B96" s="49" t="s">
        <v>196</v>
      </c>
      <c r="C96" s="24" t="s">
        <v>152</v>
      </c>
      <c r="D96" s="24">
        <f>MAX($D$89:D95)+1</f>
        <v>8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>
        <v>1</v>
      </c>
      <c r="AF96" s="22"/>
      <c r="AG96" s="22"/>
      <c r="AH96" s="22">
        <v>1</v>
      </c>
      <c r="AI96" s="22">
        <v>1</v>
      </c>
      <c r="AJ96" s="22">
        <v>1</v>
      </c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>
        <v>1</v>
      </c>
      <c r="AV96" s="25"/>
    </row>
    <row r="97" spans="1:48" outlineLevel="1" x14ac:dyDescent="0.2">
      <c r="A97" s="27"/>
      <c r="B97" s="49" t="s">
        <v>197</v>
      </c>
      <c r="C97" s="24" t="s">
        <v>152</v>
      </c>
      <c r="D97" s="24">
        <f>MAX($D$89:D96)+1</f>
        <v>9</v>
      </c>
      <c r="E97" s="22">
        <v>1</v>
      </c>
      <c r="F97" s="22">
        <v>1</v>
      </c>
      <c r="G97" s="22">
        <v>1</v>
      </c>
      <c r="H97" s="22">
        <v>1</v>
      </c>
      <c r="I97" s="22">
        <v>1</v>
      </c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>
        <v>1</v>
      </c>
      <c r="AV97" s="25"/>
    </row>
    <row r="98" spans="1:48" outlineLevel="1" x14ac:dyDescent="0.2">
      <c r="A98" s="27"/>
      <c r="B98" s="49" t="s">
        <v>198</v>
      </c>
      <c r="C98" s="24" t="s">
        <v>152</v>
      </c>
      <c r="D98" s="24">
        <f>MAX($D$89:D97)+1</f>
        <v>10</v>
      </c>
      <c r="E98" s="22">
        <v>1</v>
      </c>
      <c r="F98" s="22">
        <v>1</v>
      </c>
      <c r="G98" s="22">
        <v>1</v>
      </c>
      <c r="H98" s="22">
        <v>1</v>
      </c>
      <c r="I98" s="22">
        <v>1</v>
      </c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>
        <v>1</v>
      </c>
      <c r="AV98" s="25"/>
    </row>
    <row r="99" spans="1:48" outlineLevel="1" x14ac:dyDescent="0.2">
      <c r="A99" s="27"/>
      <c r="B99" s="49" t="s">
        <v>199</v>
      </c>
      <c r="C99" s="24" t="s">
        <v>152</v>
      </c>
      <c r="D99" s="24">
        <f>MAX($D$89:D98)+1</f>
        <v>11</v>
      </c>
      <c r="E99" s="22">
        <v>1</v>
      </c>
      <c r="F99" s="22">
        <v>1</v>
      </c>
      <c r="G99" s="22">
        <v>1</v>
      </c>
      <c r="H99" s="22">
        <v>1</v>
      </c>
      <c r="I99" s="22">
        <v>1</v>
      </c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>
        <v>1</v>
      </c>
      <c r="Z99" s="22">
        <v>1</v>
      </c>
      <c r="AA99" s="22">
        <v>1</v>
      </c>
      <c r="AB99" s="22">
        <v>1</v>
      </c>
      <c r="AC99" s="22">
        <v>1</v>
      </c>
      <c r="AD99" s="22">
        <v>1</v>
      </c>
      <c r="AE99" s="22">
        <v>1</v>
      </c>
      <c r="AF99" s="22">
        <v>1</v>
      </c>
      <c r="AG99" s="22">
        <v>1</v>
      </c>
      <c r="AH99" s="22">
        <v>1</v>
      </c>
      <c r="AI99" s="22">
        <v>1</v>
      </c>
      <c r="AJ99" s="22">
        <v>1</v>
      </c>
      <c r="AK99" s="22">
        <v>1</v>
      </c>
      <c r="AL99" s="22">
        <v>1</v>
      </c>
      <c r="AM99" s="22">
        <v>1</v>
      </c>
      <c r="AN99" s="22">
        <v>1</v>
      </c>
      <c r="AO99" s="22"/>
      <c r="AP99" s="22"/>
      <c r="AQ99" s="22"/>
      <c r="AR99" s="22"/>
      <c r="AS99" s="22"/>
      <c r="AT99" s="22"/>
      <c r="AU99" s="22">
        <v>1</v>
      </c>
      <c r="AV99" s="25"/>
    </row>
    <row r="100" spans="1:48" outlineLevel="1" x14ac:dyDescent="0.2">
      <c r="A100" s="27"/>
      <c r="B100" s="49" t="s">
        <v>200</v>
      </c>
      <c r="C100" s="24" t="s">
        <v>152</v>
      </c>
      <c r="D100" s="24">
        <f>MAX($D$89:D99)+1</f>
        <v>12</v>
      </c>
      <c r="E100" s="22">
        <v>1</v>
      </c>
      <c r="F100" s="22">
        <v>1</v>
      </c>
      <c r="G100" s="22">
        <v>1</v>
      </c>
      <c r="H100" s="22">
        <v>1</v>
      </c>
      <c r="I100" s="22">
        <v>1</v>
      </c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>
        <v>1</v>
      </c>
      <c r="AF100" s="22">
        <v>1</v>
      </c>
      <c r="AG100" s="22">
        <v>1</v>
      </c>
      <c r="AH100" s="22">
        <v>1</v>
      </c>
      <c r="AI100" s="22">
        <v>1</v>
      </c>
      <c r="AJ100" s="22">
        <v>1</v>
      </c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>
        <v>1</v>
      </c>
      <c r="AV100" s="25"/>
    </row>
    <row r="101" spans="1:48" outlineLevel="1" x14ac:dyDescent="0.2">
      <c r="A101" s="27"/>
      <c r="B101" s="49" t="s">
        <v>201</v>
      </c>
      <c r="C101" s="24" t="s">
        <v>152</v>
      </c>
      <c r="D101" s="24">
        <f>MAX($D$89:D100)+1</f>
        <v>13</v>
      </c>
      <c r="E101" s="22">
        <v>1</v>
      </c>
      <c r="F101" s="22">
        <v>1</v>
      </c>
      <c r="G101" s="22">
        <v>1</v>
      </c>
      <c r="H101" s="22">
        <v>1</v>
      </c>
      <c r="I101" s="22">
        <v>1</v>
      </c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>
        <v>1</v>
      </c>
      <c r="AV101" s="25"/>
    </row>
    <row r="102" spans="1:48" outlineLevel="1" x14ac:dyDescent="0.2">
      <c r="A102" s="27"/>
      <c r="B102" s="49" t="s">
        <v>202</v>
      </c>
      <c r="C102" s="24" t="s">
        <v>152</v>
      </c>
      <c r="D102" s="24">
        <f>MAX($D$89:D101)+1</f>
        <v>14</v>
      </c>
      <c r="E102" s="22">
        <v>1</v>
      </c>
      <c r="F102" s="22">
        <v>1</v>
      </c>
      <c r="G102" s="22">
        <v>1</v>
      </c>
      <c r="H102" s="22">
        <v>1</v>
      </c>
      <c r="I102" s="22">
        <v>1</v>
      </c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>
        <v>1</v>
      </c>
      <c r="AV102" s="25"/>
    </row>
    <row r="103" spans="1:48" outlineLevel="1" x14ac:dyDescent="0.2">
      <c r="A103" s="27"/>
      <c r="B103" s="49" t="s">
        <v>203</v>
      </c>
      <c r="C103" s="24" t="s">
        <v>152</v>
      </c>
      <c r="D103" s="24">
        <f>MAX($D$89:D102)+1</f>
        <v>15</v>
      </c>
      <c r="E103" s="22">
        <v>1</v>
      </c>
      <c r="F103" s="22">
        <v>1</v>
      </c>
      <c r="G103" s="22">
        <v>1</v>
      </c>
      <c r="H103" s="22">
        <v>1</v>
      </c>
      <c r="I103" s="22">
        <v>1</v>
      </c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>
        <v>1</v>
      </c>
      <c r="AV103" s="25"/>
    </row>
    <row r="104" spans="1:48" outlineLevel="1" x14ac:dyDescent="0.2">
      <c r="A104" s="27"/>
      <c r="B104" s="49" t="s">
        <v>204</v>
      </c>
      <c r="C104" s="24" t="s">
        <v>152</v>
      </c>
      <c r="D104" s="24">
        <f>MAX($D$89:D103)+1</f>
        <v>16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>
        <v>1</v>
      </c>
      <c r="Z104" s="22">
        <v>1</v>
      </c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>
        <v>1</v>
      </c>
      <c r="AV104" s="25"/>
    </row>
    <row r="105" spans="1:48" outlineLevel="1" x14ac:dyDescent="0.2">
      <c r="A105" s="27"/>
      <c r="B105" s="49" t="s">
        <v>205</v>
      </c>
      <c r="C105" s="24" t="s">
        <v>152</v>
      </c>
      <c r="D105" s="24">
        <f>MAX($D$89:D104)+1</f>
        <v>17</v>
      </c>
      <c r="E105" s="22">
        <v>1</v>
      </c>
      <c r="F105" s="22">
        <v>1</v>
      </c>
      <c r="G105" s="22">
        <v>1</v>
      </c>
      <c r="H105" s="22">
        <v>1</v>
      </c>
      <c r="I105" s="22">
        <v>1</v>
      </c>
      <c r="J105" s="22">
        <v>1</v>
      </c>
      <c r="K105" s="22">
        <v>1</v>
      </c>
      <c r="L105" s="22">
        <v>1</v>
      </c>
      <c r="M105" s="22">
        <v>1</v>
      </c>
      <c r="N105" s="22">
        <v>1</v>
      </c>
      <c r="O105" s="22">
        <v>1</v>
      </c>
      <c r="P105" s="22">
        <v>1</v>
      </c>
      <c r="Q105" s="22">
        <v>1</v>
      </c>
      <c r="R105" s="22">
        <v>1</v>
      </c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>
        <v>1</v>
      </c>
      <c r="AV105" s="25"/>
    </row>
    <row r="106" spans="1:48" outlineLevel="1" x14ac:dyDescent="0.2">
      <c r="A106" s="27"/>
      <c r="B106" s="49" t="s">
        <v>206</v>
      </c>
      <c r="C106" s="24" t="s">
        <v>152</v>
      </c>
      <c r="D106" s="24">
        <f>MAX($D$89:D105)+1</f>
        <v>18</v>
      </c>
      <c r="E106" s="22">
        <v>1</v>
      </c>
      <c r="F106" s="22">
        <v>1</v>
      </c>
      <c r="G106" s="22">
        <v>1</v>
      </c>
      <c r="H106" s="22">
        <v>1</v>
      </c>
      <c r="I106" s="22">
        <v>1</v>
      </c>
      <c r="J106" s="22">
        <v>1</v>
      </c>
      <c r="K106" s="22">
        <v>1</v>
      </c>
      <c r="L106" s="22">
        <v>1</v>
      </c>
      <c r="M106" s="22">
        <v>1</v>
      </c>
      <c r="N106" s="22">
        <v>1</v>
      </c>
      <c r="O106" s="22">
        <v>1</v>
      </c>
      <c r="P106" s="22">
        <v>1</v>
      </c>
      <c r="Q106" s="22">
        <v>1</v>
      </c>
      <c r="R106" s="22">
        <v>1</v>
      </c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>
        <v>1</v>
      </c>
      <c r="AV106" s="25"/>
    </row>
    <row r="107" spans="1:48" outlineLevel="1" x14ac:dyDescent="0.2">
      <c r="A107" s="27"/>
      <c r="B107" s="49" t="s">
        <v>207</v>
      </c>
      <c r="C107" s="24" t="s">
        <v>152</v>
      </c>
      <c r="D107" s="24">
        <f>MAX($D$89:D106)+1</f>
        <v>19</v>
      </c>
      <c r="E107" s="22">
        <v>1</v>
      </c>
      <c r="F107" s="22">
        <v>1</v>
      </c>
      <c r="G107" s="22">
        <v>1</v>
      </c>
      <c r="H107" s="22">
        <v>1</v>
      </c>
      <c r="I107" s="22">
        <v>1</v>
      </c>
      <c r="J107" s="22">
        <v>1</v>
      </c>
      <c r="K107" s="22">
        <v>1</v>
      </c>
      <c r="L107" s="22">
        <v>1</v>
      </c>
      <c r="M107" s="22">
        <v>1</v>
      </c>
      <c r="N107" s="22">
        <v>1</v>
      </c>
      <c r="O107" s="22">
        <v>1</v>
      </c>
      <c r="P107" s="22">
        <v>1</v>
      </c>
      <c r="Q107" s="22">
        <v>1</v>
      </c>
      <c r="R107" s="22">
        <v>1</v>
      </c>
      <c r="S107" s="22">
        <v>1</v>
      </c>
      <c r="T107" s="22">
        <v>1</v>
      </c>
      <c r="U107" s="22">
        <v>1</v>
      </c>
      <c r="V107" s="22">
        <v>1</v>
      </c>
      <c r="W107" s="22">
        <v>1</v>
      </c>
      <c r="X107" s="22">
        <v>1</v>
      </c>
      <c r="Y107" s="22">
        <v>1</v>
      </c>
      <c r="Z107" s="22">
        <v>1</v>
      </c>
      <c r="AA107" s="22">
        <v>1</v>
      </c>
      <c r="AB107" s="22">
        <v>1</v>
      </c>
      <c r="AC107" s="22">
        <v>1</v>
      </c>
      <c r="AD107" s="22">
        <v>1</v>
      </c>
      <c r="AE107" s="22">
        <v>1</v>
      </c>
      <c r="AF107" s="22">
        <v>1</v>
      </c>
      <c r="AG107" s="22">
        <v>1</v>
      </c>
      <c r="AH107" s="22">
        <v>1</v>
      </c>
      <c r="AI107" s="22">
        <v>1</v>
      </c>
      <c r="AJ107" s="22">
        <v>1</v>
      </c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>
        <v>1</v>
      </c>
      <c r="AV107" s="25"/>
    </row>
    <row r="108" spans="1:48" outlineLevel="1" x14ac:dyDescent="0.2">
      <c r="A108" s="27"/>
      <c r="B108" s="49" t="s">
        <v>208</v>
      </c>
      <c r="C108" s="24" t="s">
        <v>152</v>
      </c>
      <c r="D108" s="24">
        <f>MAX($D$89:D107)+1</f>
        <v>20</v>
      </c>
      <c r="E108" s="200">
        <v>1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>
        <v>1</v>
      </c>
      <c r="AV108" s="25"/>
    </row>
    <row r="109" spans="1:48" outlineLevel="1" x14ac:dyDescent="0.2">
      <c r="A109" s="27"/>
      <c r="B109" s="49"/>
      <c r="C109" s="29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2">
      <c r="A110" s="30" t="s">
        <v>24</v>
      </c>
      <c r="B110" s="31"/>
      <c r="C110" s="32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</row>
  </sheetData>
  <sheetProtection formatCells="0" formatColumns="0" formatRows="0" insertColumns="0" insertRows="0" insertHyperlinks="0" deleteColumns="0" deleteRows="0" sort="0" autoFilter="0" pivotTables="0"/>
  <dataConsolidate/>
  <mergeCells count="60">
    <mergeCell ref="AA12:AD12"/>
    <mergeCell ref="AF12:AG12"/>
    <mergeCell ref="AI12:AJ12"/>
    <mergeCell ref="AM12:AN12"/>
    <mergeCell ref="AH10:AH11"/>
    <mergeCell ref="AI10:AI11"/>
    <mergeCell ref="AJ10:AJ11"/>
    <mergeCell ref="AK10:AK11"/>
    <mergeCell ref="AL10:AL11"/>
    <mergeCell ref="AM10:AM11"/>
    <mergeCell ref="E12:I12"/>
    <mergeCell ref="J12:M12"/>
    <mergeCell ref="N12:O12"/>
    <mergeCell ref="P12:R12"/>
    <mergeCell ref="S12:Z12"/>
    <mergeCell ref="AT9:AT11"/>
    <mergeCell ref="N10:N11"/>
    <mergeCell ref="O10:O11"/>
    <mergeCell ref="P10:P11"/>
    <mergeCell ref="Q10:Q11"/>
    <mergeCell ref="R10:R11"/>
    <mergeCell ref="AG10:AG11"/>
    <mergeCell ref="T10:T11"/>
    <mergeCell ref="U10:U11"/>
    <mergeCell ref="V10:V11"/>
    <mergeCell ref="W10:W11"/>
    <mergeCell ref="X10:X11"/>
    <mergeCell ref="Y10:Y11"/>
    <mergeCell ref="Z10:Z11"/>
    <mergeCell ref="AA10:AC10"/>
    <mergeCell ref="AD10:AD11"/>
    <mergeCell ref="AO8:AS8"/>
    <mergeCell ref="AU9:AU11"/>
    <mergeCell ref="E10:E11"/>
    <mergeCell ref="F10:F11"/>
    <mergeCell ref="G10:G11"/>
    <mergeCell ref="H10:H11"/>
    <mergeCell ref="I10:I11"/>
    <mergeCell ref="N9:O9"/>
    <mergeCell ref="P9:R9"/>
    <mergeCell ref="S9:T9"/>
    <mergeCell ref="U9:V9"/>
    <mergeCell ref="W9:Z9"/>
    <mergeCell ref="AA9:AD9"/>
    <mergeCell ref="E9:I9"/>
    <mergeCell ref="J9:J11"/>
    <mergeCell ref="K9:K11"/>
    <mergeCell ref="M9:M11"/>
    <mergeCell ref="E8:R8"/>
    <mergeCell ref="S8:Z8"/>
    <mergeCell ref="AA8:AJ8"/>
    <mergeCell ref="AK8:AN8"/>
    <mergeCell ref="L9:L11"/>
    <mergeCell ref="S10:S11"/>
    <mergeCell ref="AF9:AG9"/>
    <mergeCell ref="AH9:AJ9"/>
    <mergeCell ref="AM9:AN9"/>
    <mergeCell ref="AE10:AE11"/>
    <mergeCell ref="AF10:AF11"/>
    <mergeCell ref="AN10:AN11"/>
  </mergeCells>
  <conditionalFormatting sqref="B3">
    <cfRule type="expression" dxfId="309" priority="1">
      <formula>$B$3="The model contains one or more errors"</formula>
    </cfRule>
  </conditionalFormatting>
  <hyperlinks>
    <hyperlink ref="B5" location="Contents!A1" display="[To Contents]" xr:uid="{00000000-0004-0000-04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  <pageSetUpPr fitToPage="1"/>
  </sheetPr>
  <dimension ref="A1:BI73"/>
  <sheetViews>
    <sheetView showGridLines="0" zoomScale="70" zoomScaleNormal="70" zoomScaleSheetLayoutView="100" zoomScalePageLayoutView="90" workbookViewId="0">
      <pane xSplit="3" ySplit="15" topLeftCell="D16" activePane="bottomRight" state="frozen"/>
      <selection pane="topRight"/>
      <selection pane="bottomLeft"/>
      <selection pane="bottomRight" activeCell="L1" sqref="L1:BD1048576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1" width="9" style="1" customWidth="1"/>
    <col min="12" max="56" width="9" style="1" hidden="1" customWidth="1"/>
    <col min="57" max="57" width="2.42578125" style="1" customWidth="1"/>
    <col min="58" max="61" width="0" style="1" hidden="1" customWidth="1"/>
    <col min="62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5</v>
      </c>
      <c r="B2" s="102" t="str">
        <f ca="1">PROPER(MID(CELL("filename", A1), FIND("]", CELL("filename", A1))+1, 100))</f>
        <v>Cost Allocation Model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SUM(A7:A15,A17:A72)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221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">
        <f ca="1">MAX($A$1:A5)+subsection</f>
        <v>5.01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C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Forecast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>IF(BD13=1,"Actual","Forecast")</f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AW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ref="AX9:BD9" si="3">AW9+1</f>
        <v>2060</v>
      </c>
      <c r="AY9" s="57">
        <f t="shared" si="3"/>
        <v>2061</v>
      </c>
      <c r="AZ9" s="57">
        <f t="shared" si="3"/>
        <v>2062</v>
      </c>
      <c r="BA9" s="57">
        <f t="shared" si="3"/>
        <v>2063</v>
      </c>
      <c r="BB9" s="57">
        <f t="shared" si="3"/>
        <v>2064</v>
      </c>
      <c r="BC9" s="57">
        <f t="shared" si="3"/>
        <v>2065</v>
      </c>
      <c r="BD9" s="57">
        <f t="shared" si="3"/>
        <v>2066</v>
      </c>
      <c r="BE9" s="14"/>
    </row>
    <row r="10" spans="1:57" s="18" customFormat="1" ht="14.25" hidden="1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D10" si="4">I11+1</f>
        <v>43647</v>
      </c>
      <c r="K10" s="59">
        <f t="shared" si="4"/>
        <v>44013</v>
      </c>
      <c r="L10" s="59">
        <f t="shared" si="4"/>
        <v>44378</v>
      </c>
      <c r="M10" s="59">
        <f t="shared" si="4"/>
        <v>44743</v>
      </c>
      <c r="N10" s="59">
        <f t="shared" si="4"/>
        <v>45108</v>
      </c>
      <c r="O10" s="59">
        <f t="shared" si="4"/>
        <v>45474</v>
      </c>
      <c r="P10" s="59">
        <f t="shared" si="4"/>
        <v>45839</v>
      </c>
      <c r="Q10" s="59">
        <f t="shared" si="4"/>
        <v>46204</v>
      </c>
      <c r="R10" s="59">
        <f t="shared" si="4"/>
        <v>46569</v>
      </c>
      <c r="S10" s="59">
        <f t="shared" si="4"/>
        <v>46935</v>
      </c>
      <c r="T10" s="59">
        <f t="shared" si="4"/>
        <v>47300</v>
      </c>
      <c r="U10" s="59">
        <f t="shared" si="4"/>
        <v>47665</v>
      </c>
      <c r="V10" s="59">
        <f t="shared" si="4"/>
        <v>48030</v>
      </c>
      <c r="W10" s="59">
        <f t="shared" si="4"/>
        <v>48396</v>
      </c>
      <c r="X10" s="59">
        <f t="shared" si="4"/>
        <v>48761</v>
      </c>
      <c r="Y10" s="59">
        <f t="shared" si="4"/>
        <v>49126</v>
      </c>
      <c r="Z10" s="59">
        <f t="shared" si="4"/>
        <v>49491</v>
      </c>
      <c r="AA10" s="59">
        <f t="shared" si="4"/>
        <v>49857</v>
      </c>
      <c r="AB10" s="59">
        <f t="shared" si="4"/>
        <v>50222</v>
      </c>
      <c r="AC10" s="59">
        <f t="shared" si="4"/>
        <v>50587</v>
      </c>
      <c r="AD10" s="59">
        <f t="shared" si="4"/>
        <v>50952</v>
      </c>
      <c r="AE10" s="59">
        <f t="shared" si="4"/>
        <v>51318</v>
      </c>
      <c r="AF10" s="59">
        <f t="shared" si="4"/>
        <v>51683</v>
      </c>
      <c r="AG10" s="59">
        <f t="shared" si="4"/>
        <v>52048</v>
      </c>
      <c r="AH10" s="59">
        <f t="shared" si="4"/>
        <v>52413</v>
      </c>
      <c r="AI10" s="59">
        <f t="shared" si="4"/>
        <v>52779</v>
      </c>
      <c r="AJ10" s="59">
        <f t="shared" si="4"/>
        <v>53144</v>
      </c>
      <c r="AK10" s="59">
        <f t="shared" si="4"/>
        <v>53509</v>
      </c>
      <c r="AL10" s="59">
        <f t="shared" si="4"/>
        <v>53874</v>
      </c>
      <c r="AM10" s="59">
        <f t="shared" si="4"/>
        <v>54240</v>
      </c>
      <c r="AN10" s="59">
        <f t="shared" si="4"/>
        <v>54605</v>
      </c>
      <c r="AO10" s="59">
        <f t="shared" si="4"/>
        <v>54970</v>
      </c>
      <c r="AP10" s="59">
        <f t="shared" si="4"/>
        <v>55335</v>
      </c>
      <c r="AQ10" s="59">
        <f t="shared" si="4"/>
        <v>55701</v>
      </c>
      <c r="AR10" s="59">
        <f t="shared" si="4"/>
        <v>56066</v>
      </c>
      <c r="AS10" s="59">
        <f t="shared" si="4"/>
        <v>56431</v>
      </c>
      <c r="AT10" s="59">
        <f t="shared" si="4"/>
        <v>56796</v>
      </c>
      <c r="AU10" s="59">
        <f t="shared" si="4"/>
        <v>57162</v>
      </c>
      <c r="AV10" s="59">
        <f t="shared" si="4"/>
        <v>57527</v>
      </c>
      <c r="AW10" s="59">
        <f t="shared" si="4"/>
        <v>57892</v>
      </c>
      <c r="AX10" s="59">
        <f t="shared" si="4"/>
        <v>58257</v>
      </c>
      <c r="AY10" s="59">
        <f t="shared" si="4"/>
        <v>58623</v>
      </c>
      <c r="AZ10" s="59">
        <f t="shared" si="4"/>
        <v>58988</v>
      </c>
      <c r="BA10" s="59">
        <f t="shared" si="4"/>
        <v>59353</v>
      </c>
      <c r="BB10" s="59">
        <f t="shared" si="4"/>
        <v>59718</v>
      </c>
      <c r="BC10" s="59">
        <f t="shared" si="4"/>
        <v>60084</v>
      </c>
      <c r="BD10" s="59">
        <f t="shared" si="4"/>
        <v>60449</v>
      </c>
    </row>
    <row r="11" spans="1:57" hidden="1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5">EOMONTH(I11,12)</f>
        <v>44012</v>
      </c>
      <c r="K11" s="59">
        <f t="shared" si="5"/>
        <v>44377</v>
      </c>
      <c r="L11" s="59">
        <f t="shared" si="5"/>
        <v>44742</v>
      </c>
      <c r="M11" s="59">
        <f t="shared" si="5"/>
        <v>45107</v>
      </c>
      <c r="N11" s="59">
        <f t="shared" si="5"/>
        <v>45473</v>
      </c>
      <c r="O11" s="59">
        <f t="shared" si="5"/>
        <v>45838</v>
      </c>
      <c r="P11" s="59">
        <f t="shared" si="5"/>
        <v>46203</v>
      </c>
      <c r="Q11" s="59">
        <f t="shared" si="5"/>
        <v>46568</v>
      </c>
      <c r="R11" s="59">
        <f t="shared" si="5"/>
        <v>46934</v>
      </c>
      <c r="S11" s="59">
        <f t="shared" si="5"/>
        <v>47299</v>
      </c>
      <c r="T11" s="59">
        <f t="shared" si="5"/>
        <v>47664</v>
      </c>
      <c r="U11" s="59">
        <f t="shared" si="5"/>
        <v>48029</v>
      </c>
      <c r="V11" s="59">
        <f t="shared" si="5"/>
        <v>48395</v>
      </c>
      <c r="W11" s="59">
        <f t="shared" si="5"/>
        <v>48760</v>
      </c>
      <c r="X11" s="59">
        <f t="shared" si="5"/>
        <v>49125</v>
      </c>
      <c r="Y11" s="59">
        <f t="shared" si="5"/>
        <v>49490</v>
      </c>
      <c r="Z11" s="59">
        <f t="shared" si="5"/>
        <v>49856</v>
      </c>
      <c r="AA11" s="59">
        <f t="shared" si="5"/>
        <v>50221</v>
      </c>
      <c r="AB11" s="59">
        <f t="shared" si="5"/>
        <v>50586</v>
      </c>
      <c r="AC11" s="59">
        <f t="shared" si="5"/>
        <v>50951</v>
      </c>
      <c r="AD11" s="59">
        <f t="shared" si="5"/>
        <v>51317</v>
      </c>
      <c r="AE11" s="59">
        <f t="shared" si="5"/>
        <v>51682</v>
      </c>
      <c r="AF11" s="59">
        <f t="shared" si="5"/>
        <v>52047</v>
      </c>
      <c r="AG11" s="59">
        <f t="shared" si="5"/>
        <v>52412</v>
      </c>
      <c r="AH11" s="59">
        <f t="shared" si="5"/>
        <v>52778</v>
      </c>
      <c r="AI11" s="59">
        <f t="shared" si="5"/>
        <v>53143</v>
      </c>
      <c r="AJ11" s="59">
        <f t="shared" si="5"/>
        <v>53508</v>
      </c>
      <c r="AK11" s="59">
        <f t="shared" si="5"/>
        <v>53873</v>
      </c>
      <c r="AL11" s="59">
        <f t="shared" si="5"/>
        <v>54239</v>
      </c>
      <c r="AM11" s="59">
        <f t="shared" si="5"/>
        <v>54604</v>
      </c>
      <c r="AN11" s="59">
        <f t="shared" si="5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AW11" si="6">EOMONTH(AQ11,12)</f>
        <v>56430</v>
      </c>
      <c r="AS11" s="59">
        <f t="shared" si="6"/>
        <v>56795</v>
      </c>
      <c r="AT11" s="59">
        <f t="shared" si="6"/>
        <v>57161</v>
      </c>
      <c r="AU11" s="59">
        <f t="shared" si="6"/>
        <v>57526</v>
      </c>
      <c r="AV11" s="59">
        <f t="shared" si="6"/>
        <v>57891</v>
      </c>
      <c r="AW11" s="59">
        <f t="shared" si="6"/>
        <v>58256</v>
      </c>
      <c r="AX11" s="59">
        <f t="shared" ref="AX11:BD11" si="7">EOMONTH(AW11,12)</f>
        <v>58622</v>
      </c>
      <c r="AY11" s="59">
        <f t="shared" si="7"/>
        <v>58987</v>
      </c>
      <c r="AZ11" s="59">
        <f t="shared" si="7"/>
        <v>59352</v>
      </c>
      <c r="BA11" s="59">
        <f t="shared" si="7"/>
        <v>59717</v>
      </c>
      <c r="BB11" s="59">
        <f t="shared" si="7"/>
        <v>60083</v>
      </c>
      <c r="BC11" s="59">
        <f t="shared" si="7"/>
        <v>60448</v>
      </c>
      <c r="BD11" s="59">
        <f t="shared" si="7"/>
        <v>60813</v>
      </c>
      <c r="BE11" s="18"/>
    </row>
    <row r="12" spans="1:57" hidden="1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8">I12+1</f>
        <v>4</v>
      </c>
      <c r="K12" s="61">
        <f t="shared" si="8"/>
        <v>5</v>
      </c>
      <c r="L12" s="61">
        <f t="shared" si="8"/>
        <v>6</v>
      </c>
      <c r="M12" s="61">
        <f t="shared" si="8"/>
        <v>7</v>
      </c>
      <c r="N12" s="61">
        <f t="shared" si="8"/>
        <v>8</v>
      </c>
      <c r="O12" s="61">
        <f t="shared" si="8"/>
        <v>9</v>
      </c>
      <c r="P12" s="61">
        <f t="shared" si="8"/>
        <v>10</v>
      </c>
      <c r="Q12" s="61">
        <f t="shared" si="8"/>
        <v>11</v>
      </c>
      <c r="R12" s="61">
        <f t="shared" si="8"/>
        <v>12</v>
      </c>
      <c r="S12" s="61">
        <f t="shared" si="8"/>
        <v>13</v>
      </c>
      <c r="T12" s="61">
        <f t="shared" si="8"/>
        <v>14</v>
      </c>
      <c r="U12" s="61">
        <f t="shared" si="8"/>
        <v>15</v>
      </c>
      <c r="V12" s="61">
        <f t="shared" si="8"/>
        <v>16</v>
      </c>
      <c r="W12" s="61">
        <f t="shared" si="8"/>
        <v>17</v>
      </c>
      <c r="X12" s="61">
        <f t="shared" si="8"/>
        <v>18</v>
      </c>
      <c r="Y12" s="61">
        <f t="shared" si="8"/>
        <v>19</v>
      </c>
      <c r="Z12" s="61">
        <f t="shared" si="8"/>
        <v>20</v>
      </c>
      <c r="AA12" s="61">
        <f t="shared" si="8"/>
        <v>21</v>
      </c>
      <c r="AB12" s="61">
        <f t="shared" si="8"/>
        <v>22</v>
      </c>
      <c r="AC12" s="61">
        <f t="shared" si="8"/>
        <v>23</v>
      </c>
      <c r="AD12" s="61">
        <f t="shared" si="8"/>
        <v>24</v>
      </c>
      <c r="AE12" s="61">
        <f t="shared" si="8"/>
        <v>25</v>
      </c>
      <c r="AF12" s="61">
        <f t="shared" si="8"/>
        <v>26</v>
      </c>
      <c r="AG12" s="61">
        <f t="shared" si="8"/>
        <v>27</v>
      </c>
      <c r="AH12" s="61">
        <f t="shared" si="8"/>
        <v>28</v>
      </c>
      <c r="AI12" s="61">
        <f t="shared" si="8"/>
        <v>29</v>
      </c>
      <c r="AJ12" s="61">
        <f t="shared" si="8"/>
        <v>30</v>
      </c>
      <c r="AK12" s="61">
        <f t="shared" si="8"/>
        <v>31</v>
      </c>
      <c r="AL12" s="61">
        <f t="shared" si="8"/>
        <v>32</v>
      </c>
      <c r="AM12" s="61">
        <f t="shared" si="8"/>
        <v>33</v>
      </c>
      <c r="AN12" s="61">
        <f t="shared" si="8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AW12" si="9">AQ12+1</f>
        <v>38</v>
      </c>
      <c r="AS12" s="61">
        <f t="shared" si="9"/>
        <v>39</v>
      </c>
      <c r="AT12" s="61">
        <f t="shared" si="9"/>
        <v>40</v>
      </c>
      <c r="AU12" s="61">
        <f t="shared" si="9"/>
        <v>41</v>
      </c>
      <c r="AV12" s="61">
        <f t="shared" si="9"/>
        <v>42</v>
      </c>
      <c r="AW12" s="61">
        <f t="shared" si="9"/>
        <v>43</v>
      </c>
      <c r="AX12" s="61">
        <f t="shared" ref="AX12:BD12" si="10">AW12+1</f>
        <v>44</v>
      </c>
      <c r="AY12" s="61">
        <f t="shared" si="10"/>
        <v>45</v>
      </c>
      <c r="AZ12" s="61">
        <f t="shared" si="10"/>
        <v>46</v>
      </c>
      <c r="BA12" s="61">
        <f t="shared" si="10"/>
        <v>47</v>
      </c>
      <c r="BB12" s="61">
        <f t="shared" si="10"/>
        <v>48</v>
      </c>
      <c r="BC12" s="61">
        <f t="shared" si="10"/>
        <v>49</v>
      </c>
      <c r="BD12" s="61">
        <f t="shared" si="10"/>
        <v>50</v>
      </c>
    </row>
    <row r="13" spans="1:57" hidden="1" outlineLevel="1" x14ac:dyDescent="0.2">
      <c r="B13" s="55" t="s">
        <v>212</v>
      </c>
      <c r="E13" s="60">
        <f t="shared" ref="E13:AJ13" si="11">IF(E9&gt;Actual_End_Year,0,1)</f>
        <v>1</v>
      </c>
      <c r="F13" s="60">
        <f t="shared" si="11"/>
        <v>1</v>
      </c>
      <c r="G13" s="60">
        <f t="shared" si="11"/>
        <v>1</v>
      </c>
      <c r="H13" s="60">
        <f t="shared" si="11"/>
        <v>1</v>
      </c>
      <c r="I13" s="60">
        <f t="shared" si="11"/>
        <v>1</v>
      </c>
      <c r="J13" s="60">
        <f t="shared" si="11"/>
        <v>0</v>
      </c>
      <c r="K13" s="60">
        <f t="shared" si="11"/>
        <v>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0</v>
      </c>
      <c r="R13" s="60">
        <f t="shared" si="11"/>
        <v>0</v>
      </c>
      <c r="S13" s="60">
        <f t="shared" si="11"/>
        <v>0</v>
      </c>
      <c r="T13" s="60">
        <f t="shared" si="11"/>
        <v>0</v>
      </c>
      <c r="U13" s="60">
        <f t="shared" si="11"/>
        <v>0</v>
      </c>
      <c r="V13" s="60">
        <f t="shared" si="11"/>
        <v>0</v>
      </c>
      <c r="W13" s="60">
        <f t="shared" si="11"/>
        <v>0</v>
      </c>
      <c r="X13" s="60">
        <f t="shared" si="11"/>
        <v>0</v>
      </c>
      <c r="Y13" s="60">
        <f t="shared" si="11"/>
        <v>0</v>
      </c>
      <c r="Z13" s="60">
        <f t="shared" si="11"/>
        <v>0</v>
      </c>
      <c r="AA13" s="60">
        <f t="shared" si="11"/>
        <v>0</v>
      </c>
      <c r="AB13" s="60">
        <f t="shared" si="11"/>
        <v>0</v>
      </c>
      <c r="AC13" s="60">
        <f t="shared" si="11"/>
        <v>0</v>
      </c>
      <c r="AD13" s="60">
        <f t="shared" si="11"/>
        <v>0</v>
      </c>
      <c r="AE13" s="60">
        <f t="shared" si="11"/>
        <v>0</v>
      </c>
      <c r="AF13" s="60">
        <f t="shared" si="11"/>
        <v>0</v>
      </c>
      <c r="AG13" s="60">
        <f t="shared" si="11"/>
        <v>0</v>
      </c>
      <c r="AH13" s="60">
        <f t="shared" si="11"/>
        <v>0</v>
      </c>
      <c r="AI13" s="60">
        <f t="shared" si="11"/>
        <v>0</v>
      </c>
      <c r="AJ13" s="60">
        <f t="shared" si="11"/>
        <v>0</v>
      </c>
      <c r="AK13" s="60">
        <f t="shared" ref="AK13:BC13" si="12">IF(AK9&gt;Actual_End_Year,0,1)</f>
        <v>0</v>
      </c>
      <c r="AL13" s="60">
        <f t="shared" si="12"/>
        <v>0</v>
      </c>
      <c r="AM13" s="60">
        <f t="shared" si="12"/>
        <v>0</v>
      </c>
      <c r="AN13" s="60">
        <f t="shared" si="12"/>
        <v>0</v>
      </c>
      <c r="AO13" s="60">
        <f t="shared" si="12"/>
        <v>0</v>
      </c>
      <c r="AP13" s="60">
        <f t="shared" si="12"/>
        <v>0</v>
      </c>
      <c r="AQ13" s="60">
        <f t="shared" si="12"/>
        <v>0</v>
      </c>
      <c r="AR13" s="60">
        <f t="shared" si="12"/>
        <v>0</v>
      </c>
      <c r="AS13" s="60">
        <f t="shared" si="12"/>
        <v>0</v>
      </c>
      <c r="AT13" s="60">
        <f t="shared" si="12"/>
        <v>0</v>
      </c>
      <c r="AU13" s="60">
        <f t="shared" si="12"/>
        <v>0</v>
      </c>
      <c r="AV13" s="60">
        <f t="shared" si="12"/>
        <v>0</v>
      </c>
      <c r="AW13" s="60">
        <f t="shared" si="12"/>
        <v>0</v>
      </c>
      <c r="AX13" s="60">
        <f t="shared" si="12"/>
        <v>0</v>
      </c>
      <c r="AY13" s="60">
        <f t="shared" si="12"/>
        <v>0</v>
      </c>
      <c r="AZ13" s="60">
        <f t="shared" si="12"/>
        <v>0</v>
      </c>
      <c r="BA13" s="60">
        <f t="shared" si="12"/>
        <v>0</v>
      </c>
      <c r="BB13" s="60">
        <f t="shared" si="12"/>
        <v>0</v>
      </c>
      <c r="BC13" s="60">
        <f t="shared" si="12"/>
        <v>0</v>
      </c>
      <c r="BD13" s="60">
        <f>IF(BD9&gt;Actual_End_Year,0,1)</f>
        <v>0</v>
      </c>
    </row>
    <row r="14" spans="1:57" hidden="1" outlineLevel="1" x14ac:dyDescent="0.2">
      <c r="B14" s="55" t="s">
        <v>213</v>
      </c>
      <c r="E14" s="60">
        <f t="shared" ref="E14:AJ14" si="13">IF(AND(E9&gt;=Actual_Start_Year,E9&lt;=Display_Year_End),1,0)</f>
        <v>0</v>
      </c>
      <c r="F14" s="60">
        <f t="shared" si="13"/>
        <v>1</v>
      </c>
      <c r="G14" s="61">
        <f t="shared" si="13"/>
        <v>1</v>
      </c>
      <c r="H14" s="61">
        <f t="shared" si="13"/>
        <v>1</v>
      </c>
      <c r="I14" s="61">
        <f t="shared" si="13"/>
        <v>1</v>
      </c>
      <c r="J14" s="61">
        <f t="shared" si="13"/>
        <v>1</v>
      </c>
      <c r="K14" s="61">
        <f t="shared" si="13"/>
        <v>1</v>
      </c>
      <c r="L14" s="61">
        <f t="shared" si="13"/>
        <v>1</v>
      </c>
      <c r="M14" s="61">
        <f t="shared" si="13"/>
        <v>1</v>
      </c>
      <c r="N14" s="61">
        <f t="shared" si="13"/>
        <v>1</v>
      </c>
      <c r="O14" s="61">
        <f t="shared" si="13"/>
        <v>1</v>
      </c>
      <c r="P14" s="61">
        <f t="shared" si="13"/>
        <v>1</v>
      </c>
      <c r="Q14" s="61">
        <f t="shared" si="13"/>
        <v>1</v>
      </c>
      <c r="R14" s="61">
        <f t="shared" si="13"/>
        <v>1</v>
      </c>
      <c r="S14" s="61">
        <f t="shared" si="13"/>
        <v>1</v>
      </c>
      <c r="T14" s="61">
        <f t="shared" si="13"/>
        <v>1</v>
      </c>
      <c r="U14" s="61">
        <f t="shared" si="13"/>
        <v>1</v>
      </c>
      <c r="V14" s="61">
        <f t="shared" si="13"/>
        <v>1</v>
      </c>
      <c r="W14" s="61">
        <f t="shared" si="13"/>
        <v>1</v>
      </c>
      <c r="X14" s="61">
        <f t="shared" si="13"/>
        <v>1</v>
      </c>
      <c r="Y14" s="61">
        <f t="shared" si="13"/>
        <v>1</v>
      </c>
      <c r="Z14" s="61">
        <f t="shared" si="13"/>
        <v>1</v>
      </c>
      <c r="AA14" s="61">
        <f t="shared" si="13"/>
        <v>1</v>
      </c>
      <c r="AB14" s="61">
        <f t="shared" si="13"/>
        <v>1</v>
      </c>
      <c r="AC14" s="61">
        <f t="shared" si="13"/>
        <v>1</v>
      </c>
      <c r="AD14" s="61">
        <f t="shared" si="13"/>
        <v>1</v>
      </c>
      <c r="AE14" s="61">
        <f t="shared" si="13"/>
        <v>1</v>
      </c>
      <c r="AF14" s="61">
        <f t="shared" si="13"/>
        <v>1</v>
      </c>
      <c r="AG14" s="61">
        <f t="shared" si="13"/>
        <v>1</v>
      </c>
      <c r="AH14" s="61">
        <f t="shared" si="13"/>
        <v>1</v>
      </c>
      <c r="AI14" s="61">
        <f t="shared" si="13"/>
        <v>1</v>
      </c>
      <c r="AJ14" s="61">
        <f t="shared" si="13"/>
        <v>1</v>
      </c>
      <c r="AK14" s="61">
        <f t="shared" ref="AK14:BC14" si="14">IF(AND(AK9&gt;=Actual_Start_Year,AK9&lt;=Display_Year_End),1,0)</f>
        <v>1</v>
      </c>
      <c r="AL14" s="61">
        <f t="shared" si="14"/>
        <v>1</v>
      </c>
      <c r="AM14" s="61">
        <f t="shared" si="14"/>
        <v>1</v>
      </c>
      <c r="AN14" s="61">
        <f t="shared" si="14"/>
        <v>1</v>
      </c>
      <c r="AO14" s="61">
        <f t="shared" si="14"/>
        <v>1</v>
      </c>
      <c r="AP14" s="61">
        <f t="shared" si="14"/>
        <v>1</v>
      </c>
      <c r="AQ14" s="61">
        <f t="shared" si="14"/>
        <v>1</v>
      </c>
      <c r="AR14" s="61">
        <f t="shared" si="14"/>
        <v>1</v>
      </c>
      <c r="AS14" s="61">
        <f t="shared" si="14"/>
        <v>1</v>
      </c>
      <c r="AT14" s="61">
        <f t="shared" si="14"/>
        <v>1</v>
      </c>
      <c r="AU14" s="61">
        <f t="shared" si="14"/>
        <v>1</v>
      </c>
      <c r="AV14" s="61">
        <f t="shared" si="14"/>
        <v>1</v>
      </c>
      <c r="AW14" s="61">
        <f t="shared" si="14"/>
        <v>1</v>
      </c>
      <c r="AX14" s="61">
        <f t="shared" si="14"/>
        <v>1</v>
      </c>
      <c r="AY14" s="61">
        <f t="shared" si="14"/>
        <v>1</v>
      </c>
      <c r="AZ14" s="61">
        <f t="shared" si="14"/>
        <v>1</v>
      </c>
      <c r="BA14" s="61">
        <f t="shared" si="14"/>
        <v>1</v>
      </c>
      <c r="BB14" s="61">
        <f t="shared" si="14"/>
        <v>1</v>
      </c>
      <c r="BC14" s="61">
        <f t="shared" si="14"/>
        <v>1</v>
      </c>
      <c r="BD14" s="61">
        <f>IF(AND(BD9&gt;=Actual_Start_Year,BD9&lt;=Display_Year_End),1,0)</f>
        <v>1</v>
      </c>
    </row>
    <row r="15" spans="1:57" collapsed="1" x14ac:dyDescent="0.2">
      <c r="D15" s="9"/>
      <c r="BE15" s="23"/>
    </row>
    <row r="16" spans="1:57" x14ac:dyDescent="0.2">
      <c r="A16" s="69">
        <f ca="1">MAX($A$1:A15)+subsection</f>
        <v>5.0199999999999996</v>
      </c>
      <c r="B16" s="6" t="s">
        <v>214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A17" s="27"/>
      <c r="B17" s="28"/>
      <c r="C17" s="2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</row>
    <row r="18" spans="1:56" outlineLevel="1" x14ac:dyDescent="0.2">
      <c r="A18" s="27"/>
      <c r="B18" s="28"/>
      <c r="C18" s="2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</row>
    <row r="19" spans="1:56" outlineLevel="1" x14ac:dyDescent="0.2">
      <c r="A19" s="27"/>
      <c r="B19" s="50" t="s">
        <v>215</v>
      </c>
      <c r="C19" s="2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</row>
    <row r="20" spans="1:56" outlineLevel="1" x14ac:dyDescent="0.2">
      <c r="A20" s="27"/>
      <c r="B20" s="28"/>
      <c r="C20" s="2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</row>
    <row r="21" spans="1:56" outlineLevel="1" x14ac:dyDescent="0.2">
      <c r="A21" s="27"/>
      <c r="B21" s="48" t="s">
        <v>161</v>
      </c>
      <c r="D21" s="203" t="s">
        <v>216</v>
      </c>
      <c r="E21" s="25"/>
      <c r="F21" s="25"/>
      <c r="G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</row>
    <row r="22" spans="1:56" outlineLevel="1" x14ac:dyDescent="0.2">
      <c r="A22" s="27"/>
      <c r="B22" s="49" t="s">
        <v>164</v>
      </c>
      <c r="C22" s="10" t="s">
        <v>217</v>
      </c>
      <c r="D22" s="204">
        <v>1</v>
      </c>
      <c r="E22" s="25"/>
      <c r="F22" s="25"/>
      <c r="G22" s="205">
        <v>81.320711000000003</v>
      </c>
      <c r="H22" s="205">
        <v>82.532756995342325</v>
      </c>
      <c r="I22" s="205">
        <v>84.407640644387527</v>
      </c>
      <c r="J22" s="205">
        <v>86.301462512109907</v>
      </c>
      <c r="K22" s="205">
        <v>87.646076038192817</v>
      </c>
      <c r="L22" s="223">
        <f>K22*(1+'Regulatory Model'!L$21)</f>
        <v>89.837227939147624</v>
      </c>
      <c r="M22" s="223">
        <f>L22*(1+'Regulatory Model'!M$21)</f>
        <v>92.083158637626312</v>
      </c>
      <c r="N22" s="223">
        <f>M22*(1+'Regulatory Model'!N$21)</f>
        <v>94.385237603566964</v>
      </c>
      <c r="O22" s="223">
        <f>N22*(1+'Regulatory Model'!O$21)</f>
        <v>96.744868543656125</v>
      </c>
      <c r="P22" s="223">
        <f>O22*(1+'Regulatory Model'!P$21)</f>
        <v>99.163490257247517</v>
      </c>
      <c r="Q22" s="223">
        <f>P22*(1+'Regulatory Model'!Q$21)</f>
        <v>101.6425775136787</v>
      </c>
      <c r="R22" s="223">
        <f>Q22*(1+'Regulatory Model'!R$21)</f>
        <v>104.18364195152066</v>
      </c>
      <c r="S22" s="223">
        <f>R22*(1+'Regulatory Model'!S$21)</f>
        <v>106.78823300030867</v>
      </c>
      <c r="T22" s="223">
        <f>S22*(1+'Regulatory Model'!T$21)</f>
        <v>109.45793882531638</v>
      </c>
      <c r="U22" s="223">
        <f>T22*(1+'Regulatory Model'!U$21)</f>
        <v>112.19438729594927</v>
      </c>
      <c r="V22" s="223">
        <f>U22*(1+'Regulatory Model'!V$21)</f>
        <v>114.999246978348</v>
      </c>
      <c r="W22" s="223">
        <f>V22*(1+'Regulatory Model'!W$21)</f>
        <v>117.87422815280669</v>
      </c>
      <c r="X22" s="223">
        <f>W22*(1+'Regulatory Model'!X$21)</f>
        <v>120.82108385662686</v>
      </c>
      <c r="Y22" s="223">
        <f>X22*(1+'Regulatory Model'!Y$21)</f>
        <v>123.84161095304252</v>
      </c>
      <c r="Z22" s="223">
        <f>Y22*(1+'Regulatory Model'!Z$21)</f>
        <v>126.93765122686857</v>
      </c>
      <c r="AA22" s="223">
        <f>Z22*(1+'Regulatory Model'!AA$21)</f>
        <v>130.11109250754026</v>
      </c>
      <c r="AB22" s="223">
        <f>AA22*(1+'Regulatory Model'!AB$21)</f>
        <v>133.36386982022876</v>
      </c>
      <c r="AC22" s="223">
        <f>AB22*(1+'Regulatory Model'!AC$21)</f>
        <v>136.69796656573448</v>
      </c>
      <c r="AD22" s="223">
        <f>AC22*(1+'Regulatory Model'!AD$21)</f>
        <v>140.11541572987784</v>
      </c>
      <c r="AE22" s="223">
        <f>AD22*(1+'Regulatory Model'!AE$21)</f>
        <v>143.61830112312478</v>
      </c>
      <c r="AF22" s="223">
        <f>AE22*(1+'Regulatory Model'!AF$21)</f>
        <v>147.20875865120288</v>
      </c>
      <c r="AG22" s="223">
        <f>AF22*(1+'Regulatory Model'!AG$21)</f>
        <v>150.88897761748294</v>
      </c>
      <c r="AH22" s="223">
        <f>AG22*(1+'Regulatory Model'!AH$21)</f>
        <v>154.66120205792001</v>
      </c>
      <c r="AI22" s="223">
        <f>AH22*(1+'Regulatory Model'!AI$21)</f>
        <v>158.527732109368</v>
      </c>
      <c r="AJ22" s="223">
        <f>AI22*(1+'Regulatory Model'!AJ$21)</f>
        <v>162.4909254121022</v>
      </c>
      <c r="AK22" s="223">
        <f>AJ22*(1+'Regulatory Model'!AK$21)</f>
        <v>166.55319854740475</v>
      </c>
      <c r="AL22" s="223">
        <f>AK22*(1+'Regulatory Model'!AL$21)</f>
        <v>170.71702851108986</v>
      </c>
      <c r="AM22" s="223">
        <f>AL22*(1+'Regulatory Model'!AM$21)</f>
        <v>174.98495422386711</v>
      </c>
      <c r="AN22" s="223">
        <f>AM22*(1+'Regulatory Model'!AN$21)</f>
        <v>179.35957807946377</v>
      </c>
      <c r="AO22" s="223">
        <f>AN22*(1+'Regulatory Model'!AO$21)</f>
        <v>183.84356753145036</v>
      </c>
      <c r="AP22" s="223">
        <f>AO22*(1+'Regulatory Model'!AP$21)</f>
        <v>188.4396567197366</v>
      </c>
      <c r="AQ22" s="223">
        <f>AP22*(1+'Regulatory Model'!AQ$21)</f>
        <v>193.15064813773</v>
      </c>
      <c r="AR22" s="223">
        <f>AQ22*(1+'Regulatory Model'!AR$21)</f>
        <v>197.97941434117323</v>
      </c>
      <c r="AS22" s="223">
        <f>AR22*(1+'Regulatory Model'!AS$21)</f>
        <v>202.92889969970253</v>
      </c>
      <c r="AT22" s="223">
        <f>AS22*(1+'Regulatory Model'!AT$21)</f>
        <v>208.00212219219506</v>
      </c>
      <c r="AU22" s="223">
        <f>AT22*(1+'Regulatory Model'!AU$21)</f>
        <v>213.20217524699993</v>
      </c>
      <c r="AV22" s="223">
        <f>AU22*(1+'Regulatory Model'!AV$21)</f>
        <v>218.53222962817492</v>
      </c>
      <c r="AW22" s="223">
        <f>AV22*(1+'Regulatory Model'!AW$21)</f>
        <v>223.99553536887927</v>
      </c>
      <c r="AX22" s="223">
        <f>AW22*(1+'Regulatory Model'!AX$21)</f>
        <v>229.59542375310124</v>
      </c>
      <c r="AY22" s="223">
        <f>AX22*(1+'Regulatory Model'!AY$21)</f>
        <v>235.33530934692877</v>
      </c>
      <c r="AZ22" s="223">
        <f>AY22*(1+'Regulatory Model'!AZ$21)</f>
        <v>241.21869208060195</v>
      </c>
      <c r="BA22" s="223">
        <f>AZ22*(1+'Regulatory Model'!BA$21)</f>
        <v>247.24915938261699</v>
      </c>
      <c r="BB22" s="223">
        <f>BA22*(1+'Regulatory Model'!BB$21)</f>
        <v>253.43038836718239</v>
      </c>
      <c r="BC22" s="223">
        <f>BB22*(1+'Regulatory Model'!BC$21)</f>
        <v>259.7661480763619</v>
      </c>
      <c r="BD22" s="223">
        <f>BC22*(1+'Regulatory Model'!BD$21)</f>
        <v>266.2603017782709</v>
      </c>
    </row>
    <row r="23" spans="1:56" outlineLevel="1" x14ac:dyDescent="0.2">
      <c r="A23" s="27"/>
      <c r="B23" s="49" t="s">
        <v>165</v>
      </c>
      <c r="C23" s="10" t="s">
        <v>217</v>
      </c>
      <c r="D23" s="204">
        <f>MAX($D22:D$22)+1</f>
        <v>2</v>
      </c>
      <c r="E23" s="25"/>
      <c r="F23" s="25"/>
      <c r="G23" s="205">
        <v>14.986413039999999</v>
      </c>
      <c r="H23" s="205">
        <v>15.290100000000001</v>
      </c>
      <c r="I23" s="205">
        <v>15.60782828</v>
      </c>
      <c r="J23" s="205">
        <v>15.886291</v>
      </c>
      <c r="K23" s="205">
        <v>16.175159880000002</v>
      </c>
      <c r="L23" s="223">
        <f>K23*(1+'Regulatory Model'!L$21)</f>
        <v>16.579538877000001</v>
      </c>
      <c r="M23" s="223">
        <f>L23*(1+'Regulatory Model'!M$21)</f>
        <v>16.994027348924998</v>
      </c>
      <c r="N23" s="223">
        <f>M23*(1+'Regulatory Model'!N$21)</f>
        <v>17.41887803264812</v>
      </c>
      <c r="O23" s="223">
        <f>N23*(1+'Regulatory Model'!O$21)</f>
        <v>17.854349983464321</v>
      </c>
      <c r="P23" s="223">
        <f>O23*(1+'Regulatory Model'!P$21)</f>
        <v>18.300708733050929</v>
      </c>
      <c r="Q23" s="223">
        <f>P23*(1+'Regulatory Model'!Q$21)</f>
        <v>18.758226451377201</v>
      </c>
      <c r="R23" s="223">
        <f>Q23*(1+'Regulatory Model'!R$21)</f>
        <v>19.22718211266163</v>
      </c>
      <c r="S23" s="223">
        <f>R23*(1+'Regulatory Model'!S$21)</f>
        <v>19.70786166547817</v>
      </c>
      <c r="T23" s="223">
        <f>S23*(1+'Regulatory Model'!T$21)</f>
        <v>20.200558207115122</v>
      </c>
      <c r="U23" s="223">
        <f>T23*(1+'Regulatory Model'!U$21)</f>
        <v>20.705572162292999</v>
      </c>
      <c r="V23" s="223">
        <f>U23*(1+'Regulatory Model'!V$21)</f>
        <v>21.223211466350321</v>
      </c>
      <c r="W23" s="223">
        <f>V23*(1+'Regulatory Model'!W$21)</f>
        <v>21.753791753009079</v>
      </c>
      <c r="X23" s="223">
        <f>W23*(1+'Regulatory Model'!X$21)</f>
        <v>22.297636546834305</v>
      </c>
      <c r="Y23" s="223">
        <f>X23*(1+'Regulatory Model'!Y$21)</f>
        <v>22.855077460505161</v>
      </c>
      <c r="Z23" s="223">
        <f>Y23*(1+'Regulatory Model'!Z$21)</f>
        <v>23.426454397017789</v>
      </c>
      <c r="AA23" s="223">
        <f>Z23*(1+'Regulatory Model'!AA$21)</f>
        <v>24.012115756943231</v>
      </c>
      <c r="AB23" s="223">
        <f>AA23*(1+'Regulatory Model'!AB$21)</f>
        <v>24.612418650866811</v>
      </c>
      <c r="AC23" s="223">
        <f>AB23*(1+'Regulatory Model'!AC$21)</f>
        <v>25.22772911713848</v>
      </c>
      <c r="AD23" s="223">
        <f>AC23*(1+'Regulatory Model'!AD$21)</f>
        <v>25.858422345066941</v>
      </c>
      <c r="AE23" s="223">
        <f>AD23*(1+'Regulatory Model'!AE$21)</f>
        <v>26.504882903693613</v>
      </c>
      <c r="AF23" s="223">
        <f>AE23*(1+'Regulatory Model'!AF$21)</f>
        <v>27.167504976285951</v>
      </c>
      <c r="AG23" s="223">
        <f>AF23*(1+'Regulatory Model'!AG$21)</f>
        <v>27.846692600693096</v>
      </c>
      <c r="AH23" s="223">
        <f>AG23*(1+'Regulatory Model'!AH$21)</f>
        <v>28.542859915710419</v>
      </c>
      <c r="AI23" s="223">
        <f>AH23*(1+'Regulatory Model'!AI$21)</f>
        <v>29.256431413603178</v>
      </c>
      <c r="AJ23" s="223">
        <f>AI23*(1+'Regulatory Model'!AJ$21)</f>
        <v>29.987842198943255</v>
      </c>
      <c r="AK23" s="223">
        <f>AJ23*(1+'Regulatory Model'!AK$21)</f>
        <v>30.737538253916835</v>
      </c>
      <c r="AL23" s="223">
        <f>AK23*(1+'Regulatory Model'!AL$21)</f>
        <v>31.505976710264754</v>
      </c>
      <c r="AM23" s="223">
        <f>AL23*(1+'Regulatory Model'!AM$21)</f>
        <v>32.293626128021373</v>
      </c>
      <c r="AN23" s="223">
        <f>AM23*(1+'Regulatory Model'!AN$21)</f>
        <v>33.100966781221906</v>
      </c>
      <c r="AO23" s="223">
        <f>AN23*(1+'Regulatory Model'!AO$21)</f>
        <v>33.928490950752455</v>
      </c>
      <c r="AP23" s="223">
        <f>AO23*(1+'Regulatory Model'!AP$21)</f>
        <v>34.776703224521263</v>
      </c>
      <c r="AQ23" s="223">
        <f>AP23*(1+'Regulatory Model'!AQ$21)</f>
        <v>35.646120805134295</v>
      </c>
      <c r="AR23" s="223">
        <f>AQ23*(1+'Regulatory Model'!AR$21)</f>
        <v>36.537273825262652</v>
      </c>
      <c r="AS23" s="223">
        <f>AR23*(1+'Regulatory Model'!AS$21)</f>
        <v>37.450705670894216</v>
      </c>
      <c r="AT23" s="223">
        <f>AS23*(1+'Regulatory Model'!AT$21)</f>
        <v>38.386973312666569</v>
      </c>
      <c r="AU23" s="223">
        <f>AT23*(1+'Regulatory Model'!AU$21)</f>
        <v>39.34664764548323</v>
      </c>
      <c r="AV23" s="223">
        <f>AU23*(1+'Regulatory Model'!AV$21)</f>
        <v>40.330313836620306</v>
      </c>
      <c r="AW23" s="223">
        <f>AV23*(1+'Regulatory Model'!AW$21)</f>
        <v>41.338571682535807</v>
      </c>
      <c r="AX23" s="223">
        <f>AW23*(1+'Regulatory Model'!AX$21)</f>
        <v>42.3720359745992</v>
      </c>
      <c r="AY23" s="223">
        <f>AX23*(1+'Regulatory Model'!AY$21)</f>
        <v>43.431336873964177</v>
      </c>
      <c r="AZ23" s="223">
        <f>AY23*(1+'Regulatory Model'!AZ$21)</f>
        <v>44.517120295813278</v>
      </c>
      <c r="BA23" s="223">
        <f>AZ23*(1+'Regulatory Model'!BA$21)</f>
        <v>45.630048303208603</v>
      </c>
      <c r="BB23" s="223">
        <f>BA23*(1+'Regulatory Model'!BB$21)</f>
        <v>46.770799510788812</v>
      </c>
      <c r="BC23" s="223">
        <f>BB23*(1+'Regulatory Model'!BC$21)</f>
        <v>47.940069498558529</v>
      </c>
      <c r="BD23" s="223">
        <f>BC23*(1+'Regulatory Model'!BD$21)</f>
        <v>49.138571236022486</v>
      </c>
    </row>
    <row r="24" spans="1:56" outlineLevel="1" x14ac:dyDescent="0.2">
      <c r="A24" s="27"/>
      <c r="B24" s="49" t="s">
        <v>166</v>
      </c>
      <c r="D24" s="20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</row>
    <row r="25" spans="1:56" outlineLevel="1" x14ac:dyDescent="0.2">
      <c r="A25" s="27"/>
      <c r="B25" s="53" t="s">
        <v>167</v>
      </c>
      <c r="C25" s="10" t="s">
        <v>217</v>
      </c>
      <c r="D25" s="204">
        <f>MAX($D$22:D24)+1</f>
        <v>3</v>
      </c>
      <c r="E25" s="25"/>
      <c r="F25" s="25"/>
      <c r="G25" s="205">
        <v>3.1473200000000003E-3</v>
      </c>
      <c r="H25" s="205">
        <v>1.4188699999999998E-3</v>
      </c>
      <c r="I25" s="205">
        <v>6.7990400000000001E-3</v>
      </c>
      <c r="J25" s="205">
        <v>1.5E-3</v>
      </c>
      <c r="K25" s="205">
        <v>0.52137659039999995</v>
      </c>
      <c r="L25" s="223">
        <f>K25*(1+'Regulatory Model'!L$21)</f>
        <v>0.53441100515999995</v>
      </c>
      <c r="M25" s="223">
        <f>L25*(1+'Regulatory Model'!M$21)</f>
        <v>0.54777128028899991</v>
      </c>
      <c r="N25" s="223">
        <f>M25*(1+'Regulatory Model'!N$21)</f>
        <v>0.56146556229622491</v>
      </c>
      <c r="O25" s="223">
        <f>N25*(1+'Regulatory Model'!O$21)</f>
        <v>0.5755022013536305</v>
      </c>
      <c r="P25" s="223">
        <f>O25*(1+'Regulatory Model'!P$21)</f>
        <v>0.58988975638747121</v>
      </c>
      <c r="Q25" s="223">
        <f>P25*(1+'Regulatory Model'!Q$21)</f>
        <v>0.60463700029715794</v>
      </c>
      <c r="R25" s="223">
        <f>Q25*(1+'Regulatory Model'!R$21)</f>
        <v>0.61975292530458681</v>
      </c>
      <c r="S25" s="223">
        <f>R25*(1+'Regulatory Model'!S$21)</f>
        <v>0.63524674843720141</v>
      </c>
      <c r="T25" s="223">
        <f>S25*(1+'Regulatory Model'!T$21)</f>
        <v>0.65112791714813134</v>
      </c>
      <c r="U25" s="223">
        <f>T25*(1+'Regulatory Model'!U$21)</f>
        <v>0.66740611507683456</v>
      </c>
      <c r="V25" s="223">
        <f>U25*(1+'Regulatory Model'!V$21)</f>
        <v>0.68409126795375541</v>
      </c>
      <c r="W25" s="223">
        <f>V25*(1+'Regulatory Model'!W$21)</f>
        <v>0.70119354965259928</v>
      </c>
      <c r="X25" s="223">
        <f>W25*(1+'Regulatory Model'!X$21)</f>
        <v>0.71872338839391425</v>
      </c>
      <c r="Y25" s="223">
        <f>X25*(1+'Regulatory Model'!Y$21)</f>
        <v>0.73669147310376204</v>
      </c>
      <c r="Z25" s="223">
        <f>Y25*(1+'Regulatory Model'!Z$21)</f>
        <v>0.75510875993135607</v>
      </c>
      <c r="AA25" s="223">
        <f>Z25*(1+'Regulatory Model'!AA$21)</f>
        <v>0.7739864789296399</v>
      </c>
      <c r="AB25" s="223">
        <f>AA25*(1+'Regulatory Model'!AB$21)</f>
        <v>0.79333614090288085</v>
      </c>
      <c r="AC25" s="223">
        <f>AB25*(1+'Regulatory Model'!AC$21)</f>
        <v>0.81316954442545275</v>
      </c>
      <c r="AD25" s="223">
        <f>AC25*(1+'Regulatory Model'!AD$21)</f>
        <v>0.83349878303608904</v>
      </c>
      <c r="AE25" s="223">
        <f>AD25*(1+'Regulatory Model'!AE$21)</f>
        <v>0.8543362526119912</v>
      </c>
      <c r="AF25" s="223">
        <f>AE25*(1+'Regulatory Model'!AF$21)</f>
        <v>0.87569465892729093</v>
      </c>
      <c r="AG25" s="223">
        <f>AF25*(1+'Regulatory Model'!AG$21)</f>
        <v>0.89758702540047308</v>
      </c>
      <c r="AH25" s="223">
        <f>AG25*(1+'Regulatory Model'!AH$21)</f>
        <v>0.92002670103548478</v>
      </c>
      <c r="AI25" s="223">
        <f>AH25*(1+'Regulatory Model'!AI$21)</f>
        <v>0.94302736856137181</v>
      </c>
      <c r="AJ25" s="223">
        <f>AI25*(1+'Regulatory Model'!AJ$21)</f>
        <v>0.96660305277540604</v>
      </c>
      <c r="AK25" s="223">
        <f>AJ25*(1+'Regulatory Model'!AK$21)</f>
        <v>0.99076812909479106</v>
      </c>
      <c r="AL25" s="223">
        <f>AK25*(1+'Regulatory Model'!AL$21)</f>
        <v>1.0155373323221608</v>
      </c>
      <c r="AM25" s="223">
        <f>AL25*(1+'Regulatory Model'!AM$21)</f>
        <v>1.0409257656302147</v>
      </c>
      <c r="AN25" s="223">
        <f>AM25*(1+'Regulatory Model'!AN$21)</f>
        <v>1.0669489097709699</v>
      </c>
      <c r="AO25" s="223">
        <f>AN25*(1+'Regulatory Model'!AO$21)</f>
        <v>1.0936226325152441</v>
      </c>
      <c r="AP25" s="223">
        <f>AO25*(1+'Regulatory Model'!AP$21)</f>
        <v>1.120963198328125</v>
      </c>
      <c r="AQ25" s="223">
        <f>AP25*(1+'Regulatory Model'!AQ$21)</f>
        <v>1.148987278286328</v>
      </c>
      <c r="AR25" s="223">
        <f>AQ25*(1+'Regulatory Model'!AR$21)</f>
        <v>1.177711960243486</v>
      </c>
      <c r="AS25" s="223">
        <f>AR25*(1+'Regulatory Model'!AS$21)</f>
        <v>1.2071547592495731</v>
      </c>
      <c r="AT25" s="223">
        <f>AS25*(1+'Regulatory Model'!AT$21)</f>
        <v>1.2373336282308123</v>
      </c>
      <c r="AU25" s="223">
        <f>AT25*(1+'Regulatory Model'!AU$21)</f>
        <v>1.2682669689365824</v>
      </c>
      <c r="AV25" s="223">
        <f>AU25*(1+'Regulatory Model'!AV$21)</f>
        <v>1.2999736431599969</v>
      </c>
      <c r="AW25" s="223">
        <f>AV25*(1+'Regulatory Model'!AW$21)</f>
        <v>1.3324729842389966</v>
      </c>
      <c r="AX25" s="223">
        <f>AW25*(1+'Regulatory Model'!AX$21)</f>
        <v>1.3657848088449713</v>
      </c>
      <c r="AY25" s="223">
        <f>AX25*(1+'Regulatory Model'!AY$21)</f>
        <v>1.3999294290660955</v>
      </c>
      <c r="AZ25" s="223">
        <f>AY25*(1+'Regulatory Model'!AZ$21)</f>
        <v>1.4349276647927478</v>
      </c>
      <c r="BA25" s="223">
        <f>AZ25*(1+'Regulatory Model'!BA$21)</f>
        <v>1.4708008564125663</v>
      </c>
      <c r="BB25" s="223">
        <f>BA25*(1+'Regulatory Model'!BB$21)</f>
        <v>1.5075708778228802</v>
      </c>
      <c r="BC25" s="223">
        <f>BB25*(1+'Regulatory Model'!BC$21)</f>
        <v>1.5452601497684522</v>
      </c>
      <c r="BD25" s="223">
        <f>BC25*(1+'Regulatory Model'!BD$21)</f>
        <v>1.5838916535126633</v>
      </c>
    </row>
    <row r="26" spans="1:56" outlineLevel="1" x14ac:dyDescent="0.2">
      <c r="A26" s="27"/>
      <c r="B26" s="53" t="s">
        <v>168</v>
      </c>
      <c r="C26" s="10" t="s">
        <v>217</v>
      </c>
      <c r="D26" s="204">
        <f>MAX($D$22:D25)+1</f>
        <v>4</v>
      </c>
      <c r="E26" s="25"/>
      <c r="F26" s="25"/>
      <c r="G26" s="205">
        <v>0.17148671000000001</v>
      </c>
      <c r="H26" s="205">
        <v>0.27470838000000009</v>
      </c>
      <c r="I26" s="205">
        <v>0.36660932999999996</v>
      </c>
      <c r="J26" s="205">
        <v>0.27852500000000002</v>
      </c>
      <c r="K26" s="205">
        <v>0.62803410000000004</v>
      </c>
      <c r="L26" s="223">
        <f>K26*(1+'Regulatory Model'!L$21)</f>
        <v>0.64373495250000001</v>
      </c>
      <c r="M26" s="223">
        <f>L26*(1+'Regulatory Model'!M$21)</f>
        <v>0.65982832631249999</v>
      </c>
      <c r="N26" s="223">
        <f>M26*(1+'Regulatory Model'!N$21)</f>
        <v>0.67632403447031242</v>
      </c>
      <c r="O26" s="223">
        <f>N26*(1+'Regulatory Model'!O$21)</f>
        <v>0.69323213533207018</v>
      </c>
      <c r="P26" s="223">
        <f>O26*(1+'Regulatory Model'!P$21)</f>
        <v>0.71056293871537191</v>
      </c>
      <c r="Q26" s="223">
        <f>P26*(1+'Regulatory Model'!Q$21)</f>
        <v>0.72832701218325613</v>
      </c>
      <c r="R26" s="223">
        <f>Q26*(1+'Regulatory Model'!R$21)</f>
        <v>0.74653518748783743</v>
      </c>
      <c r="S26" s="223">
        <f>R26*(1+'Regulatory Model'!S$21)</f>
        <v>0.76519856717503332</v>
      </c>
      <c r="T26" s="223">
        <f>S26*(1+'Regulatory Model'!T$21)</f>
        <v>0.78432853135440905</v>
      </c>
      <c r="U26" s="223">
        <f>T26*(1+'Regulatory Model'!U$21)</f>
        <v>0.80393674463826925</v>
      </c>
      <c r="V26" s="223">
        <f>U26*(1+'Regulatory Model'!V$21)</f>
        <v>0.82403516325422588</v>
      </c>
      <c r="W26" s="223">
        <f>V26*(1+'Regulatory Model'!W$21)</f>
        <v>0.84463604233558143</v>
      </c>
      <c r="X26" s="223">
        <f>W26*(1+'Regulatory Model'!X$21)</f>
        <v>0.86575194339397088</v>
      </c>
      <c r="Y26" s="223">
        <f>X26*(1+'Regulatory Model'!Y$21)</f>
        <v>0.8873957419788201</v>
      </c>
      <c r="Z26" s="223">
        <f>Y26*(1+'Regulatory Model'!Z$21)</f>
        <v>0.90958063552829049</v>
      </c>
      <c r="AA26" s="223">
        <f>Z26*(1+'Regulatory Model'!AA$21)</f>
        <v>0.93232015141649771</v>
      </c>
      <c r="AB26" s="223">
        <f>AA26*(1+'Regulatory Model'!AB$21)</f>
        <v>0.95562815520191002</v>
      </c>
      <c r="AC26" s="223">
        <f>AB26*(1+'Regulatory Model'!AC$21)</f>
        <v>0.97951885908195768</v>
      </c>
      <c r="AD26" s="223">
        <f>AC26*(1+'Regulatory Model'!AD$21)</f>
        <v>1.0040068305590066</v>
      </c>
      <c r="AE26" s="223">
        <f>AD26*(1+'Regulatory Model'!AE$21)</f>
        <v>1.0291070013229817</v>
      </c>
      <c r="AF26" s="223">
        <f>AE26*(1+'Regulatory Model'!AF$21)</f>
        <v>1.0548346763560561</v>
      </c>
      <c r="AG26" s="223">
        <f>AF26*(1+'Regulatory Model'!AG$21)</f>
        <v>1.0812055432649574</v>
      </c>
      <c r="AH26" s="223">
        <f>AG26*(1+'Regulatory Model'!AH$21)</f>
        <v>1.1082356818465813</v>
      </c>
      <c r="AI26" s="223">
        <f>AH26*(1+'Regulatory Model'!AI$21)</f>
        <v>1.1359415738927456</v>
      </c>
      <c r="AJ26" s="223">
        <f>AI26*(1+'Regulatory Model'!AJ$21)</f>
        <v>1.1643401132400641</v>
      </c>
      <c r="AK26" s="223">
        <f>AJ26*(1+'Regulatory Model'!AK$21)</f>
        <v>1.1934486160710656</v>
      </c>
      <c r="AL26" s="223">
        <f>AK26*(1+'Regulatory Model'!AL$21)</f>
        <v>1.2232848314728422</v>
      </c>
      <c r="AM26" s="223">
        <f>AL26*(1+'Regulatory Model'!AM$21)</f>
        <v>1.253866952259663</v>
      </c>
      <c r="AN26" s="223">
        <f>AM26*(1+'Regulatory Model'!AN$21)</f>
        <v>1.2852136260661544</v>
      </c>
      <c r="AO26" s="223">
        <f>AN26*(1+'Regulatory Model'!AO$21)</f>
        <v>1.3173439667178082</v>
      </c>
      <c r="AP26" s="223">
        <f>AO26*(1+'Regulatory Model'!AP$21)</f>
        <v>1.3502775658857533</v>
      </c>
      <c r="AQ26" s="223">
        <f>AP26*(1+'Regulatory Model'!AQ$21)</f>
        <v>1.384034505032897</v>
      </c>
      <c r="AR26" s="223">
        <f>AQ26*(1+'Regulatory Model'!AR$21)</f>
        <v>1.4186353676587193</v>
      </c>
      <c r="AS26" s="223">
        <f>AR26*(1+'Regulatory Model'!AS$21)</f>
        <v>1.4541012518501872</v>
      </c>
      <c r="AT26" s="223">
        <f>AS26*(1+'Regulatory Model'!AT$21)</f>
        <v>1.4904537831464417</v>
      </c>
      <c r="AU26" s="223">
        <f>AT26*(1+'Regulatory Model'!AU$21)</f>
        <v>1.5277151277251027</v>
      </c>
      <c r="AV26" s="223">
        <f>AU26*(1+'Regulatory Model'!AV$21)</f>
        <v>1.56590800591823</v>
      </c>
      <c r="AW26" s="223">
        <f>AV26*(1+'Regulatory Model'!AW$21)</f>
        <v>1.6050557060661856</v>
      </c>
      <c r="AX26" s="223">
        <f>AW26*(1+'Regulatory Model'!AX$21)</f>
        <v>1.64518209871784</v>
      </c>
      <c r="AY26" s="223">
        <f>AX26*(1+'Regulatory Model'!AY$21)</f>
        <v>1.6863116511857859</v>
      </c>
      <c r="AZ26" s="223">
        <f>AY26*(1+'Regulatory Model'!AZ$21)</f>
        <v>1.7284694424654303</v>
      </c>
      <c r="BA26" s="223">
        <f>AZ26*(1+'Regulatory Model'!BA$21)</f>
        <v>1.7716811785270659</v>
      </c>
      <c r="BB26" s="223">
        <f>BA26*(1+'Regulatory Model'!BB$21)</f>
        <v>1.8159732079902424</v>
      </c>
      <c r="BC26" s="223">
        <f>BB26*(1+'Regulatory Model'!BC$21)</f>
        <v>1.8613725381899984</v>
      </c>
      <c r="BD26" s="223">
        <f>BC26*(1+'Regulatory Model'!BD$21)</f>
        <v>1.9079068516447482</v>
      </c>
    </row>
    <row r="27" spans="1:56" outlineLevel="1" x14ac:dyDescent="0.2">
      <c r="A27" s="27"/>
      <c r="B27" s="53" t="s">
        <v>169</v>
      </c>
      <c r="C27" s="10" t="s">
        <v>217</v>
      </c>
      <c r="D27" s="204">
        <f>MAX($D$22:D26)+1</f>
        <v>5</v>
      </c>
      <c r="E27" s="25"/>
      <c r="F27" s="25"/>
      <c r="G27" s="205">
        <v>1.4754836700000002</v>
      </c>
      <c r="H27" s="205">
        <v>1.6222693500000001</v>
      </c>
      <c r="I27" s="205">
        <v>1.64155951</v>
      </c>
      <c r="J27" s="205">
        <v>1.951146</v>
      </c>
      <c r="K27" s="205">
        <v>2.2460758799999998</v>
      </c>
      <c r="L27" s="223">
        <f>K27*(1+'Regulatory Model'!L$21)</f>
        <v>2.3022277769999997</v>
      </c>
      <c r="M27" s="223">
        <f>L27*(1+'Regulatory Model'!M$21)</f>
        <v>2.3597834714249997</v>
      </c>
      <c r="N27" s="223">
        <f>M27*(1+'Regulatory Model'!N$21)</f>
        <v>2.4187780582106244</v>
      </c>
      <c r="O27" s="223">
        <f>N27*(1+'Regulatory Model'!O$21)</f>
        <v>2.4792475096658899</v>
      </c>
      <c r="P27" s="223">
        <f>O27*(1+'Regulatory Model'!P$21)</f>
        <v>2.5412286974075369</v>
      </c>
      <c r="Q27" s="223">
        <f>P27*(1+'Regulatory Model'!Q$21)</f>
        <v>2.6047594148427251</v>
      </c>
      <c r="R27" s="223">
        <f>Q27*(1+'Regulatory Model'!R$21)</f>
        <v>2.669878400213793</v>
      </c>
      <c r="S27" s="223">
        <f>R27*(1+'Regulatory Model'!S$21)</f>
        <v>2.7366253602191377</v>
      </c>
      <c r="T27" s="223">
        <f>S27*(1+'Regulatory Model'!T$21)</f>
        <v>2.8050409942246159</v>
      </c>
      <c r="U27" s="223">
        <f>T27*(1+'Regulatory Model'!U$21)</f>
        <v>2.875167019080231</v>
      </c>
      <c r="V27" s="223">
        <f>U27*(1+'Regulatory Model'!V$21)</f>
        <v>2.9470461945572364</v>
      </c>
      <c r="W27" s="223">
        <f>V27*(1+'Regulatory Model'!W$21)</f>
        <v>3.0207223494211672</v>
      </c>
      <c r="X27" s="223">
        <f>W27*(1+'Regulatory Model'!X$21)</f>
        <v>3.0962404081566963</v>
      </c>
      <c r="Y27" s="223">
        <f>X27*(1+'Regulatory Model'!Y$21)</f>
        <v>3.1736464183606135</v>
      </c>
      <c r="Z27" s="223">
        <f>Y27*(1+'Regulatory Model'!Z$21)</f>
        <v>3.2529875788196283</v>
      </c>
      <c r="AA27" s="223">
        <f>Z27*(1+'Regulatory Model'!AA$21)</f>
        <v>3.3343122682901187</v>
      </c>
      <c r="AB27" s="223">
        <f>AA27*(1+'Regulatory Model'!AB$21)</f>
        <v>3.4176700749973712</v>
      </c>
      <c r="AC27" s="223">
        <f>AB27*(1+'Regulatory Model'!AC$21)</f>
        <v>3.5031118268723054</v>
      </c>
      <c r="AD27" s="223">
        <f>AC27*(1+'Regulatory Model'!AD$21)</f>
        <v>3.5906896225441125</v>
      </c>
      <c r="AE27" s="223">
        <f>AD27*(1+'Regulatory Model'!AE$21)</f>
        <v>3.680456863107715</v>
      </c>
      <c r="AF27" s="223">
        <f>AE27*(1+'Regulatory Model'!AF$21)</f>
        <v>3.7724682846854076</v>
      </c>
      <c r="AG27" s="223">
        <f>AF27*(1+'Regulatory Model'!AG$21)</f>
        <v>3.8667799918025425</v>
      </c>
      <c r="AH27" s="223">
        <f>AG27*(1+'Regulatory Model'!AH$21)</f>
        <v>3.9634494915976055</v>
      </c>
      <c r="AI27" s="223">
        <f>AH27*(1+'Regulatory Model'!AI$21)</f>
        <v>4.0625357288875454</v>
      </c>
      <c r="AJ27" s="223">
        <f>AI27*(1+'Regulatory Model'!AJ$21)</f>
        <v>4.1640991221097341</v>
      </c>
      <c r="AK27" s="223">
        <f>AJ27*(1+'Regulatory Model'!AK$21)</f>
        <v>4.2682016001624774</v>
      </c>
      <c r="AL27" s="223">
        <f>AK27*(1+'Regulatory Model'!AL$21)</f>
        <v>4.3749066401665386</v>
      </c>
      <c r="AM27" s="223">
        <f>AL27*(1+'Regulatory Model'!AM$21)</f>
        <v>4.484279306170702</v>
      </c>
      <c r="AN27" s="223">
        <f>AM27*(1+'Regulatory Model'!AN$21)</f>
        <v>4.5963862888249691</v>
      </c>
      <c r="AO27" s="223">
        <f>AN27*(1+'Regulatory Model'!AO$21)</f>
        <v>4.7112959460455928</v>
      </c>
      <c r="AP27" s="223">
        <f>AO27*(1+'Regulatory Model'!AP$21)</f>
        <v>4.8290783446967325</v>
      </c>
      <c r="AQ27" s="223">
        <f>AP27*(1+'Regulatory Model'!AQ$21)</f>
        <v>4.9498053033141503</v>
      </c>
      <c r="AR27" s="223">
        <f>AQ27*(1+'Regulatory Model'!AR$21)</f>
        <v>5.0735504358970038</v>
      </c>
      <c r="AS27" s="223">
        <f>AR27*(1+'Regulatory Model'!AS$21)</f>
        <v>5.2003891967944282</v>
      </c>
      <c r="AT27" s="223">
        <f>AS27*(1+'Regulatory Model'!AT$21)</f>
        <v>5.3303989267142882</v>
      </c>
      <c r="AU27" s="223">
        <f>AT27*(1+'Regulatory Model'!AU$21)</f>
        <v>5.4636588998821445</v>
      </c>
      <c r="AV27" s="223">
        <f>AU27*(1+'Regulatory Model'!AV$21)</f>
        <v>5.6002503723791976</v>
      </c>
      <c r="AW27" s="223">
        <f>AV27*(1+'Regulatory Model'!AW$21)</f>
        <v>5.7402566316886769</v>
      </c>
      <c r="AX27" s="223">
        <f>AW27*(1+'Regulatory Model'!AX$21)</f>
        <v>5.8837630474808931</v>
      </c>
      <c r="AY27" s="223">
        <f>AX27*(1+'Regulatory Model'!AY$21)</f>
        <v>6.0308571236679152</v>
      </c>
      <c r="AZ27" s="223">
        <f>AY27*(1+'Regulatory Model'!AZ$21)</f>
        <v>6.1816285517596121</v>
      </c>
      <c r="BA27" s="223">
        <f>AZ27*(1+'Regulatory Model'!BA$21)</f>
        <v>6.3361692655536022</v>
      </c>
      <c r="BB27" s="223">
        <f>BA27*(1+'Regulatory Model'!BB$21)</f>
        <v>6.4945734971924418</v>
      </c>
      <c r="BC27" s="223">
        <f>BB27*(1+'Regulatory Model'!BC$21)</f>
        <v>6.6569378346222523</v>
      </c>
      <c r="BD27" s="223">
        <f>BC27*(1+'Regulatory Model'!BD$21)</f>
        <v>6.8233612804878083</v>
      </c>
    </row>
    <row r="28" spans="1:56" outlineLevel="1" x14ac:dyDescent="0.2">
      <c r="A28" s="27"/>
      <c r="B28" s="49" t="s">
        <v>170</v>
      </c>
      <c r="D28" s="20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</row>
    <row r="29" spans="1:56" outlineLevel="1" x14ac:dyDescent="0.2">
      <c r="A29" s="27"/>
      <c r="B29" s="53" t="s">
        <v>167</v>
      </c>
      <c r="C29" s="10" t="s">
        <v>217</v>
      </c>
      <c r="D29" s="204">
        <f>MAX($D$22:D28)+1</f>
        <v>6</v>
      </c>
      <c r="E29" s="25"/>
      <c r="F29" s="25"/>
      <c r="G29" s="205">
        <v>0</v>
      </c>
      <c r="H29" s="205">
        <v>0</v>
      </c>
      <c r="I29" s="205">
        <v>0</v>
      </c>
      <c r="J29" s="205">
        <v>0</v>
      </c>
      <c r="K29" s="205">
        <v>0</v>
      </c>
      <c r="L29" s="223">
        <f>K29*(1+'Regulatory Model'!L$21)</f>
        <v>0</v>
      </c>
      <c r="M29" s="223">
        <f>L29*(1+'Regulatory Model'!M$21)</f>
        <v>0</v>
      </c>
      <c r="N29" s="223">
        <f>M29*(1+'Regulatory Model'!N$21)</f>
        <v>0</v>
      </c>
      <c r="O29" s="223">
        <f>N29*(1+'Regulatory Model'!O$21)</f>
        <v>0</v>
      </c>
      <c r="P29" s="223">
        <f>O29*(1+'Regulatory Model'!P$21)</f>
        <v>0</v>
      </c>
      <c r="Q29" s="223">
        <f>P29*(1+'Regulatory Model'!Q$21)</f>
        <v>0</v>
      </c>
      <c r="R29" s="223">
        <f>Q29*(1+'Regulatory Model'!R$21)</f>
        <v>0</v>
      </c>
      <c r="S29" s="223">
        <f>R29*(1+'Regulatory Model'!S$21)</f>
        <v>0</v>
      </c>
      <c r="T29" s="223">
        <f>S29*(1+'Regulatory Model'!T$21)</f>
        <v>0</v>
      </c>
      <c r="U29" s="223">
        <f>T29*(1+'Regulatory Model'!U$21)</f>
        <v>0</v>
      </c>
      <c r="V29" s="223">
        <f>U29*(1+'Regulatory Model'!V$21)</f>
        <v>0</v>
      </c>
      <c r="W29" s="223">
        <f>V29*(1+'Regulatory Model'!W$21)</f>
        <v>0</v>
      </c>
      <c r="X29" s="223">
        <f>W29*(1+'Regulatory Model'!X$21)</f>
        <v>0</v>
      </c>
      <c r="Y29" s="223">
        <f>X29*(1+'Regulatory Model'!Y$21)</f>
        <v>0</v>
      </c>
      <c r="Z29" s="223">
        <f>Y29*(1+'Regulatory Model'!Z$21)</f>
        <v>0</v>
      </c>
      <c r="AA29" s="223">
        <f>Z29*(1+'Regulatory Model'!AA$21)</f>
        <v>0</v>
      </c>
      <c r="AB29" s="223">
        <f>AA29*(1+'Regulatory Model'!AB$21)</f>
        <v>0</v>
      </c>
      <c r="AC29" s="223">
        <f>AB29*(1+'Regulatory Model'!AC$21)</f>
        <v>0</v>
      </c>
      <c r="AD29" s="223">
        <f>AC29*(1+'Regulatory Model'!AD$21)</f>
        <v>0</v>
      </c>
      <c r="AE29" s="223">
        <f>AD29*(1+'Regulatory Model'!AE$21)</f>
        <v>0</v>
      </c>
      <c r="AF29" s="223">
        <f>AE29*(1+'Regulatory Model'!AF$21)</f>
        <v>0</v>
      </c>
      <c r="AG29" s="223">
        <f>AF29*(1+'Regulatory Model'!AG$21)</f>
        <v>0</v>
      </c>
      <c r="AH29" s="223">
        <f>AG29*(1+'Regulatory Model'!AH$21)</f>
        <v>0</v>
      </c>
      <c r="AI29" s="223">
        <f>AH29*(1+'Regulatory Model'!AI$21)</f>
        <v>0</v>
      </c>
      <c r="AJ29" s="223">
        <f>AI29*(1+'Regulatory Model'!AJ$21)</f>
        <v>0</v>
      </c>
      <c r="AK29" s="223">
        <f>AJ29*(1+'Regulatory Model'!AK$21)</f>
        <v>0</v>
      </c>
      <c r="AL29" s="223">
        <f>AK29*(1+'Regulatory Model'!AL$21)</f>
        <v>0</v>
      </c>
      <c r="AM29" s="223">
        <f>AL29*(1+'Regulatory Model'!AM$21)</f>
        <v>0</v>
      </c>
      <c r="AN29" s="223">
        <f>AM29*(1+'Regulatory Model'!AN$21)</f>
        <v>0</v>
      </c>
      <c r="AO29" s="223">
        <f>AN29*(1+'Regulatory Model'!AO$21)</f>
        <v>0</v>
      </c>
      <c r="AP29" s="223">
        <f>AO29*(1+'Regulatory Model'!AP$21)</f>
        <v>0</v>
      </c>
      <c r="AQ29" s="223">
        <f>AP29*(1+'Regulatory Model'!AQ$21)</f>
        <v>0</v>
      </c>
      <c r="AR29" s="223">
        <f>AQ29*(1+'Regulatory Model'!AR$21)</f>
        <v>0</v>
      </c>
      <c r="AS29" s="223">
        <f>AR29*(1+'Regulatory Model'!AS$21)</f>
        <v>0</v>
      </c>
      <c r="AT29" s="223">
        <f>AS29*(1+'Regulatory Model'!AT$21)</f>
        <v>0</v>
      </c>
      <c r="AU29" s="223">
        <f>AT29*(1+'Regulatory Model'!AU$21)</f>
        <v>0</v>
      </c>
      <c r="AV29" s="223">
        <f>AU29*(1+'Regulatory Model'!AV$21)</f>
        <v>0</v>
      </c>
      <c r="AW29" s="223">
        <f>AV29*(1+'Regulatory Model'!AW$21)</f>
        <v>0</v>
      </c>
      <c r="AX29" s="223">
        <f>AW29*(1+'Regulatory Model'!AX$21)</f>
        <v>0</v>
      </c>
      <c r="AY29" s="223">
        <f>AX29*(1+'Regulatory Model'!AY$21)</f>
        <v>0</v>
      </c>
      <c r="AZ29" s="223">
        <f>AY29*(1+'Regulatory Model'!AZ$21)</f>
        <v>0</v>
      </c>
      <c r="BA29" s="223">
        <f>AZ29*(1+'Regulatory Model'!BA$21)</f>
        <v>0</v>
      </c>
      <c r="BB29" s="223">
        <f>BA29*(1+'Regulatory Model'!BB$21)</f>
        <v>0</v>
      </c>
      <c r="BC29" s="223">
        <f>BB29*(1+'Regulatory Model'!BC$21)</f>
        <v>0</v>
      </c>
      <c r="BD29" s="223">
        <f>BC29*(1+'Regulatory Model'!BD$21)</f>
        <v>0</v>
      </c>
    </row>
    <row r="30" spans="1:56" outlineLevel="1" x14ac:dyDescent="0.2">
      <c r="A30" s="27"/>
      <c r="B30" s="53" t="s">
        <v>168</v>
      </c>
      <c r="C30" s="10" t="s">
        <v>217</v>
      </c>
      <c r="D30" s="204">
        <f>MAX($D$22:D29)+1</f>
        <v>7</v>
      </c>
      <c r="E30" s="25"/>
      <c r="F30" s="25"/>
      <c r="G30" s="205">
        <v>1.7612220500000002</v>
      </c>
      <c r="H30" s="205">
        <v>0.3839545800000001</v>
      </c>
      <c r="I30" s="205">
        <v>1.0897369899999994</v>
      </c>
      <c r="J30" s="205">
        <v>1.0535350000000001</v>
      </c>
      <c r="K30" s="205">
        <v>1.1003455199999996</v>
      </c>
      <c r="L30" s="223">
        <f>K30*(1+'Regulatory Model'!L$21)</f>
        <v>1.1278541579999994</v>
      </c>
      <c r="M30" s="223">
        <f>L30*(1+'Regulatory Model'!M$21)</f>
        <v>1.1560505119499993</v>
      </c>
      <c r="N30" s="223">
        <f>M30*(1+'Regulatory Model'!N$21)</f>
        <v>1.1849517747487492</v>
      </c>
      <c r="O30" s="223">
        <f>N30*(1+'Regulatory Model'!O$21)</f>
        <v>1.2145755691174678</v>
      </c>
      <c r="P30" s="223">
        <f>O30*(1+'Regulatory Model'!P$21)</f>
        <v>1.2449399583454044</v>
      </c>
      <c r="Q30" s="223">
        <f>P30*(1+'Regulatory Model'!Q$21)</f>
        <v>1.2760634573040395</v>
      </c>
      <c r="R30" s="223">
        <f>Q30*(1+'Regulatory Model'!R$21)</f>
        <v>1.3079650437366404</v>
      </c>
      <c r="S30" s="223">
        <f>R30*(1+'Regulatory Model'!S$21)</f>
        <v>1.3406641698300563</v>
      </c>
      <c r="T30" s="223">
        <f>S30*(1+'Regulatory Model'!T$21)</f>
        <v>1.3741807740758076</v>
      </c>
      <c r="U30" s="223">
        <f>T30*(1+'Regulatory Model'!U$21)</f>
        <v>1.4085352934277027</v>
      </c>
      <c r="V30" s="223">
        <f>U30*(1+'Regulatory Model'!V$21)</f>
        <v>1.4437486757633951</v>
      </c>
      <c r="W30" s="223">
        <f>V30*(1+'Regulatory Model'!W$21)</f>
        <v>1.4798423926574797</v>
      </c>
      <c r="X30" s="223">
        <f>W30*(1+'Regulatory Model'!X$21)</f>
        <v>1.5168384524739167</v>
      </c>
      <c r="Y30" s="223">
        <f>X30*(1+'Regulatory Model'!Y$21)</f>
        <v>1.5547594137857645</v>
      </c>
      <c r="Z30" s="223">
        <f>Y30*(1+'Regulatory Model'!Z$21)</f>
        <v>1.5936283991304085</v>
      </c>
      <c r="AA30" s="223">
        <f>Z30*(1+'Regulatory Model'!AA$21)</f>
        <v>1.6334691091086686</v>
      </c>
      <c r="AB30" s="223">
        <f>AA30*(1+'Regulatory Model'!AB$21)</f>
        <v>1.6743058368363852</v>
      </c>
      <c r="AC30" s="223">
        <f>AB30*(1+'Regulatory Model'!AC$21)</f>
        <v>1.7161634827572947</v>
      </c>
      <c r="AD30" s="223">
        <f>AC30*(1+'Regulatory Model'!AD$21)</f>
        <v>1.7590675698262268</v>
      </c>
      <c r="AE30" s="223">
        <f>AD30*(1+'Regulatory Model'!AE$21)</f>
        <v>1.8030442590718823</v>
      </c>
      <c r="AF30" s="223">
        <f>AE30*(1+'Regulatory Model'!AF$21)</f>
        <v>1.8481203655486791</v>
      </c>
      <c r="AG30" s="223">
        <f>AF30*(1+'Regulatory Model'!AG$21)</f>
        <v>1.894323374687396</v>
      </c>
      <c r="AH30" s="223">
        <f>AG30*(1+'Regulatory Model'!AH$21)</f>
        <v>1.9416814590545808</v>
      </c>
      <c r="AI30" s="223">
        <f>AH30*(1+'Regulatory Model'!AI$21)</f>
        <v>1.990223495530945</v>
      </c>
      <c r="AJ30" s="223">
        <f>AI30*(1+'Regulatory Model'!AJ$21)</f>
        <v>2.0399790829192184</v>
      </c>
      <c r="AK30" s="223">
        <f>AJ30*(1+'Regulatory Model'!AK$21)</f>
        <v>2.0909785599921986</v>
      </c>
      <c r="AL30" s="223">
        <f>AK30*(1+'Regulatory Model'!AL$21)</f>
        <v>2.1432530239920036</v>
      </c>
      <c r="AM30" s="223">
        <f>AL30*(1+'Regulatory Model'!AM$21)</f>
        <v>2.1968343495918035</v>
      </c>
      <c r="AN30" s="223">
        <f>AM30*(1+'Regulatory Model'!AN$21)</f>
        <v>2.2517552083315984</v>
      </c>
      <c r="AO30" s="223">
        <f>AN30*(1+'Regulatory Model'!AO$21)</f>
        <v>2.3080490885398883</v>
      </c>
      <c r="AP30" s="223">
        <f>AO30*(1+'Regulatory Model'!AP$21)</f>
        <v>2.3657503157533855</v>
      </c>
      <c r="AQ30" s="223">
        <f>AP30*(1+'Regulatory Model'!AQ$21)</f>
        <v>2.42489407364722</v>
      </c>
      <c r="AR30" s="223">
        <f>AQ30*(1+'Regulatory Model'!AR$21)</f>
        <v>2.4855164254884001</v>
      </c>
      <c r="AS30" s="223">
        <f>AR30*(1+'Regulatory Model'!AS$21)</f>
        <v>2.5476543361256101</v>
      </c>
      <c r="AT30" s="223">
        <f>AS30*(1+'Regulatory Model'!AT$21)</f>
        <v>2.6113456945287501</v>
      </c>
      <c r="AU30" s="223">
        <f>AT30*(1+'Regulatory Model'!AU$21)</f>
        <v>2.6766293368919687</v>
      </c>
      <c r="AV30" s="223">
        <f>AU30*(1+'Regulatory Model'!AV$21)</f>
        <v>2.7435450703142679</v>
      </c>
      <c r="AW30" s="223">
        <f>AV30*(1+'Regulatory Model'!AW$21)</f>
        <v>2.8121336970721242</v>
      </c>
      <c r="AX30" s="223">
        <f>AW30*(1+'Regulatory Model'!AX$21)</f>
        <v>2.8824370394989272</v>
      </c>
      <c r="AY30" s="223">
        <f>AX30*(1+'Regulatory Model'!AY$21)</f>
        <v>2.9544979654864001</v>
      </c>
      <c r="AZ30" s="223">
        <f>AY30*(1+'Regulatory Model'!AZ$21)</f>
        <v>3.0283604146235596</v>
      </c>
      <c r="BA30" s="223">
        <f>AZ30*(1+'Regulatory Model'!BA$21)</f>
        <v>3.1040694249891483</v>
      </c>
      <c r="BB30" s="223">
        <f>BA30*(1+'Regulatory Model'!BB$21)</f>
        <v>3.1816711606138766</v>
      </c>
      <c r="BC30" s="223">
        <f>BB30*(1+'Regulatory Model'!BC$21)</f>
        <v>3.2612129396292233</v>
      </c>
      <c r="BD30" s="223">
        <f>BC30*(1+'Regulatory Model'!BD$21)</f>
        <v>3.3427432631199534</v>
      </c>
    </row>
    <row r="31" spans="1:56" outlineLevel="1" x14ac:dyDescent="0.2">
      <c r="A31" s="27"/>
      <c r="B31" s="53" t="s">
        <v>169</v>
      </c>
      <c r="C31" s="10" t="s">
        <v>217</v>
      </c>
      <c r="D31" s="204">
        <f>MAX($D$22:D30)+1</f>
        <v>8</v>
      </c>
      <c r="E31" s="25"/>
      <c r="F31" s="25"/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23">
        <f>K31*(1+'Regulatory Model'!L$21)</f>
        <v>0</v>
      </c>
      <c r="M31" s="223">
        <f>L31*(1+'Regulatory Model'!M$21)</f>
        <v>0</v>
      </c>
      <c r="N31" s="223">
        <f>M31*(1+'Regulatory Model'!N$21)</f>
        <v>0</v>
      </c>
      <c r="O31" s="223">
        <f>N31*(1+'Regulatory Model'!O$21)</f>
        <v>0</v>
      </c>
      <c r="P31" s="223">
        <f>O31*(1+'Regulatory Model'!P$21)</f>
        <v>0</v>
      </c>
      <c r="Q31" s="223">
        <f>P31*(1+'Regulatory Model'!Q$21)</f>
        <v>0</v>
      </c>
      <c r="R31" s="223">
        <f>Q31*(1+'Regulatory Model'!R$21)</f>
        <v>0</v>
      </c>
      <c r="S31" s="223">
        <f>R31*(1+'Regulatory Model'!S$21)</f>
        <v>0</v>
      </c>
      <c r="T31" s="223">
        <f>S31*(1+'Regulatory Model'!T$21)</f>
        <v>0</v>
      </c>
      <c r="U31" s="223">
        <f>T31*(1+'Regulatory Model'!U$21)</f>
        <v>0</v>
      </c>
      <c r="V31" s="223">
        <f>U31*(1+'Regulatory Model'!V$21)</f>
        <v>0</v>
      </c>
      <c r="W31" s="223">
        <f>V31*(1+'Regulatory Model'!W$21)</f>
        <v>0</v>
      </c>
      <c r="X31" s="223">
        <f>W31*(1+'Regulatory Model'!X$21)</f>
        <v>0</v>
      </c>
      <c r="Y31" s="223">
        <f>X31*(1+'Regulatory Model'!Y$21)</f>
        <v>0</v>
      </c>
      <c r="Z31" s="223">
        <f>Y31*(1+'Regulatory Model'!Z$21)</f>
        <v>0</v>
      </c>
      <c r="AA31" s="223">
        <f>Z31*(1+'Regulatory Model'!AA$21)</f>
        <v>0</v>
      </c>
      <c r="AB31" s="223">
        <f>AA31*(1+'Regulatory Model'!AB$21)</f>
        <v>0</v>
      </c>
      <c r="AC31" s="223">
        <f>AB31*(1+'Regulatory Model'!AC$21)</f>
        <v>0</v>
      </c>
      <c r="AD31" s="223">
        <f>AC31*(1+'Regulatory Model'!AD$21)</f>
        <v>0</v>
      </c>
      <c r="AE31" s="223">
        <f>AD31*(1+'Regulatory Model'!AE$21)</f>
        <v>0</v>
      </c>
      <c r="AF31" s="223">
        <f>AE31*(1+'Regulatory Model'!AF$21)</f>
        <v>0</v>
      </c>
      <c r="AG31" s="223">
        <f>AF31*(1+'Regulatory Model'!AG$21)</f>
        <v>0</v>
      </c>
      <c r="AH31" s="223">
        <f>AG31*(1+'Regulatory Model'!AH$21)</f>
        <v>0</v>
      </c>
      <c r="AI31" s="223">
        <f>AH31*(1+'Regulatory Model'!AI$21)</f>
        <v>0</v>
      </c>
      <c r="AJ31" s="223">
        <f>AI31*(1+'Regulatory Model'!AJ$21)</f>
        <v>0</v>
      </c>
      <c r="AK31" s="223">
        <f>AJ31*(1+'Regulatory Model'!AK$21)</f>
        <v>0</v>
      </c>
      <c r="AL31" s="223">
        <f>AK31*(1+'Regulatory Model'!AL$21)</f>
        <v>0</v>
      </c>
      <c r="AM31" s="223">
        <f>AL31*(1+'Regulatory Model'!AM$21)</f>
        <v>0</v>
      </c>
      <c r="AN31" s="223">
        <f>AM31*(1+'Regulatory Model'!AN$21)</f>
        <v>0</v>
      </c>
      <c r="AO31" s="223">
        <f>AN31*(1+'Regulatory Model'!AO$21)</f>
        <v>0</v>
      </c>
      <c r="AP31" s="223">
        <f>AO31*(1+'Regulatory Model'!AP$21)</f>
        <v>0</v>
      </c>
      <c r="AQ31" s="223">
        <f>AP31*(1+'Regulatory Model'!AQ$21)</f>
        <v>0</v>
      </c>
      <c r="AR31" s="223">
        <f>AQ31*(1+'Regulatory Model'!AR$21)</f>
        <v>0</v>
      </c>
      <c r="AS31" s="223">
        <f>AR31*(1+'Regulatory Model'!AS$21)</f>
        <v>0</v>
      </c>
      <c r="AT31" s="223">
        <f>AS31*(1+'Regulatory Model'!AT$21)</f>
        <v>0</v>
      </c>
      <c r="AU31" s="223">
        <f>AT31*(1+'Regulatory Model'!AU$21)</f>
        <v>0</v>
      </c>
      <c r="AV31" s="223">
        <f>AU31*(1+'Regulatory Model'!AV$21)</f>
        <v>0</v>
      </c>
      <c r="AW31" s="223">
        <f>AV31*(1+'Regulatory Model'!AW$21)</f>
        <v>0</v>
      </c>
      <c r="AX31" s="223">
        <f>AW31*(1+'Regulatory Model'!AX$21)</f>
        <v>0</v>
      </c>
      <c r="AY31" s="223">
        <f>AX31*(1+'Regulatory Model'!AY$21)</f>
        <v>0</v>
      </c>
      <c r="AZ31" s="223">
        <f>AY31*(1+'Regulatory Model'!AZ$21)</f>
        <v>0</v>
      </c>
      <c r="BA31" s="223">
        <f>AZ31*(1+'Regulatory Model'!BA$21)</f>
        <v>0</v>
      </c>
      <c r="BB31" s="223">
        <f>BA31*(1+'Regulatory Model'!BB$21)</f>
        <v>0</v>
      </c>
      <c r="BC31" s="223">
        <f>BB31*(1+'Regulatory Model'!BC$21)</f>
        <v>0</v>
      </c>
      <c r="BD31" s="223">
        <f>BC31*(1+'Regulatory Model'!BD$21)</f>
        <v>0</v>
      </c>
    </row>
    <row r="32" spans="1:56" outlineLevel="1" x14ac:dyDescent="0.2">
      <c r="A32" s="27"/>
      <c r="B32" s="49" t="s">
        <v>171</v>
      </c>
      <c r="D32" s="20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</row>
    <row r="33" spans="1:56" outlineLevel="1" x14ac:dyDescent="0.2">
      <c r="A33" s="27"/>
      <c r="B33" s="53" t="s">
        <v>167</v>
      </c>
      <c r="C33" s="10" t="s">
        <v>217</v>
      </c>
      <c r="D33" s="204">
        <f>MAX($D$22:D32)+1</f>
        <v>9</v>
      </c>
      <c r="E33" s="25"/>
      <c r="F33" s="25"/>
      <c r="G33" s="205">
        <v>4.7462932248316685</v>
      </c>
      <c r="H33" s="205">
        <v>3.4033306300000001</v>
      </c>
      <c r="I33" s="205">
        <v>3.1038542046152009</v>
      </c>
      <c r="J33" s="205">
        <v>3.3790344800000005</v>
      </c>
      <c r="K33" s="205">
        <v>2.6649893210644553</v>
      </c>
      <c r="L33" s="223">
        <f>K33*(1+'Regulatory Model'!L$21)</f>
        <v>2.7316140540910663</v>
      </c>
      <c r="M33" s="223">
        <f>L33*(1+'Regulatory Model'!M$21)</f>
        <v>2.7999044054433426</v>
      </c>
      <c r="N33" s="223">
        <f>M33*(1+'Regulatory Model'!N$21)</f>
        <v>2.8699020155794259</v>
      </c>
      <c r="O33" s="223">
        <f>N33*(1+'Regulatory Model'!O$21)</f>
        <v>2.9416495659689113</v>
      </c>
      <c r="P33" s="223">
        <f>O33*(1+'Regulatory Model'!P$21)</f>
        <v>3.015190805118134</v>
      </c>
      <c r="Q33" s="223">
        <f>P33*(1+'Regulatory Model'!Q$21)</f>
        <v>3.0905705752460872</v>
      </c>
      <c r="R33" s="223">
        <f>Q33*(1+'Regulatory Model'!R$21)</f>
        <v>3.1678348396272393</v>
      </c>
      <c r="S33" s="223">
        <f>R33*(1+'Regulatory Model'!S$21)</f>
        <v>3.2470307106179201</v>
      </c>
      <c r="T33" s="223">
        <f>S33*(1+'Regulatory Model'!T$21)</f>
        <v>3.3282064783833678</v>
      </c>
      <c r="U33" s="223">
        <f>T33*(1+'Regulatory Model'!U$21)</f>
        <v>3.4114116403429517</v>
      </c>
      <c r="V33" s="223">
        <f>U33*(1+'Regulatory Model'!V$21)</f>
        <v>3.4966969313515253</v>
      </c>
      <c r="W33" s="223">
        <f>V33*(1+'Regulatory Model'!W$21)</f>
        <v>3.5841143546353131</v>
      </c>
      <c r="X33" s="223">
        <f>W33*(1+'Regulatory Model'!X$21)</f>
        <v>3.6737172135011957</v>
      </c>
      <c r="Y33" s="223">
        <f>X33*(1+'Regulatory Model'!Y$21)</f>
        <v>3.7655601438387252</v>
      </c>
      <c r="Z33" s="223">
        <f>Y33*(1+'Regulatory Model'!Z$21)</f>
        <v>3.8596991474346929</v>
      </c>
      <c r="AA33" s="223">
        <f>Z33*(1+'Regulatory Model'!AA$21)</f>
        <v>3.9561916261205599</v>
      </c>
      <c r="AB33" s="223">
        <f>AA33*(1+'Regulatory Model'!AB$21)</f>
        <v>4.0550964167735737</v>
      </c>
      <c r="AC33" s="223">
        <f>AB33*(1+'Regulatory Model'!AC$21)</f>
        <v>4.1564738271929125</v>
      </c>
      <c r="AD33" s="223">
        <f>AC33*(1+'Regulatory Model'!AD$21)</f>
        <v>4.2603856728727347</v>
      </c>
      <c r="AE33" s="223">
        <f>AD33*(1+'Regulatory Model'!AE$21)</f>
        <v>4.3668953146945526</v>
      </c>
      <c r="AF33" s="223">
        <f>AE33*(1+'Regulatory Model'!AF$21)</f>
        <v>4.4760676975619162</v>
      </c>
      <c r="AG33" s="223">
        <f>AF33*(1+'Regulatory Model'!AG$21)</f>
        <v>4.5879693900009642</v>
      </c>
      <c r="AH33" s="223">
        <f>AG33*(1+'Regulatory Model'!AH$21)</f>
        <v>4.7026686247509879</v>
      </c>
      <c r="AI33" s="223">
        <f>AH33*(1+'Regulatory Model'!AI$21)</f>
        <v>4.820235340369762</v>
      </c>
      <c r="AJ33" s="223">
        <f>AI33*(1+'Regulatory Model'!AJ$21)</f>
        <v>4.9407412238790052</v>
      </c>
      <c r="AK33" s="223">
        <f>AJ33*(1+'Regulatory Model'!AK$21)</f>
        <v>5.0642597544759802</v>
      </c>
      <c r="AL33" s="223">
        <f>AK33*(1+'Regulatory Model'!AL$21)</f>
        <v>5.1908662483378789</v>
      </c>
      <c r="AM33" s="223">
        <f>AL33*(1+'Regulatory Model'!AM$21)</f>
        <v>5.3206379045463255</v>
      </c>
      <c r="AN33" s="223">
        <f>AM33*(1+'Regulatory Model'!AN$21)</f>
        <v>5.4536538521599836</v>
      </c>
      <c r="AO33" s="223">
        <f>AN33*(1+'Regulatory Model'!AO$21)</f>
        <v>5.5899951984639831</v>
      </c>
      <c r="AP33" s="223">
        <f>AO33*(1+'Regulatory Model'!AP$21)</f>
        <v>5.7297450784255819</v>
      </c>
      <c r="AQ33" s="223">
        <f>AP33*(1+'Regulatory Model'!AQ$21)</f>
        <v>5.8729887053862209</v>
      </c>
      <c r="AR33" s="223">
        <f>AQ33*(1+'Regulatory Model'!AR$21)</f>
        <v>6.0198134230208762</v>
      </c>
      <c r="AS33" s="223">
        <f>AR33*(1+'Regulatory Model'!AS$21)</f>
        <v>6.1703087585963976</v>
      </c>
      <c r="AT33" s="223">
        <f>AS33*(1+'Regulatory Model'!AT$21)</f>
        <v>6.3245664775613069</v>
      </c>
      <c r="AU33" s="223">
        <f>AT33*(1+'Regulatory Model'!AU$21)</f>
        <v>6.4826806395003391</v>
      </c>
      <c r="AV33" s="223">
        <f>AU33*(1+'Regulatory Model'!AV$21)</f>
        <v>6.6447476554878468</v>
      </c>
      <c r="AW33" s="223">
        <f>AV33*(1+'Regulatory Model'!AW$21)</f>
        <v>6.8108663468750423</v>
      </c>
      <c r="AX33" s="223">
        <f>AW33*(1+'Regulatory Model'!AX$21)</f>
        <v>6.9811380055469181</v>
      </c>
      <c r="AY33" s="223">
        <f>AX33*(1+'Regulatory Model'!AY$21)</f>
        <v>7.1556664556855907</v>
      </c>
      <c r="AZ33" s="223">
        <f>AY33*(1+'Regulatory Model'!AZ$21)</f>
        <v>7.3345581170777301</v>
      </c>
      <c r="BA33" s="223">
        <f>AZ33*(1+'Regulatory Model'!BA$21)</f>
        <v>7.5179220700046727</v>
      </c>
      <c r="BB33" s="223">
        <f>BA33*(1+'Regulatory Model'!BB$21)</f>
        <v>7.7058701217547885</v>
      </c>
      <c r="BC33" s="223">
        <f>BB33*(1+'Regulatory Model'!BC$21)</f>
        <v>7.8985168747986574</v>
      </c>
      <c r="BD33" s="223">
        <f>BC33*(1+'Regulatory Model'!BD$21)</f>
        <v>8.0959797966686224</v>
      </c>
    </row>
    <row r="34" spans="1:56" outlineLevel="1" x14ac:dyDescent="0.2">
      <c r="A34" s="27"/>
      <c r="B34" s="53" t="s">
        <v>168</v>
      </c>
      <c r="C34" s="10" t="s">
        <v>217</v>
      </c>
      <c r="D34" s="204">
        <f>MAX($D$22:D33)+1</f>
        <v>10</v>
      </c>
      <c r="E34" s="25"/>
      <c r="F34" s="25"/>
      <c r="G34" s="205">
        <v>0.98127721000000001</v>
      </c>
      <c r="H34" s="205">
        <v>0.87715992000000009</v>
      </c>
      <c r="I34" s="205">
        <v>0.56365759876413257</v>
      </c>
      <c r="J34" s="205">
        <v>1.1557449199999998</v>
      </c>
      <c r="K34" s="205">
        <v>0.4872451599999999</v>
      </c>
      <c r="L34" s="223">
        <f>K34*(1+'Regulatory Model'!L$21)</f>
        <v>0.49942628899999986</v>
      </c>
      <c r="M34" s="223">
        <f>L34*(1+'Regulatory Model'!M$21)</f>
        <v>0.5119119462249998</v>
      </c>
      <c r="N34" s="223">
        <f>M34*(1+'Regulatory Model'!N$21)</f>
        <v>0.52470974488062472</v>
      </c>
      <c r="O34" s="223">
        <f>N34*(1+'Regulatory Model'!O$21)</f>
        <v>0.53782748850264028</v>
      </c>
      <c r="P34" s="223">
        <f>O34*(1+'Regulatory Model'!P$21)</f>
        <v>0.55127317571520629</v>
      </c>
      <c r="Q34" s="223">
        <f>P34*(1+'Regulatory Model'!Q$21)</f>
        <v>0.56505500510808637</v>
      </c>
      <c r="R34" s="223">
        <f>Q34*(1+'Regulatory Model'!R$21)</f>
        <v>0.57918138023578847</v>
      </c>
      <c r="S34" s="223">
        <f>R34*(1+'Regulatory Model'!S$21)</f>
        <v>0.59366091474168314</v>
      </c>
      <c r="T34" s="223">
        <f>S34*(1+'Regulatory Model'!T$21)</f>
        <v>0.60850243761022516</v>
      </c>
      <c r="U34" s="223">
        <f>T34*(1+'Regulatory Model'!U$21)</f>
        <v>0.62371499855048074</v>
      </c>
      <c r="V34" s="223">
        <f>U34*(1+'Regulatory Model'!V$21)</f>
        <v>0.63930787351424267</v>
      </c>
      <c r="W34" s="223">
        <f>V34*(1+'Regulatory Model'!W$21)</f>
        <v>0.6552905703520987</v>
      </c>
      <c r="X34" s="223">
        <f>W34*(1+'Regulatory Model'!X$21)</f>
        <v>0.6716728346109011</v>
      </c>
      <c r="Y34" s="223">
        <f>X34*(1+'Regulatory Model'!Y$21)</f>
        <v>0.68846465547617353</v>
      </c>
      <c r="Z34" s="223">
        <f>Y34*(1+'Regulatory Model'!Z$21)</f>
        <v>0.7056762718630778</v>
      </c>
      <c r="AA34" s="223">
        <f>Z34*(1+'Regulatory Model'!AA$21)</f>
        <v>0.72331817865965464</v>
      </c>
      <c r="AB34" s="223">
        <f>AA34*(1+'Regulatory Model'!AB$21)</f>
        <v>0.74140113312614597</v>
      </c>
      <c r="AC34" s="223">
        <f>AB34*(1+'Regulatory Model'!AC$21)</f>
        <v>0.75993616145429954</v>
      </c>
      <c r="AD34" s="223">
        <f>AC34*(1+'Regulatory Model'!AD$21)</f>
        <v>0.77893456549065698</v>
      </c>
      <c r="AE34" s="223">
        <f>AD34*(1+'Regulatory Model'!AE$21)</f>
        <v>0.79840792962792329</v>
      </c>
      <c r="AF34" s="223">
        <f>AE34*(1+'Regulatory Model'!AF$21)</f>
        <v>0.81836812786862134</v>
      </c>
      <c r="AG34" s="223">
        <f>AF34*(1+'Regulatory Model'!AG$21)</f>
        <v>0.8388273310653368</v>
      </c>
      <c r="AH34" s="223">
        <f>AG34*(1+'Regulatory Model'!AH$21)</f>
        <v>0.85979801434197012</v>
      </c>
      <c r="AI34" s="223">
        <f>AH34*(1+'Regulatory Model'!AI$21)</f>
        <v>0.88129296470051932</v>
      </c>
      <c r="AJ34" s="223">
        <f>AI34*(1+'Regulatory Model'!AJ$21)</f>
        <v>0.9033252888180322</v>
      </c>
      <c r="AK34" s="223">
        <f>AJ34*(1+'Regulatory Model'!AK$21)</f>
        <v>0.92590842103848292</v>
      </c>
      <c r="AL34" s="223">
        <f>AK34*(1+'Regulatory Model'!AL$21)</f>
        <v>0.9490561315644449</v>
      </c>
      <c r="AM34" s="223">
        <f>AL34*(1+'Regulatory Model'!AM$21)</f>
        <v>0.97278253485355592</v>
      </c>
      <c r="AN34" s="223">
        <f>AM34*(1+'Regulatory Model'!AN$21)</f>
        <v>0.99710209822489471</v>
      </c>
      <c r="AO34" s="223">
        <f>AN34*(1+'Regulatory Model'!AO$21)</f>
        <v>1.0220296506805169</v>
      </c>
      <c r="AP34" s="223">
        <f>AO34*(1+'Regulatory Model'!AP$21)</f>
        <v>1.0475803919475297</v>
      </c>
      <c r="AQ34" s="223">
        <f>AP34*(1+'Regulatory Model'!AQ$21)</f>
        <v>1.0737699017462179</v>
      </c>
      <c r="AR34" s="223">
        <f>AQ34*(1+'Regulatory Model'!AR$21)</f>
        <v>1.1006141492898733</v>
      </c>
      <c r="AS34" s="223">
        <f>AR34*(1+'Regulatory Model'!AS$21)</f>
        <v>1.1281295030221201</v>
      </c>
      <c r="AT34" s="223">
        <f>AS34*(1+'Regulatory Model'!AT$21)</f>
        <v>1.1563327405976731</v>
      </c>
      <c r="AU34" s="223">
        <f>AT34*(1+'Regulatory Model'!AU$21)</f>
        <v>1.1852410591126148</v>
      </c>
      <c r="AV34" s="223">
        <f>AU34*(1+'Regulatory Model'!AV$21)</f>
        <v>1.21487208559043</v>
      </c>
      <c r="AW34" s="223">
        <f>AV34*(1+'Regulatory Model'!AW$21)</f>
        <v>1.2452438877301906</v>
      </c>
      <c r="AX34" s="223">
        <f>AW34*(1+'Regulatory Model'!AX$21)</f>
        <v>1.2763749849234451</v>
      </c>
      <c r="AY34" s="223">
        <f>AX34*(1+'Regulatory Model'!AY$21)</f>
        <v>1.3082843595465312</v>
      </c>
      <c r="AZ34" s="223">
        <f>AY34*(1+'Regulatory Model'!AZ$21)</f>
        <v>1.3409914685351945</v>
      </c>
      <c r="BA34" s="223">
        <f>AZ34*(1+'Regulatory Model'!BA$21)</f>
        <v>1.3745162552485741</v>
      </c>
      <c r="BB34" s="223">
        <f>BA34*(1+'Regulatory Model'!BB$21)</f>
        <v>1.4088791616297884</v>
      </c>
      <c r="BC34" s="223">
        <f>BB34*(1+'Regulatory Model'!BC$21)</f>
        <v>1.4441011406705331</v>
      </c>
      <c r="BD34" s="223">
        <f>BC34*(1+'Regulatory Model'!BD$21)</f>
        <v>1.4802036691872962</v>
      </c>
    </row>
    <row r="35" spans="1:56" outlineLevel="1" x14ac:dyDescent="0.2">
      <c r="A35" s="27"/>
      <c r="B35" s="53" t="s">
        <v>172</v>
      </c>
      <c r="C35" s="10" t="s">
        <v>217</v>
      </c>
      <c r="D35" s="204">
        <f>MAX($D$22:D34)+1</f>
        <v>11</v>
      </c>
      <c r="E35" s="25"/>
      <c r="F35" s="25"/>
      <c r="G35" s="205">
        <v>10.706434955168332</v>
      </c>
      <c r="H35" s="205">
        <v>10.459474869999998</v>
      </c>
      <c r="I35" s="205">
        <v>7.4031381266206662</v>
      </c>
      <c r="J35" s="205">
        <v>8.7632844399999996</v>
      </c>
      <c r="K35" s="205">
        <v>12.977130848935543</v>
      </c>
      <c r="L35" s="223">
        <f>K35*(1+'Regulatory Model'!L$21)</f>
        <v>13.301559120158931</v>
      </c>
      <c r="M35" s="223">
        <f>L35*(1+'Regulatory Model'!M$21)</f>
        <v>13.634098098162903</v>
      </c>
      <c r="N35" s="223">
        <f>M35*(1+'Regulatory Model'!N$21)</f>
        <v>13.974950550616974</v>
      </c>
      <c r="O35" s="223">
        <f>N35*(1+'Regulatory Model'!O$21)</f>
        <v>14.324324314382396</v>
      </c>
      <c r="P35" s="223">
        <f>O35*(1+'Regulatory Model'!P$21)</f>
        <v>14.682432422241956</v>
      </c>
      <c r="Q35" s="223">
        <f>P35*(1+'Regulatory Model'!Q$21)</f>
        <v>15.049493232798003</v>
      </c>
      <c r="R35" s="223">
        <f>Q35*(1+'Regulatory Model'!R$21)</f>
        <v>15.425730563617952</v>
      </c>
      <c r="S35" s="223">
        <f>R35*(1+'Regulatory Model'!S$21)</f>
        <v>15.811373827708399</v>
      </c>
      <c r="T35" s="223">
        <f>S35*(1+'Regulatory Model'!T$21)</f>
        <v>16.206658173401109</v>
      </c>
      <c r="U35" s="223">
        <f>T35*(1+'Regulatory Model'!U$21)</f>
        <v>16.611824627736137</v>
      </c>
      <c r="V35" s="223">
        <f>U35*(1+'Regulatory Model'!V$21)</f>
        <v>17.02712024342954</v>
      </c>
      <c r="W35" s="223">
        <f>V35*(1+'Regulatory Model'!W$21)</f>
        <v>17.452798249515276</v>
      </c>
      <c r="X35" s="223">
        <f>W35*(1+'Regulatory Model'!X$21)</f>
        <v>17.889118205753157</v>
      </c>
      <c r="Y35" s="223">
        <f>X35*(1+'Regulatory Model'!Y$21)</f>
        <v>18.336346160896984</v>
      </c>
      <c r="Z35" s="223">
        <f>Y35*(1+'Regulatory Model'!Z$21)</f>
        <v>18.794754814919408</v>
      </c>
      <c r="AA35" s="223">
        <f>Z35*(1+'Regulatory Model'!AA$21)</f>
        <v>19.264623685292392</v>
      </c>
      <c r="AB35" s="223">
        <f>AA35*(1+'Regulatory Model'!AB$21)</f>
        <v>19.746239277424699</v>
      </c>
      <c r="AC35" s="223">
        <f>AB35*(1+'Regulatory Model'!AC$21)</f>
        <v>20.239895259360313</v>
      </c>
      <c r="AD35" s="223">
        <f>AC35*(1+'Regulatory Model'!AD$21)</f>
        <v>20.745892640844321</v>
      </c>
      <c r="AE35" s="223">
        <f>AD35*(1+'Regulatory Model'!AE$21)</f>
        <v>21.264539956865427</v>
      </c>
      <c r="AF35" s="223">
        <f>AE35*(1+'Regulatory Model'!AF$21)</f>
        <v>21.79615345578706</v>
      </c>
      <c r="AG35" s="223">
        <f>AF35*(1+'Regulatory Model'!AG$21)</f>
        <v>22.341057292181734</v>
      </c>
      <c r="AH35" s="223">
        <f>AG35*(1+'Regulatory Model'!AH$21)</f>
        <v>22.899583724486277</v>
      </c>
      <c r="AI35" s="223">
        <f>AH35*(1+'Regulatory Model'!AI$21)</f>
        <v>23.472073317598433</v>
      </c>
      <c r="AJ35" s="223">
        <f>AI35*(1+'Regulatory Model'!AJ$21)</f>
        <v>24.058875150538391</v>
      </c>
      <c r="AK35" s="223">
        <f>AJ35*(1+'Regulatory Model'!AK$21)</f>
        <v>24.66034702930185</v>
      </c>
      <c r="AL35" s="223">
        <f>AK35*(1+'Regulatory Model'!AL$21)</f>
        <v>25.276855705034393</v>
      </c>
      <c r="AM35" s="223">
        <f>AL35*(1+'Regulatory Model'!AM$21)</f>
        <v>25.908777097660252</v>
      </c>
      <c r="AN35" s="223">
        <f>AM35*(1+'Regulatory Model'!AN$21)</f>
        <v>26.556496525101757</v>
      </c>
      <c r="AO35" s="223">
        <f>AN35*(1+'Regulatory Model'!AO$21)</f>
        <v>27.220408938229298</v>
      </c>
      <c r="AP35" s="223">
        <f>AO35*(1+'Regulatory Model'!AP$21)</f>
        <v>27.900919161685028</v>
      </c>
      <c r="AQ35" s="223">
        <f>AP35*(1+'Regulatory Model'!AQ$21)</f>
        <v>28.598442140727151</v>
      </c>
      <c r="AR35" s="223">
        <f>AQ35*(1+'Regulatory Model'!AR$21)</f>
        <v>29.313403194245328</v>
      </c>
      <c r="AS35" s="223">
        <f>AR35*(1+'Regulatory Model'!AS$21)</f>
        <v>30.046238274101459</v>
      </c>
      <c r="AT35" s="223">
        <f>AS35*(1+'Regulatory Model'!AT$21)</f>
        <v>30.797394230953991</v>
      </c>
      <c r="AU35" s="223">
        <f>AT35*(1+'Regulatory Model'!AU$21)</f>
        <v>31.567329086727838</v>
      </c>
      <c r="AV35" s="223">
        <f>AU35*(1+'Regulatory Model'!AV$21)</f>
        <v>32.356512313896033</v>
      </c>
      <c r="AW35" s="223">
        <f>AV35*(1+'Regulatory Model'!AW$21)</f>
        <v>33.165425121743432</v>
      </c>
      <c r="AX35" s="223">
        <f>AW35*(1+'Regulatory Model'!AX$21)</f>
        <v>33.994560749787013</v>
      </c>
      <c r="AY35" s="223">
        <f>AX35*(1+'Regulatory Model'!AY$21)</f>
        <v>34.844424768531688</v>
      </c>
      <c r="AZ35" s="223">
        <f>AY35*(1+'Regulatory Model'!AZ$21)</f>
        <v>35.715535387744978</v>
      </c>
      <c r="BA35" s="223">
        <f>AZ35*(1+'Regulatory Model'!BA$21)</f>
        <v>36.608423772438599</v>
      </c>
      <c r="BB35" s="223">
        <f>BA35*(1+'Regulatory Model'!BB$21)</f>
        <v>37.523634366749562</v>
      </c>
      <c r="BC35" s="223">
        <f>BB35*(1+'Regulatory Model'!BC$21)</f>
        <v>38.4617252259183</v>
      </c>
      <c r="BD35" s="223">
        <f>BC35*(1+'Regulatory Model'!BD$21)</f>
        <v>39.423268356566254</v>
      </c>
    </row>
    <row r="36" spans="1:56" outlineLevel="1" x14ac:dyDescent="0.2">
      <c r="A36" s="27"/>
      <c r="B36" s="53" t="s">
        <v>173</v>
      </c>
      <c r="C36" s="10" t="s">
        <v>217</v>
      </c>
      <c r="D36" s="204">
        <f>MAX($D$22:D35)+1</f>
        <v>12</v>
      </c>
      <c r="E36" s="25"/>
      <c r="F36" s="25"/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23">
        <f>K36*(1+'Regulatory Model'!L$21)</f>
        <v>0</v>
      </c>
      <c r="M36" s="223">
        <f>L36*(1+'Regulatory Model'!M$21)</f>
        <v>0</v>
      </c>
      <c r="N36" s="223">
        <f>M36*(1+'Regulatory Model'!N$21)</f>
        <v>0</v>
      </c>
      <c r="O36" s="223">
        <f>N36*(1+'Regulatory Model'!O$21)</f>
        <v>0</v>
      </c>
      <c r="P36" s="223">
        <f>O36*(1+'Regulatory Model'!P$21)</f>
        <v>0</v>
      </c>
      <c r="Q36" s="223">
        <f>P36*(1+'Regulatory Model'!Q$21)</f>
        <v>0</v>
      </c>
      <c r="R36" s="223">
        <f>Q36*(1+'Regulatory Model'!R$21)</f>
        <v>0</v>
      </c>
      <c r="S36" s="223">
        <f>R36*(1+'Regulatory Model'!S$21)</f>
        <v>0</v>
      </c>
      <c r="T36" s="223">
        <f>S36*(1+'Regulatory Model'!T$21)</f>
        <v>0</v>
      </c>
      <c r="U36" s="223">
        <f>T36*(1+'Regulatory Model'!U$21)</f>
        <v>0</v>
      </c>
      <c r="V36" s="223">
        <f>U36*(1+'Regulatory Model'!V$21)</f>
        <v>0</v>
      </c>
      <c r="W36" s="223">
        <f>V36*(1+'Regulatory Model'!W$21)</f>
        <v>0</v>
      </c>
      <c r="X36" s="223">
        <f>W36*(1+'Regulatory Model'!X$21)</f>
        <v>0</v>
      </c>
      <c r="Y36" s="223">
        <f>X36*(1+'Regulatory Model'!Y$21)</f>
        <v>0</v>
      </c>
      <c r="Z36" s="223">
        <f>Y36*(1+'Regulatory Model'!Z$21)</f>
        <v>0</v>
      </c>
      <c r="AA36" s="223">
        <f>Z36*(1+'Regulatory Model'!AA$21)</f>
        <v>0</v>
      </c>
      <c r="AB36" s="223">
        <f>AA36*(1+'Regulatory Model'!AB$21)</f>
        <v>0</v>
      </c>
      <c r="AC36" s="223">
        <f>AB36*(1+'Regulatory Model'!AC$21)</f>
        <v>0</v>
      </c>
      <c r="AD36" s="223">
        <f>AC36*(1+'Regulatory Model'!AD$21)</f>
        <v>0</v>
      </c>
      <c r="AE36" s="223">
        <f>AD36*(1+'Regulatory Model'!AE$21)</f>
        <v>0</v>
      </c>
      <c r="AF36" s="223">
        <f>AE36*(1+'Regulatory Model'!AF$21)</f>
        <v>0</v>
      </c>
      <c r="AG36" s="223">
        <f>AF36*(1+'Regulatory Model'!AG$21)</f>
        <v>0</v>
      </c>
      <c r="AH36" s="223">
        <f>AG36*(1+'Regulatory Model'!AH$21)</f>
        <v>0</v>
      </c>
      <c r="AI36" s="223">
        <f>AH36*(1+'Regulatory Model'!AI$21)</f>
        <v>0</v>
      </c>
      <c r="AJ36" s="223">
        <f>AI36*(1+'Regulatory Model'!AJ$21)</f>
        <v>0</v>
      </c>
      <c r="AK36" s="223">
        <f>AJ36*(1+'Regulatory Model'!AK$21)</f>
        <v>0</v>
      </c>
      <c r="AL36" s="223">
        <f>AK36*(1+'Regulatory Model'!AL$21)</f>
        <v>0</v>
      </c>
      <c r="AM36" s="223">
        <f>AL36*(1+'Regulatory Model'!AM$21)</f>
        <v>0</v>
      </c>
      <c r="AN36" s="223">
        <f>AM36*(1+'Regulatory Model'!AN$21)</f>
        <v>0</v>
      </c>
      <c r="AO36" s="223">
        <f>AN36*(1+'Regulatory Model'!AO$21)</f>
        <v>0</v>
      </c>
      <c r="AP36" s="223">
        <f>AO36*(1+'Regulatory Model'!AP$21)</f>
        <v>0</v>
      </c>
      <c r="AQ36" s="223">
        <f>AP36*(1+'Regulatory Model'!AQ$21)</f>
        <v>0</v>
      </c>
      <c r="AR36" s="223">
        <f>AQ36*(1+'Regulatory Model'!AR$21)</f>
        <v>0</v>
      </c>
      <c r="AS36" s="223">
        <f>AR36*(1+'Regulatory Model'!AS$21)</f>
        <v>0</v>
      </c>
      <c r="AT36" s="223">
        <f>AS36*(1+'Regulatory Model'!AT$21)</f>
        <v>0</v>
      </c>
      <c r="AU36" s="223">
        <f>AT36*(1+'Regulatory Model'!AU$21)</f>
        <v>0</v>
      </c>
      <c r="AV36" s="223">
        <f>AU36*(1+'Regulatory Model'!AV$21)</f>
        <v>0</v>
      </c>
      <c r="AW36" s="223">
        <f>AV36*(1+'Regulatory Model'!AW$21)</f>
        <v>0</v>
      </c>
      <c r="AX36" s="223">
        <f>AW36*(1+'Regulatory Model'!AX$21)</f>
        <v>0</v>
      </c>
      <c r="AY36" s="223">
        <f>AX36*(1+'Regulatory Model'!AY$21)</f>
        <v>0</v>
      </c>
      <c r="AZ36" s="223">
        <f>AY36*(1+'Regulatory Model'!AZ$21)</f>
        <v>0</v>
      </c>
      <c r="BA36" s="223">
        <f>AZ36*(1+'Regulatory Model'!BA$21)</f>
        <v>0</v>
      </c>
      <c r="BB36" s="223">
        <f>BA36*(1+'Regulatory Model'!BB$21)</f>
        <v>0</v>
      </c>
      <c r="BC36" s="223">
        <f>BB36*(1+'Regulatory Model'!BC$21)</f>
        <v>0</v>
      </c>
      <c r="BD36" s="223">
        <f>BC36*(1+'Regulatory Model'!BD$21)</f>
        <v>0</v>
      </c>
    </row>
    <row r="37" spans="1:56" outlineLevel="1" x14ac:dyDescent="0.2">
      <c r="A37" s="27"/>
      <c r="B37" s="53" t="s">
        <v>174</v>
      </c>
      <c r="C37" s="10" t="s">
        <v>217</v>
      </c>
      <c r="D37" s="204">
        <f>MAX($D$22:D36)+1</f>
        <v>13</v>
      </c>
      <c r="E37" s="25"/>
      <c r="F37" s="25"/>
      <c r="G37" s="205">
        <v>0.26004498999999998</v>
      </c>
      <c r="H37" s="205">
        <v>0.27687475</v>
      </c>
      <c r="I37" s="205">
        <v>0.28208383000000004</v>
      </c>
      <c r="J37" s="205">
        <v>0.33852928000000004</v>
      </c>
      <c r="K37" s="205">
        <v>0.32087835999999997</v>
      </c>
      <c r="L37" s="223">
        <f>K37*(1+'Regulatory Model'!L$21)</f>
        <v>0.32890031899999994</v>
      </c>
      <c r="M37" s="223">
        <f>L37*(1+'Regulatory Model'!M$21)</f>
        <v>0.3371228269749999</v>
      </c>
      <c r="N37" s="223">
        <f>M37*(1+'Regulatory Model'!N$21)</f>
        <v>0.34555089764937486</v>
      </c>
      <c r="O37" s="223">
        <f>N37*(1+'Regulatory Model'!O$21)</f>
        <v>0.3541896700906092</v>
      </c>
      <c r="P37" s="223">
        <f>O37*(1+'Regulatory Model'!P$21)</f>
        <v>0.36304441184287439</v>
      </c>
      <c r="Q37" s="223">
        <f>P37*(1+'Regulatory Model'!Q$21)</f>
        <v>0.3721205221389462</v>
      </c>
      <c r="R37" s="223">
        <f>Q37*(1+'Regulatory Model'!R$21)</f>
        <v>0.38142353519241984</v>
      </c>
      <c r="S37" s="223">
        <f>R37*(1+'Regulatory Model'!S$21)</f>
        <v>0.39095912357223028</v>
      </c>
      <c r="T37" s="223">
        <f>S37*(1+'Regulatory Model'!T$21)</f>
        <v>0.40073310166153603</v>
      </c>
      <c r="U37" s="223">
        <f>T37*(1+'Regulatory Model'!U$21)</f>
        <v>0.41075142920307439</v>
      </c>
      <c r="V37" s="223">
        <f>U37*(1+'Regulatory Model'!V$21)</f>
        <v>0.42102021493315123</v>
      </c>
      <c r="W37" s="223">
        <f>V37*(1+'Regulatory Model'!W$21)</f>
        <v>0.43154572030647997</v>
      </c>
      <c r="X37" s="223">
        <f>W37*(1+'Regulatory Model'!X$21)</f>
        <v>0.44233436331414194</v>
      </c>
      <c r="Y37" s="223">
        <f>X37*(1+'Regulatory Model'!Y$21)</f>
        <v>0.45339272239699546</v>
      </c>
      <c r="Z37" s="223">
        <f>Y37*(1+'Regulatory Model'!Z$21)</f>
        <v>0.46472754045692033</v>
      </c>
      <c r="AA37" s="223">
        <f>Z37*(1+'Regulatory Model'!AA$21)</f>
        <v>0.47634572896834332</v>
      </c>
      <c r="AB37" s="223">
        <f>AA37*(1+'Regulatory Model'!AB$21)</f>
        <v>0.48825437219255186</v>
      </c>
      <c r="AC37" s="223">
        <f>AB37*(1+'Regulatory Model'!AC$21)</f>
        <v>0.50046073149736559</v>
      </c>
      <c r="AD37" s="223">
        <f>AC37*(1+'Regulatory Model'!AD$21)</f>
        <v>0.51297224978479972</v>
      </c>
      <c r="AE37" s="223">
        <f>AD37*(1+'Regulatory Model'!AE$21)</f>
        <v>0.52579655602941966</v>
      </c>
      <c r="AF37" s="223">
        <f>AE37*(1+'Regulatory Model'!AF$21)</f>
        <v>0.53894146993015513</v>
      </c>
      <c r="AG37" s="223">
        <f>AF37*(1+'Regulatory Model'!AG$21)</f>
        <v>0.55241500667840893</v>
      </c>
      <c r="AH37" s="223">
        <f>AG37*(1+'Regulatory Model'!AH$21)</f>
        <v>0.56622538184536908</v>
      </c>
      <c r="AI37" s="223">
        <f>AH37*(1+'Regulatory Model'!AI$21)</f>
        <v>0.5803810163915033</v>
      </c>
      <c r="AJ37" s="223">
        <f>AI37*(1+'Regulatory Model'!AJ$21)</f>
        <v>0.59489054180129086</v>
      </c>
      <c r="AK37" s="223">
        <f>AJ37*(1+'Regulatory Model'!AK$21)</f>
        <v>0.6097628053463231</v>
      </c>
      <c r="AL37" s="223">
        <f>AK37*(1+'Regulatory Model'!AL$21)</f>
        <v>0.62500687547998113</v>
      </c>
      <c r="AM37" s="223">
        <f>AL37*(1+'Regulatory Model'!AM$21)</f>
        <v>0.64063204736698065</v>
      </c>
      <c r="AN37" s="223">
        <f>AM37*(1+'Regulatory Model'!AN$21)</f>
        <v>0.6566478485511551</v>
      </c>
      <c r="AO37" s="223">
        <f>AN37*(1+'Regulatory Model'!AO$21)</f>
        <v>0.67306404476493387</v>
      </c>
      <c r="AP37" s="223">
        <f>AO37*(1+'Regulatory Model'!AP$21)</f>
        <v>0.68989064588405713</v>
      </c>
      <c r="AQ37" s="223">
        <f>AP37*(1+'Regulatory Model'!AQ$21)</f>
        <v>0.7071379120311585</v>
      </c>
      <c r="AR37" s="223">
        <f>AQ37*(1+'Regulatory Model'!AR$21)</f>
        <v>0.72481635983193737</v>
      </c>
      <c r="AS37" s="223">
        <f>AR37*(1+'Regulatory Model'!AS$21)</f>
        <v>0.74293676882773574</v>
      </c>
      <c r="AT37" s="223">
        <f>AS37*(1+'Regulatory Model'!AT$21)</f>
        <v>0.76151018804842907</v>
      </c>
      <c r="AU37" s="223">
        <f>AT37*(1+'Regulatory Model'!AU$21)</f>
        <v>0.78054794274963968</v>
      </c>
      <c r="AV37" s="223">
        <f>AU37*(1+'Regulatory Model'!AV$21)</f>
        <v>0.80006164131838065</v>
      </c>
      <c r="AW37" s="223">
        <f>AV37*(1+'Regulatory Model'!AW$21)</f>
        <v>0.82006318235134013</v>
      </c>
      <c r="AX37" s="223">
        <f>AW37*(1+'Regulatory Model'!AX$21)</f>
        <v>0.84056476191012353</v>
      </c>
      <c r="AY37" s="223">
        <f>AX37*(1+'Regulatory Model'!AY$21)</f>
        <v>0.86157888095787649</v>
      </c>
      <c r="AZ37" s="223">
        <f>AY37*(1+'Regulatory Model'!AZ$21)</f>
        <v>0.88311835298182328</v>
      </c>
      <c r="BA37" s="223">
        <f>AZ37*(1+'Regulatory Model'!BA$21)</f>
        <v>0.90519631180636884</v>
      </c>
      <c r="BB37" s="223">
        <f>BA37*(1+'Regulatory Model'!BB$21)</f>
        <v>0.927826219601528</v>
      </c>
      <c r="BC37" s="223">
        <f>BB37*(1+'Regulatory Model'!BC$21)</f>
        <v>0.9510218750915661</v>
      </c>
      <c r="BD37" s="223">
        <f>BC37*(1+'Regulatory Model'!BD$21)</f>
        <v>0.97479742196885522</v>
      </c>
    </row>
    <row r="38" spans="1:56" outlineLevel="1" x14ac:dyDescent="0.2">
      <c r="A38" s="27"/>
      <c r="B38" s="49" t="s">
        <v>175</v>
      </c>
      <c r="C38" s="29"/>
      <c r="D38" s="20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</row>
    <row r="39" spans="1:56" outlineLevel="1" x14ac:dyDescent="0.2">
      <c r="A39" s="27"/>
      <c r="B39" s="53" t="s">
        <v>167</v>
      </c>
      <c r="C39" s="10" t="s">
        <v>217</v>
      </c>
      <c r="D39" s="204">
        <f>MAX($D$22:D38)+1</f>
        <v>14</v>
      </c>
      <c r="E39" s="25"/>
      <c r="F39" s="25"/>
      <c r="G39" s="205">
        <v>5.6948895199999994</v>
      </c>
      <c r="H39" s="205">
        <v>3.4885719799999997</v>
      </c>
      <c r="I39" s="205">
        <v>4.1264246800000004</v>
      </c>
      <c r="J39" s="205">
        <v>3.6426919999999998</v>
      </c>
      <c r="K39" s="205">
        <v>3.3536222400000004</v>
      </c>
      <c r="L39" s="223">
        <f>K39*(1+'Regulatory Model'!L$21)</f>
        <v>3.4374627960000002</v>
      </c>
      <c r="M39" s="223">
        <f>L39*(1+'Regulatory Model'!M$21)</f>
        <v>3.5233993659</v>
      </c>
      <c r="N39" s="223">
        <f>M39*(1+'Regulatory Model'!N$21)</f>
        <v>3.6114843500474998</v>
      </c>
      <c r="O39" s="223">
        <f>N39*(1+'Regulatory Model'!O$21)</f>
        <v>3.701771458798687</v>
      </c>
      <c r="P39" s="223">
        <f>O39*(1+'Regulatory Model'!P$21)</f>
        <v>3.794315745268654</v>
      </c>
      <c r="Q39" s="223">
        <f>P39*(1+'Regulatory Model'!Q$21)</f>
        <v>3.8891736389003699</v>
      </c>
      <c r="R39" s="223">
        <f>Q39*(1+'Regulatory Model'!R$21)</f>
        <v>3.9864029798728788</v>
      </c>
      <c r="S39" s="223">
        <f>R39*(1+'Regulatory Model'!S$21)</f>
        <v>4.0860630543697001</v>
      </c>
      <c r="T39" s="223">
        <f>S39*(1+'Regulatory Model'!T$21)</f>
        <v>4.1882146307289423</v>
      </c>
      <c r="U39" s="223">
        <f>T39*(1+'Regulatory Model'!U$21)</f>
        <v>4.2929199964971652</v>
      </c>
      <c r="V39" s="223">
        <f>U39*(1+'Regulatory Model'!V$21)</f>
        <v>4.4002429964095935</v>
      </c>
      <c r="W39" s="223">
        <f>V39*(1+'Regulatory Model'!W$21)</f>
        <v>4.5102490713198327</v>
      </c>
      <c r="X39" s="223">
        <f>W39*(1+'Regulatory Model'!X$21)</f>
        <v>4.6230052981028278</v>
      </c>
      <c r="Y39" s="223">
        <f>X39*(1+'Regulatory Model'!Y$21)</f>
        <v>4.7385804305553982</v>
      </c>
      <c r="Z39" s="223">
        <f>Y39*(1+'Regulatory Model'!Z$21)</f>
        <v>4.8570449413192831</v>
      </c>
      <c r="AA39" s="223">
        <f>Z39*(1+'Regulatory Model'!AA$21)</f>
        <v>4.9784710648522648</v>
      </c>
      <c r="AB39" s="223">
        <f>AA39*(1+'Regulatory Model'!AB$21)</f>
        <v>5.1029328414735708</v>
      </c>
      <c r="AC39" s="223">
        <f>AB39*(1+'Regulatory Model'!AC$21)</f>
        <v>5.2305061625104097</v>
      </c>
      <c r="AD39" s="223">
        <f>AC39*(1+'Regulatory Model'!AD$21)</f>
        <v>5.3612688165731699</v>
      </c>
      <c r="AE39" s="223">
        <f>AD39*(1+'Regulatory Model'!AE$21)</f>
        <v>5.4953005369874983</v>
      </c>
      <c r="AF39" s="223">
        <f>AE39*(1+'Regulatory Model'!AF$21)</f>
        <v>5.6326830504121856</v>
      </c>
      <c r="AG39" s="223">
        <f>AF39*(1+'Regulatory Model'!AG$21)</f>
        <v>5.7735001266724897</v>
      </c>
      <c r="AH39" s="223">
        <f>AG39*(1+'Regulatory Model'!AH$21)</f>
        <v>5.9178376298393012</v>
      </c>
      <c r="AI39" s="223">
        <f>AH39*(1+'Regulatory Model'!AI$21)</f>
        <v>6.0657835705852836</v>
      </c>
      <c r="AJ39" s="223">
        <f>AI39*(1+'Regulatory Model'!AJ$21)</f>
        <v>6.2174281598499155</v>
      </c>
      <c r="AK39" s="223">
        <f>AJ39*(1+'Regulatory Model'!AK$21)</f>
        <v>6.3728638638461632</v>
      </c>
      <c r="AL39" s="223">
        <f>AK39*(1+'Regulatory Model'!AL$21)</f>
        <v>6.5321854604423164</v>
      </c>
      <c r="AM39" s="223">
        <f>AL39*(1+'Regulatory Model'!AM$21)</f>
        <v>6.6954900969533737</v>
      </c>
      <c r="AN39" s="223">
        <f>AM39*(1+'Regulatory Model'!AN$21)</f>
        <v>6.8628773493772073</v>
      </c>
      <c r="AO39" s="223">
        <f>AN39*(1+'Regulatory Model'!AO$21)</f>
        <v>7.0344492831116368</v>
      </c>
      <c r="AP39" s="223">
        <f>AO39*(1+'Regulatory Model'!AP$21)</f>
        <v>7.2103105151894269</v>
      </c>
      <c r="AQ39" s="223">
        <f>AP39*(1+'Regulatory Model'!AQ$21)</f>
        <v>7.3905682780691615</v>
      </c>
      <c r="AR39" s="223">
        <f>AQ39*(1+'Regulatory Model'!AR$21)</f>
        <v>7.5753324850208896</v>
      </c>
      <c r="AS39" s="223">
        <f>AR39*(1+'Regulatory Model'!AS$21)</f>
        <v>7.7647157971464109</v>
      </c>
      <c r="AT39" s="223">
        <f>AS39*(1+'Regulatory Model'!AT$21)</f>
        <v>7.9588336920750704</v>
      </c>
      <c r="AU39" s="223">
        <f>AT39*(1+'Regulatory Model'!AU$21)</f>
        <v>8.1578045343769467</v>
      </c>
      <c r="AV39" s="223">
        <f>AU39*(1+'Regulatory Model'!AV$21)</f>
        <v>8.3617496477363691</v>
      </c>
      <c r="AW39" s="223">
        <f>AV39*(1+'Regulatory Model'!AW$21)</f>
        <v>8.5707933889297774</v>
      </c>
      <c r="AX39" s="223">
        <f>AW39*(1+'Regulatory Model'!AX$21)</f>
        <v>8.7850632236530206</v>
      </c>
      <c r="AY39" s="223">
        <f>AX39*(1+'Regulatory Model'!AY$21)</f>
        <v>9.0046898042443448</v>
      </c>
      <c r="AZ39" s="223">
        <f>AY39*(1+'Regulatory Model'!AZ$21)</f>
        <v>9.2298070493504518</v>
      </c>
      <c r="BA39" s="223">
        <f>AZ39*(1+'Regulatory Model'!BA$21)</f>
        <v>9.4605522255842125</v>
      </c>
      <c r="BB39" s="223">
        <f>BA39*(1+'Regulatory Model'!BB$21)</f>
        <v>9.6970660312238177</v>
      </c>
      <c r="BC39" s="223">
        <f>BB39*(1+'Regulatory Model'!BC$21)</f>
        <v>9.9394926820044116</v>
      </c>
      <c r="BD39" s="223">
        <f>BC39*(1+'Regulatory Model'!BD$21)</f>
        <v>10.187979999054521</v>
      </c>
    </row>
    <row r="40" spans="1:56" outlineLevel="1" x14ac:dyDescent="0.2">
      <c r="A40" s="27"/>
      <c r="B40" s="53" t="s">
        <v>168</v>
      </c>
      <c r="C40" s="10" t="s">
        <v>217</v>
      </c>
      <c r="D40" s="204">
        <f>MAX($D$22:D39)+1</f>
        <v>15</v>
      </c>
      <c r="E40" s="25"/>
      <c r="F40" s="25"/>
      <c r="G40" s="205">
        <v>0</v>
      </c>
      <c r="H40" s="205">
        <v>2.0400399999999999E-3</v>
      </c>
      <c r="I40" s="205">
        <v>0</v>
      </c>
      <c r="J40" s="205">
        <v>0</v>
      </c>
      <c r="K40" s="205">
        <v>0</v>
      </c>
      <c r="L40" s="223">
        <f>K40*(1+'Regulatory Model'!L$21)</f>
        <v>0</v>
      </c>
      <c r="M40" s="223">
        <f>L40*(1+'Regulatory Model'!M$21)</f>
        <v>0</v>
      </c>
      <c r="N40" s="223">
        <f>M40*(1+'Regulatory Model'!N$21)</f>
        <v>0</v>
      </c>
      <c r="O40" s="223">
        <f>N40*(1+'Regulatory Model'!O$21)</f>
        <v>0</v>
      </c>
      <c r="P40" s="223">
        <f>O40*(1+'Regulatory Model'!P$21)</f>
        <v>0</v>
      </c>
      <c r="Q40" s="223">
        <f>P40*(1+'Regulatory Model'!Q$21)</f>
        <v>0</v>
      </c>
      <c r="R40" s="223">
        <f>Q40*(1+'Regulatory Model'!R$21)</f>
        <v>0</v>
      </c>
      <c r="S40" s="223">
        <f>R40*(1+'Regulatory Model'!S$21)</f>
        <v>0</v>
      </c>
      <c r="T40" s="223">
        <f>S40*(1+'Regulatory Model'!T$21)</f>
        <v>0</v>
      </c>
      <c r="U40" s="223">
        <f>T40*(1+'Regulatory Model'!U$21)</f>
        <v>0</v>
      </c>
      <c r="V40" s="223">
        <f>U40*(1+'Regulatory Model'!V$21)</f>
        <v>0</v>
      </c>
      <c r="W40" s="223">
        <f>V40*(1+'Regulatory Model'!W$21)</f>
        <v>0</v>
      </c>
      <c r="X40" s="223">
        <f>W40*(1+'Regulatory Model'!X$21)</f>
        <v>0</v>
      </c>
      <c r="Y40" s="223">
        <f>X40*(1+'Regulatory Model'!Y$21)</f>
        <v>0</v>
      </c>
      <c r="Z40" s="223">
        <f>Y40*(1+'Regulatory Model'!Z$21)</f>
        <v>0</v>
      </c>
      <c r="AA40" s="223">
        <f>Z40*(1+'Regulatory Model'!AA$21)</f>
        <v>0</v>
      </c>
      <c r="AB40" s="223">
        <f>AA40*(1+'Regulatory Model'!AB$21)</f>
        <v>0</v>
      </c>
      <c r="AC40" s="223">
        <f>AB40*(1+'Regulatory Model'!AC$21)</f>
        <v>0</v>
      </c>
      <c r="AD40" s="223">
        <f>AC40*(1+'Regulatory Model'!AD$21)</f>
        <v>0</v>
      </c>
      <c r="AE40" s="223">
        <f>AD40*(1+'Regulatory Model'!AE$21)</f>
        <v>0</v>
      </c>
      <c r="AF40" s="223">
        <f>AE40*(1+'Regulatory Model'!AF$21)</f>
        <v>0</v>
      </c>
      <c r="AG40" s="223">
        <f>AF40*(1+'Regulatory Model'!AG$21)</f>
        <v>0</v>
      </c>
      <c r="AH40" s="223">
        <f>AG40*(1+'Regulatory Model'!AH$21)</f>
        <v>0</v>
      </c>
      <c r="AI40" s="223">
        <f>AH40*(1+'Regulatory Model'!AI$21)</f>
        <v>0</v>
      </c>
      <c r="AJ40" s="223">
        <f>AI40*(1+'Regulatory Model'!AJ$21)</f>
        <v>0</v>
      </c>
      <c r="AK40" s="223">
        <f>AJ40*(1+'Regulatory Model'!AK$21)</f>
        <v>0</v>
      </c>
      <c r="AL40" s="223">
        <f>AK40*(1+'Regulatory Model'!AL$21)</f>
        <v>0</v>
      </c>
      <c r="AM40" s="223">
        <f>AL40*(1+'Regulatory Model'!AM$21)</f>
        <v>0</v>
      </c>
      <c r="AN40" s="223">
        <f>AM40*(1+'Regulatory Model'!AN$21)</f>
        <v>0</v>
      </c>
      <c r="AO40" s="223">
        <f>AN40*(1+'Regulatory Model'!AO$21)</f>
        <v>0</v>
      </c>
      <c r="AP40" s="223">
        <f>AO40*(1+'Regulatory Model'!AP$21)</f>
        <v>0</v>
      </c>
      <c r="AQ40" s="223">
        <f>AP40*(1+'Regulatory Model'!AQ$21)</f>
        <v>0</v>
      </c>
      <c r="AR40" s="223">
        <f>AQ40*(1+'Regulatory Model'!AR$21)</f>
        <v>0</v>
      </c>
      <c r="AS40" s="223">
        <f>AR40*(1+'Regulatory Model'!AS$21)</f>
        <v>0</v>
      </c>
      <c r="AT40" s="223">
        <f>AS40*(1+'Regulatory Model'!AT$21)</f>
        <v>0</v>
      </c>
      <c r="AU40" s="223">
        <f>AT40*(1+'Regulatory Model'!AU$21)</f>
        <v>0</v>
      </c>
      <c r="AV40" s="223">
        <f>AU40*(1+'Regulatory Model'!AV$21)</f>
        <v>0</v>
      </c>
      <c r="AW40" s="223">
        <f>AV40*(1+'Regulatory Model'!AW$21)</f>
        <v>0</v>
      </c>
      <c r="AX40" s="223">
        <f>AW40*(1+'Regulatory Model'!AX$21)</f>
        <v>0</v>
      </c>
      <c r="AY40" s="223">
        <f>AX40*(1+'Regulatory Model'!AY$21)</f>
        <v>0</v>
      </c>
      <c r="AZ40" s="223">
        <f>AY40*(1+'Regulatory Model'!AZ$21)</f>
        <v>0</v>
      </c>
      <c r="BA40" s="223">
        <f>AZ40*(1+'Regulatory Model'!BA$21)</f>
        <v>0</v>
      </c>
      <c r="BB40" s="223">
        <f>BA40*(1+'Regulatory Model'!BB$21)</f>
        <v>0</v>
      </c>
      <c r="BC40" s="223">
        <f>BB40*(1+'Regulatory Model'!BC$21)</f>
        <v>0</v>
      </c>
      <c r="BD40" s="223">
        <f>BC40*(1+'Regulatory Model'!BD$21)</f>
        <v>0</v>
      </c>
    </row>
    <row r="41" spans="1:56" outlineLevel="1" x14ac:dyDescent="0.2">
      <c r="A41" s="27"/>
      <c r="B41" s="53" t="s">
        <v>169</v>
      </c>
      <c r="C41" s="10" t="s">
        <v>217</v>
      </c>
      <c r="D41" s="204">
        <f>MAX($D$22:D40)+1</f>
        <v>16</v>
      </c>
      <c r="E41" s="25"/>
      <c r="F41" s="25"/>
      <c r="G41" s="205">
        <v>1.18603371</v>
      </c>
      <c r="H41" s="205">
        <v>0</v>
      </c>
      <c r="I41" s="205">
        <v>0</v>
      </c>
      <c r="J41" s="205">
        <v>1.3924000000000001E-2</v>
      </c>
      <c r="K41" s="205">
        <v>0</v>
      </c>
      <c r="L41" s="223">
        <f>K41*(1+'Regulatory Model'!L$21)</f>
        <v>0</v>
      </c>
      <c r="M41" s="223">
        <f>L41*(1+'Regulatory Model'!M$21)</f>
        <v>0</v>
      </c>
      <c r="N41" s="223">
        <f>M41*(1+'Regulatory Model'!N$21)</f>
        <v>0</v>
      </c>
      <c r="O41" s="223">
        <f>N41*(1+'Regulatory Model'!O$21)</f>
        <v>0</v>
      </c>
      <c r="P41" s="223">
        <f>O41*(1+'Regulatory Model'!P$21)</f>
        <v>0</v>
      </c>
      <c r="Q41" s="223">
        <f>P41*(1+'Regulatory Model'!Q$21)</f>
        <v>0</v>
      </c>
      <c r="R41" s="223">
        <f>Q41*(1+'Regulatory Model'!R$21)</f>
        <v>0</v>
      </c>
      <c r="S41" s="223">
        <f>R41*(1+'Regulatory Model'!S$21)</f>
        <v>0</v>
      </c>
      <c r="T41" s="223">
        <f>S41*(1+'Regulatory Model'!T$21)</f>
        <v>0</v>
      </c>
      <c r="U41" s="223">
        <f>T41*(1+'Regulatory Model'!U$21)</f>
        <v>0</v>
      </c>
      <c r="V41" s="223">
        <f>U41*(1+'Regulatory Model'!V$21)</f>
        <v>0</v>
      </c>
      <c r="W41" s="223">
        <f>V41*(1+'Regulatory Model'!W$21)</f>
        <v>0</v>
      </c>
      <c r="X41" s="223">
        <f>W41*(1+'Regulatory Model'!X$21)</f>
        <v>0</v>
      </c>
      <c r="Y41" s="223">
        <f>X41*(1+'Regulatory Model'!Y$21)</f>
        <v>0</v>
      </c>
      <c r="Z41" s="223">
        <f>Y41*(1+'Regulatory Model'!Z$21)</f>
        <v>0</v>
      </c>
      <c r="AA41" s="223">
        <f>Z41*(1+'Regulatory Model'!AA$21)</f>
        <v>0</v>
      </c>
      <c r="AB41" s="223">
        <f>AA41*(1+'Regulatory Model'!AB$21)</f>
        <v>0</v>
      </c>
      <c r="AC41" s="223">
        <f>AB41*(1+'Regulatory Model'!AC$21)</f>
        <v>0</v>
      </c>
      <c r="AD41" s="223">
        <f>AC41*(1+'Regulatory Model'!AD$21)</f>
        <v>0</v>
      </c>
      <c r="AE41" s="223">
        <f>AD41*(1+'Regulatory Model'!AE$21)</f>
        <v>0</v>
      </c>
      <c r="AF41" s="223">
        <f>AE41*(1+'Regulatory Model'!AF$21)</f>
        <v>0</v>
      </c>
      <c r="AG41" s="223">
        <f>AF41*(1+'Regulatory Model'!AG$21)</f>
        <v>0</v>
      </c>
      <c r="AH41" s="223">
        <f>AG41*(1+'Regulatory Model'!AH$21)</f>
        <v>0</v>
      </c>
      <c r="AI41" s="223">
        <f>AH41*(1+'Regulatory Model'!AI$21)</f>
        <v>0</v>
      </c>
      <c r="AJ41" s="223">
        <f>AI41*(1+'Regulatory Model'!AJ$21)</f>
        <v>0</v>
      </c>
      <c r="AK41" s="223">
        <f>AJ41*(1+'Regulatory Model'!AK$21)</f>
        <v>0</v>
      </c>
      <c r="AL41" s="223">
        <f>AK41*(1+'Regulatory Model'!AL$21)</f>
        <v>0</v>
      </c>
      <c r="AM41" s="223">
        <f>AL41*(1+'Regulatory Model'!AM$21)</f>
        <v>0</v>
      </c>
      <c r="AN41" s="223">
        <f>AM41*(1+'Regulatory Model'!AN$21)</f>
        <v>0</v>
      </c>
      <c r="AO41" s="223">
        <f>AN41*(1+'Regulatory Model'!AO$21)</f>
        <v>0</v>
      </c>
      <c r="AP41" s="223">
        <f>AO41*(1+'Regulatory Model'!AP$21)</f>
        <v>0</v>
      </c>
      <c r="AQ41" s="223">
        <f>AP41*(1+'Regulatory Model'!AQ$21)</f>
        <v>0</v>
      </c>
      <c r="AR41" s="223">
        <f>AQ41*(1+'Regulatory Model'!AR$21)</f>
        <v>0</v>
      </c>
      <c r="AS41" s="223">
        <f>AR41*(1+'Regulatory Model'!AS$21)</f>
        <v>0</v>
      </c>
      <c r="AT41" s="223">
        <f>AS41*(1+'Regulatory Model'!AT$21)</f>
        <v>0</v>
      </c>
      <c r="AU41" s="223">
        <f>AT41*(1+'Regulatory Model'!AU$21)</f>
        <v>0</v>
      </c>
      <c r="AV41" s="223">
        <f>AU41*(1+'Regulatory Model'!AV$21)</f>
        <v>0</v>
      </c>
      <c r="AW41" s="223">
        <f>AV41*(1+'Regulatory Model'!AW$21)</f>
        <v>0</v>
      </c>
      <c r="AX41" s="223">
        <f>AW41*(1+'Regulatory Model'!AX$21)</f>
        <v>0</v>
      </c>
      <c r="AY41" s="223">
        <f>AX41*(1+'Regulatory Model'!AY$21)</f>
        <v>0</v>
      </c>
      <c r="AZ41" s="223">
        <f>AY41*(1+'Regulatory Model'!AZ$21)</f>
        <v>0</v>
      </c>
      <c r="BA41" s="223">
        <f>AZ41*(1+'Regulatory Model'!BA$21)</f>
        <v>0</v>
      </c>
      <c r="BB41" s="223">
        <f>BA41*(1+'Regulatory Model'!BB$21)</f>
        <v>0</v>
      </c>
      <c r="BC41" s="223">
        <f>BB41*(1+'Regulatory Model'!BC$21)</f>
        <v>0</v>
      </c>
      <c r="BD41" s="223">
        <f>BC41*(1+'Regulatory Model'!BD$21)</f>
        <v>0</v>
      </c>
    </row>
    <row r="42" spans="1:56" outlineLevel="1" x14ac:dyDescent="0.2">
      <c r="A42" s="27"/>
      <c r="B42" s="49" t="s">
        <v>176</v>
      </c>
      <c r="C42" s="29"/>
      <c r="D42" s="20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</row>
    <row r="43" spans="1:56" outlineLevel="1" x14ac:dyDescent="0.2">
      <c r="A43" s="27"/>
      <c r="B43" s="53" t="s">
        <v>167</v>
      </c>
      <c r="C43" s="10" t="s">
        <v>217</v>
      </c>
      <c r="D43" s="204">
        <f>MAX($D$22:D42)+1</f>
        <v>17</v>
      </c>
      <c r="E43" s="25"/>
      <c r="F43" s="25"/>
      <c r="G43" s="205">
        <v>3.3277334000000005</v>
      </c>
      <c r="H43" s="205">
        <v>0</v>
      </c>
      <c r="I43" s="205">
        <v>0</v>
      </c>
      <c r="J43" s="205">
        <v>0</v>
      </c>
      <c r="K43" s="205">
        <v>0</v>
      </c>
      <c r="L43" s="223">
        <f>K43*(1+'Regulatory Model'!L$21)</f>
        <v>0</v>
      </c>
      <c r="M43" s="223">
        <f>L43*(1+'Regulatory Model'!M$21)</f>
        <v>0</v>
      </c>
      <c r="N43" s="223">
        <f>M43*(1+'Regulatory Model'!N$21)</f>
        <v>0</v>
      </c>
      <c r="O43" s="223">
        <f>N43*(1+'Regulatory Model'!O$21)</f>
        <v>0</v>
      </c>
      <c r="P43" s="223">
        <f>O43*(1+'Regulatory Model'!P$21)</f>
        <v>0</v>
      </c>
      <c r="Q43" s="223">
        <f>P43*(1+'Regulatory Model'!Q$21)</f>
        <v>0</v>
      </c>
      <c r="R43" s="223">
        <f>Q43*(1+'Regulatory Model'!R$21)</f>
        <v>0</v>
      </c>
      <c r="S43" s="223">
        <f>R43*(1+'Regulatory Model'!S$21)</f>
        <v>0</v>
      </c>
      <c r="T43" s="223">
        <f>S43*(1+'Regulatory Model'!T$21)</f>
        <v>0</v>
      </c>
      <c r="U43" s="223">
        <f>T43*(1+'Regulatory Model'!U$21)</f>
        <v>0</v>
      </c>
      <c r="V43" s="223">
        <f>U43*(1+'Regulatory Model'!V$21)</f>
        <v>0</v>
      </c>
      <c r="W43" s="223">
        <f>V43*(1+'Regulatory Model'!W$21)</f>
        <v>0</v>
      </c>
      <c r="X43" s="223">
        <f>W43*(1+'Regulatory Model'!X$21)</f>
        <v>0</v>
      </c>
      <c r="Y43" s="223">
        <f>X43*(1+'Regulatory Model'!Y$21)</f>
        <v>0</v>
      </c>
      <c r="Z43" s="223">
        <f>Y43*(1+'Regulatory Model'!Z$21)</f>
        <v>0</v>
      </c>
      <c r="AA43" s="223">
        <f>Z43*(1+'Regulatory Model'!AA$21)</f>
        <v>0</v>
      </c>
      <c r="AB43" s="223">
        <f>AA43*(1+'Regulatory Model'!AB$21)</f>
        <v>0</v>
      </c>
      <c r="AC43" s="223">
        <f>AB43*(1+'Regulatory Model'!AC$21)</f>
        <v>0</v>
      </c>
      <c r="AD43" s="223">
        <f>AC43*(1+'Regulatory Model'!AD$21)</f>
        <v>0</v>
      </c>
      <c r="AE43" s="223">
        <f>AD43*(1+'Regulatory Model'!AE$21)</f>
        <v>0</v>
      </c>
      <c r="AF43" s="223">
        <f>AE43*(1+'Regulatory Model'!AF$21)</f>
        <v>0</v>
      </c>
      <c r="AG43" s="223">
        <f>AF43*(1+'Regulatory Model'!AG$21)</f>
        <v>0</v>
      </c>
      <c r="AH43" s="223">
        <f>AG43*(1+'Regulatory Model'!AH$21)</f>
        <v>0</v>
      </c>
      <c r="AI43" s="223">
        <f>AH43*(1+'Regulatory Model'!AI$21)</f>
        <v>0</v>
      </c>
      <c r="AJ43" s="223">
        <f>AI43*(1+'Regulatory Model'!AJ$21)</f>
        <v>0</v>
      </c>
      <c r="AK43" s="223">
        <f>AJ43*(1+'Regulatory Model'!AK$21)</f>
        <v>0</v>
      </c>
      <c r="AL43" s="223">
        <f>AK43*(1+'Regulatory Model'!AL$21)</f>
        <v>0</v>
      </c>
      <c r="AM43" s="223">
        <f>AL43*(1+'Regulatory Model'!AM$21)</f>
        <v>0</v>
      </c>
      <c r="AN43" s="223">
        <f>AM43*(1+'Regulatory Model'!AN$21)</f>
        <v>0</v>
      </c>
      <c r="AO43" s="223">
        <f>AN43*(1+'Regulatory Model'!AO$21)</f>
        <v>0</v>
      </c>
      <c r="AP43" s="223">
        <f>AO43*(1+'Regulatory Model'!AP$21)</f>
        <v>0</v>
      </c>
      <c r="AQ43" s="223">
        <f>AP43*(1+'Regulatory Model'!AQ$21)</f>
        <v>0</v>
      </c>
      <c r="AR43" s="223">
        <f>AQ43*(1+'Regulatory Model'!AR$21)</f>
        <v>0</v>
      </c>
      <c r="AS43" s="223">
        <f>AR43*(1+'Regulatory Model'!AS$21)</f>
        <v>0</v>
      </c>
      <c r="AT43" s="223">
        <f>AS43*(1+'Regulatory Model'!AT$21)</f>
        <v>0</v>
      </c>
      <c r="AU43" s="223">
        <f>AT43*(1+'Regulatory Model'!AU$21)</f>
        <v>0</v>
      </c>
      <c r="AV43" s="223">
        <f>AU43*(1+'Regulatory Model'!AV$21)</f>
        <v>0</v>
      </c>
      <c r="AW43" s="223">
        <f>AV43*(1+'Regulatory Model'!AW$21)</f>
        <v>0</v>
      </c>
      <c r="AX43" s="223">
        <f>AW43*(1+'Regulatory Model'!AX$21)</f>
        <v>0</v>
      </c>
      <c r="AY43" s="223">
        <f>AX43*(1+'Regulatory Model'!AY$21)</f>
        <v>0</v>
      </c>
      <c r="AZ43" s="223">
        <f>AY43*(1+'Regulatory Model'!AZ$21)</f>
        <v>0</v>
      </c>
      <c r="BA43" s="223">
        <f>AZ43*(1+'Regulatory Model'!BA$21)</f>
        <v>0</v>
      </c>
      <c r="BB43" s="223">
        <f>BA43*(1+'Regulatory Model'!BB$21)</f>
        <v>0</v>
      </c>
      <c r="BC43" s="223">
        <f>BB43*(1+'Regulatory Model'!BC$21)</f>
        <v>0</v>
      </c>
      <c r="BD43" s="223">
        <f>BC43*(1+'Regulatory Model'!BD$21)</f>
        <v>0</v>
      </c>
    </row>
    <row r="44" spans="1:56" outlineLevel="1" x14ac:dyDescent="0.2">
      <c r="A44" s="27"/>
      <c r="B44" s="53" t="s">
        <v>168</v>
      </c>
      <c r="C44" s="10" t="s">
        <v>217</v>
      </c>
      <c r="D44" s="204">
        <f>MAX($D$22:D43)+1</f>
        <v>18</v>
      </c>
      <c r="E44" s="25"/>
      <c r="F44" s="25"/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23">
        <f>K44*(1+'Regulatory Model'!L$21)</f>
        <v>0</v>
      </c>
      <c r="M44" s="223">
        <f>L44*(1+'Regulatory Model'!M$21)</f>
        <v>0</v>
      </c>
      <c r="N44" s="223">
        <f>M44*(1+'Regulatory Model'!N$21)</f>
        <v>0</v>
      </c>
      <c r="O44" s="223">
        <f>N44*(1+'Regulatory Model'!O$21)</f>
        <v>0</v>
      </c>
      <c r="P44" s="223">
        <f>O44*(1+'Regulatory Model'!P$21)</f>
        <v>0</v>
      </c>
      <c r="Q44" s="223">
        <f>P44*(1+'Regulatory Model'!Q$21)</f>
        <v>0</v>
      </c>
      <c r="R44" s="223">
        <f>Q44*(1+'Regulatory Model'!R$21)</f>
        <v>0</v>
      </c>
      <c r="S44" s="223">
        <f>R44*(1+'Regulatory Model'!S$21)</f>
        <v>0</v>
      </c>
      <c r="T44" s="223">
        <f>S44*(1+'Regulatory Model'!T$21)</f>
        <v>0</v>
      </c>
      <c r="U44" s="223">
        <f>T44*(1+'Regulatory Model'!U$21)</f>
        <v>0</v>
      </c>
      <c r="V44" s="223">
        <f>U44*(1+'Regulatory Model'!V$21)</f>
        <v>0</v>
      </c>
      <c r="W44" s="223">
        <f>V44*(1+'Regulatory Model'!W$21)</f>
        <v>0</v>
      </c>
      <c r="X44" s="223">
        <f>W44*(1+'Regulatory Model'!X$21)</f>
        <v>0</v>
      </c>
      <c r="Y44" s="223">
        <f>X44*(1+'Regulatory Model'!Y$21)</f>
        <v>0</v>
      </c>
      <c r="Z44" s="223">
        <f>Y44*(1+'Regulatory Model'!Z$21)</f>
        <v>0</v>
      </c>
      <c r="AA44" s="223">
        <f>Z44*(1+'Regulatory Model'!AA$21)</f>
        <v>0</v>
      </c>
      <c r="AB44" s="223">
        <f>AA44*(1+'Regulatory Model'!AB$21)</f>
        <v>0</v>
      </c>
      <c r="AC44" s="223">
        <f>AB44*(1+'Regulatory Model'!AC$21)</f>
        <v>0</v>
      </c>
      <c r="AD44" s="223">
        <f>AC44*(1+'Regulatory Model'!AD$21)</f>
        <v>0</v>
      </c>
      <c r="AE44" s="223">
        <f>AD44*(1+'Regulatory Model'!AE$21)</f>
        <v>0</v>
      </c>
      <c r="AF44" s="223">
        <f>AE44*(1+'Regulatory Model'!AF$21)</f>
        <v>0</v>
      </c>
      <c r="AG44" s="223">
        <f>AF44*(1+'Regulatory Model'!AG$21)</f>
        <v>0</v>
      </c>
      <c r="AH44" s="223">
        <f>AG44*(1+'Regulatory Model'!AH$21)</f>
        <v>0</v>
      </c>
      <c r="AI44" s="223">
        <f>AH44*(1+'Regulatory Model'!AI$21)</f>
        <v>0</v>
      </c>
      <c r="AJ44" s="223">
        <f>AI44*(1+'Regulatory Model'!AJ$21)</f>
        <v>0</v>
      </c>
      <c r="AK44" s="223">
        <f>AJ44*(1+'Regulatory Model'!AK$21)</f>
        <v>0</v>
      </c>
      <c r="AL44" s="223">
        <f>AK44*(1+'Regulatory Model'!AL$21)</f>
        <v>0</v>
      </c>
      <c r="AM44" s="223">
        <f>AL44*(1+'Regulatory Model'!AM$21)</f>
        <v>0</v>
      </c>
      <c r="AN44" s="223">
        <f>AM44*(1+'Regulatory Model'!AN$21)</f>
        <v>0</v>
      </c>
      <c r="AO44" s="223">
        <f>AN44*(1+'Regulatory Model'!AO$21)</f>
        <v>0</v>
      </c>
      <c r="AP44" s="223">
        <f>AO44*(1+'Regulatory Model'!AP$21)</f>
        <v>0</v>
      </c>
      <c r="AQ44" s="223">
        <f>AP44*(1+'Regulatory Model'!AQ$21)</f>
        <v>0</v>
      </c>
      <c r="AR44" s="223">
        <f>AQ44*(1+'Regulatory Model'!AR$21)</f>
        <v>0</v>
      </c>
      <c r="AS44" s="223">
        <f>AR44*(1+'Regulatory Model'!AS$21)</f>
        <v>0</v>
      </c>
      <c r="AT44" s="223">
        <f>AS44*(1+'Regulatory Model'!AT$21)</f>
        <v>0</v>
      </c>
      <c r="AU44" s="223">
        <f>AT44*(1+'Regulatory Model'!AU$21)</f>
        <v>0</v>
      </c>
      <c r="AV44" s="223">
        <f>AU44*(1+'Regulatory Model'!AV$21)</f>
        <v>0</v>
      </c>
      <c r="AW44" s="223">
        <f>AV44*(1+'Regulatory Model'!AW$21)</f>
        <v>0</v>
      </c>
      <c r="AX44" s="223">
        <f>AW44*(1+'Regulatory Model'!AX$21)</f>
        <v>0</v>
      </c>
      <c r="AY44" s="223">
        <f>AX44*(1+'Regulatory Model'!AY$21)</f>
        <v>0</v>
      </c>
      <c r="AZ44" s="223">
        <f>AY44*(1+'Regulatory Model'!AZ$21)</f>
        <v>0</v>
      </c>
      <c r="BA44" s="223">
        <f>AZ44*(1+'Regulatory Model'!BA$21)</f>
        <v>0</v>
      </c>
      <c r="BB44" s="223">
        <f>BA44*(1+'Regulatory Model'!BB$21)</f>
        <v>0</v>
      </c>
      <c r="BC44" s="223">
        <f>BB44*(1+'Regulatory Model'!BC$21)</f>
        <v>0</v>
      </c>
      <c r="BD44" s="223">
        <f>BC44*(1+'Regulatory Model'!BD$21)</f>
        <v>0</v>
      </c>
    </row>
    <row r="45" spans="1:56" outlineLevel="1" x14ac:dyDescent="0.2">
      <c r="A45" s="27"/>
      <c r="B45" s="53" t="s">
        <v>169</v>
      </c>
      <c r="C45" s="10" t="s">
        <v>217</v>
      </c>
      <c r="D45" s="204">
        <f>MAX($D$22:D44)+1</f>
        <v>19</v>
      </c>
      <c r="E45" s="25"/>
      <c r="F45" s="25"/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23">
        <f>K45*(1+'Regulatory Model'!L$21)</f>
        <v>0</v>
      </c>
      <c r="M45" s="223">
        <f>L45*(1+'Regulatory Model'!M$21)</f>
        <v>0</v>
      </c>
      <c r="N45" s="223">
        <f>M45*(1+'Regulatory Model'!N$21)</f>
        <v>0</v>
      </c>
      <c r="O45" s="223">
        <f>N45*(1+'Regulatory Model'!O$21)</f>
        <v>0</v>
      </c>
      <c r="P45" s="223">
        <f>O45*(1+'Regulatory Model'!P$21)</f>
        <v>0</v>
      </c>
      <c r="Q45" s="223">
        <f>P45*(1+'Regulatory Model'!Q$21)</f>
        <v>0</v>
      </c>
      <c r="R45" s="223">
        <f>Q45*(1+'Regulatory Model'!R$21)</f>
        <v>0</v>
      </c>
      <c r="S45" s="223">
        <f>R45*(1+'Regulatory Model'!S$21)</f>
        <v>0</v>
      </c>
      <c r="T45" s="223">
        <f>S45*(1+'Regulatory Model'!T$21)</f>
        <v>0</v>
      </c>
      <c r="U45" s="223">
        <f>T45*(1+'Regulatory Model'!U$21)</f>
        <v>0</v>
      </c>
      <c r="V45" s="223">
        <f>U45*(1+'Regulatory Model'!V$21)</f>
        <v>0</v>
      </c>
      <c r="W45" s="223">
        <f>V45*(1+'Regulatory Model'!W$21)</f>
        <v>0</v>
      </c>
      <c r="X45" s="223">
        <f>W45*(1+'Regulatory Model'!X$21)</f>
        <v>0</v>
      </c>
      <c r="Y45" s="223">
        <f>X45*(1+'Regulatory Model'!Y$21)</f>
        <v>0</v>
      </c>
      <c r="Z45" s="223">
        <f>Y45*(1+'Regulatory Model'!Z$21)</f>
        <v>0</v>
      </c>
      <c r="AA45" s="223">
        <f>Z45*(1+'Regulatory Model'!AA$21)</f>
        <v>0</v>
      </c>
      <c r="AB45" s="223">
        <f>AA45*(1+'Regulatory Model'!AB$21)</f>
        <v>0</v>
      </c>
      <c r="AC45" s="223">
        <f>AB45*(1+'Regulatory Model'!AC$21)</f>
        <v>0</v>
      </c>
      <c r="AD45" s="223">
        <f>AC45*(1+'Regulatory Model'!AD$21)</f>
        <v>0</v>
      </c>
      <c r="AE45" s="223">
        <f>AD45*(1+'Regulatory Model'!AE$21)</f>
        <v>0</v>
      </c>
      <c r="AF45" s="223">
        <f>AE45*(1+'Regulatory Model'!AF$21)</f>
        <v>0</v>
      </c>
      <c r="AG45" s="223">
        <f>AF45*(1+'Regulatory Model'!AG$21)</f>
        <v>0</v>
      </c>
      <c r="AH45" s="223">
        <f>AG45*(1+'Regulatory Model'!AH$21)</f>
        <v>0</v>
      </c>
      <c r="AI45" s="223">
        <f>AH45*(1+'Regulatory Model'!AI$21)</f>
        <v>0</v>
      </c>
      <c r="AJ45" s="223">
        <f>AI45*(1+'Regulatory Model'!AJ$21)</f>
        <v>0</v>
      </c>
      <c r="AK45" s="223">
        <f>AJ45*(1+'Regulatory Model'!AK$21)</f>
        <v>0</v>
      </c>
      <c r="AL45" s="223">
        <f>AK45*(1+'Regulatory Model'!AL$21)</f>
        <v>0</v>
      </c>
      <c r="AM45" s="223">
        <f>AL45*(1+'Regulatory Model'!AM$21)</f>
        <v>0</v>
      </c>
      <c r="AN45" s="223">
        <f>AM45*(1+'Regulatory Model'!AN$21)</f>
        <v>0</v>
      </c>
      <c r="AO45" s="223">
        <f>AN45*(1+'Regulatory Model'!AO$21)</f>
        <v>0</v>
      </c>
      <c r="AP45" s="223">
        <f>AO45*(1+'Regulatory Model'!AP$21)</f>
        <v>0</v>
      </c>
      <c r="AQ45" s="223">
        <f>AP45*(1+'Regulatory Model'!AQ$21)</f>
        <v>0</v>
      </c>
      <c r="AR45" s="223">
        <f>AQ45*(1+'Regulatory Model'!AR$21)</f>
        <v>0</v>
      </c>
      <c r="AS45" s="223">
        <f>AR45*(1+'Regulatory Model'!AS$21)</f>
        <v>0</v>
      </c>
      <c r="AT45" s="223">
        <f>AS45*(1+'Regulatory Model'!AT$21)</f>
        <v>0</v>
      </c>
      <c r="AU45" s="223">
        <f>AT45*(1+'Regulatory Model'!AU$21)</f>
        <v>0</v>
      </c>
      <c r="AV45" s="223">
        <f>AU45*(1+'Regulatory Model'!AV$21)</f>
        <v>0</v>
      </c>
      <c r="AW45" s="223">
        <f>AV45*(1+'Regulatory Model'!AW$21)</f>
        <v>0</v>
      </c>
      <c r="AX45" s="223">
        <f>AW45*(1+'Regulatory Model'!AX$21)</f>
        <v>0</v>
      </c>
      <c r="AY45" s="223">
        <f>AX45*(1+'Regulatory Model'!AY$21)</f>
        <v>0</v>
      </c>
      <c r="AZ45" s="223">
        <f>AY45*(1+'Regulatory Model'!AZ$21)</f>
        <v>0</v>
      </c>
      <c r="BA45" s="223">
        <f>AZ45*(1+'Regulatory Model'!BA$21)</f>
        <v>0</v>
      </c>
      <c r="BB45" s="223">
        <f>BA45*(1+'Regulatory Model'!BB$21)</f>
        <v>0</v>
      </c>
      <c r="BC45" s="223">
        <f>BB45*(1+'Regulatory Model'!BC$21)</f>
        <v>0</v>
      </c>
      <c r="BD45" s="223">
        <f>BC45*(1+'Regulatory Model'!BD$21)</f>
        <v>0</v>
      </c>
    </row>
    <row r="46" spans="1:56" outlineLevel="1" x14ac:dyDescent="0.2">
      <c r="A46" s="27"/>
      <c r="B46" s="49" t="s">
        <v>177</v>
      </c>
      <c r="C46" s="29"/>
      <c r="D46" s="20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</row>
    <row r="47" spans="1:56" outlineLevel="1" x14ac:dyDescent="0.2">
      <c r="A47" s="27"/>
      <c r="B47" s="53" t="s">
        <v>178</v>
      </c>
      <c r="C47" s="10" t="s">
        <v>217</v>
      </c>
      <c r="D47" s="204">
        <f>MAX($D$22:D46)+1</f>
        <v>20</v>
      </c>
      <c r="E47" s="25"/>
      <c r="F47" s="25"/>
      <c r="G47" s="205">
        <v>1.2770508299999999</v>
      </c>
      <c r="H47" s="205">
        <v>1.3335636000000002</v>
      </c>
      <c r="I47" s="205">
        <v>2.2054873699999997</v>
      </c>
      <c r="J47" s="205">
        <v>1.337385</v>
      </c>
      <c r="K47" s="205">
        <v>1.7394158</v>
      </c>
      <c r="L47" s="223">
        <f>K47*(1+'Regulatory Model'!L$21)</f>
        <v>1.7829011949999998</v>
      </c>
      <c r="M47" s="223">
        <f>L47*(1+'Regulatory Model'!M$21)</f>
        <v>1.8274737248749997</v>
      </c>
      <c r="N47" s="223">
        <f>M47*(1+'Regulatory Model'!N$21)</f>
        <v>1.8731605679968746</v>
      </c>
      <c r="O47" s="223">
        <f>N47*(1+'Regulatory Model'!O$21)</f>
        <v>1.9199895821967963</v>
      </c>
      <c r="P47" s="223">
        <f>O47*(1+'Regulatory Model'!P$21)</f>
        <v>1.9679893217517159</v>
      </c>
      <c r="Q47" s="223">
        <f>P47*(1+'Regulatory Model'!Q$21)</f>
        <v>2.0171890547955087</v>
      </c>
      <c r="R47" s="223">
        <f>Q47*(1+'Regulatory Model'!R$21)</f>
        <v>2.0676187811653963</v>
      </c>
      <c r="S47" s="223">
        <f>R47*(1+'Regulatory Model'!S$21)</f>
        <v>2.1193092506945312</v>
      </c>
      <c r="T47" s="223">
        <f>S47*(1+'Regulatory Model'!T$21)</f>
        <v>2.1722919819618944</v>
      </c>
      <c r="U47" s="223">
        <f>T47*(1+'Regulatory Model'!U$21)</f>
        <v>2.2265992815109414</v>
      </c>
      <c r="V47" s="223">
        <f>U47*(1+'Regulatory Model'!V$21)</f>
        <v>2.2822642635487149</v>
      </c>
      <c r="W47" s="223">
        <f>V47*(1+'Regulatory Model'!W$21)</f>
        <v>2.3393208701374326</v>
      </c>
      <c r="X47" s="223">
        <f>W47*(1+'Regulatory Model'!X$21)</f>
        <v>2.3978038918908684</v>
      </c>
      <c r="Y47" s="223">
        <f>X47*(1+'Regulatory Model'!Y$21)</f>
        <v>2.4577489891881399</v>
      </c>
      <c r="Z47" s="223">
        <f>Y47*(1+'Regulatory Model'!Z$21)</f>
        <v>2.5191927139178434</v>
      </c>
      <c r="AA47" s="223">
        <f>Z47*(1+'Regulatory Model'!AA$21)</f>
        <v>2.5821725317657891</v>
      </c>
      <c r="AB47" s="223">
        <f>AA47*(1+'Regulatory Model'!AB$21)</f>
        <v>2.6467268450599337</v>
      </c>
      <c r="AC47" s="223">
        <f>AB47*(1+'Regulatory Model'!AC$21)</f>
        <v>2.7128950161864318</v>
      </c>
      <c r="AD47" s="223">
        <f>AC47*(1+'Regulatory Model'!AD$21)</f>
        <v>2.7807173915910925</v>
      </c>
      <c r="AE47" s="223">
        <f>AD47*(1+'Regulatory Model'!AE$21)</f>
        <v>2.8502353263808695</v>
      </c>
      <c r="AF47" s="223">
        <f>AE47*(1+'Regulatory Model'!AF$21)</f>
        <v>2.9214912095403909</v>
      </c>
      <c r="AG47" s="223">
        <f>AF47*(1+'Regulatory Model'!AG$21)</f>
        <v>2.9945284897789004</v>
      </c>
      <c r="AH47" s="223">
        <f>AG47*(1+'Regulatory Model'!AH$21)</f>
        <v>3.0693917020233727</v>
      </c>
      <c r="AI47" s="223">
        <f>AH47*(1+'Regulatory Model'!AI$21)</f>
        <v>3.1461264945739567</v>
      </c>
      <c r="AJ47" s="223">
        <f>AI47*(1+'Regulatory Model'!AJ$21)</f>
        <v>3.2247796569383054</v>
      </c>
      <c r="AK47" s="223">
        <f>AJ47*(1+'Regulatory Model'!AK$21)</f>
        <v>3.3053991483617629</v>
      </c>
      <c r="AL47" s="223">
        <f>AK47*(1+'Regulatory Model'!AL$21)</f>
        <v>3.3880341270708065</v>
      </c>
      <c r="AM47" s="223">
        <f>AL47*(1+'Regulatory Model'!AM$21)</f>
        <v>3.4727349802475764</v>
      </c>
      <c r="AN47" s="223">
        <f>AM47*(1+'Regulatory Model'!AN$21)</f>
        <v>3.5595533547537657</v>
      </c>
      <c r="AO47" s="223">
        <f>AN47*(1+'Regulatory Model'!AO$21)</f>
        <v>3.6485421886226095</v>
      </c>
      <c r="AP47" s="223">
        <f>AO47*(1+'Regulatory Model'!AP$21)</f>
        <v>3.7397557433381743</v>
      </c>
      <c r="AQ47" s="223">
        <f>AP47*(1+'Regulatory Model'!AQ$21)</f>
        <v>3.8332496369216282</v>
      </c>
      <c r="AR47" s="223">
        <f>AQ47*(1+'Regulatory Model'!AR$21)</f>
        <v>3.9290808778446684</v>
      </c>
      <c r="AS47" s="223">
        <f>AR47*(1+'Regulatory Model'!AS$21)</f>
        <v>4.0273078997907845</v>
      </c>
      <c r="AT47" s="223">
        <f>AS47*(1+'Regulatory Model'!AT$21)</f>
        <v>4.127990597285554</v>
      </c>
      <c r="AU47" s="223">
        <f>AT47*(1+'Regulatory Model'!AU$21)</f>
        <v>4.2311903622176921</v>
      </c>
      <c r="AV47" s="223">
        <f>AU47*(1+'Regulatory Model'!AV$21)</f>
        <v>4.3369701212731337</v>
      </c>
      <c r="AW47" s="223">
        <f>AV47*(1+'Regulatory Model'!AW$21)</f>
        <v>4.4453943743049615</v>
      </c>
      <c r="AX47" s="223">
        <f>AW47*(1+'Regulatory Model'!AX$21)</f>
        <v>4.5565292336625856</v>
      </c>
      <c r="AY47" s="223">
        <f>AX47*(1+'Regulatory Model'!AY$21)</f>
        <v>4.6704424645041493</v>
      </c>
      <c r="AZ47" s="223">
        <f>AY47*(1+'Regulatory Model'!AZ$21)</f>
        <v>4.7872035261167527</v>
      </c>
      <c r="BA47" s="223">
        <f>AZ47*(1+'Regulatory Model'!BA$21)</f>
        <v>4.9068836142696712</v>
      </c>
      <c r="BB47" s="223">
        <f>BA47*(1+'Regulatory Model'!BB$21)</f>
        <v>5.0295557046264125</v>
      </c>
      <c r="BC47" s="223">
        <f>BB47*(1+'Regulatory Model'!BC$21)</f>
        <v>5.1552945972420723</v>
      </c>
      <c r="BD47" s="223">
        <f>BC47*(1+'Regulatory Model'!BD$21)</f>
        <v>5.2841769621731238</v>
      </c>
    </row>
    <row r="48" spans="1:56" outlineLevel="1" x14ac:dyDescent="0.2">
      <c r="A48" s="27"/>
      <c r="B48" s="53" t="s">
        <v>168</v>
      </c>
      <c r="C48" s="10" t="s">
        <v>217</v>
      </c>
      <c r="D48" s="204">
        <f>MAX($D$22:D47)+1</f>
        <v>21</v>
      </c>
      <c r="E48" s="25"/>
      <c r="F48" s="25"/>
      <c r="G48" s="205">
        <v>0.38295123999999997</v>
      </c>
      <c r="H48" s="205">
        <v>0.21706029999999998</v>
      </c>
      <c r="I48" s="205">
        <v>0.99895504000000002</v>
      </c>
      <c r="J48" s="205">
        <v>0.74208799999999997</v>
      </c>
      <c r="K48" s="205">
        <v>0.26450000000000001</v>
      </c>
      <c r="L48" s="223">
        <f>K48*(1+'Regulatory Model'!L$21)</f>
        <v>0.27111249999999998</v>
      </c>
      <c r="M48" s="223">
        <f>L48*(1+'Regulatory Model'!M$21)</f>
        <v>0.27789031249999996</v>
      </c>
      <c r="N48" s="223">
        <f>M48*(1+'Regulatory Model'!N$21)</f>
        <v>0.28483757031249995</v>
      </c>
      <c r="O48" s="223">
        <f>N48*(1+'Regulatory Model'!O$21)</f>
        <v>0.29195850957031244</v>
      </c>
      <c r="P48" s="223">
        <f>O48*(1+'Regulatory Model'!P$21)</f>
        <v>0.29925747230957023</v>
      </c>
      <c r="Q48" s="223">
        <f>P48*(1+'Regulatory Model'!Q$21)</f>
        <v>0.30673890911730944</v>
      </c>
      <c r="R48" s="223">
        <f>Q48*(1+'Regulatory Model'!R$21)</f>
        <v>0.31440738184524214</v>
      </c>
      <c r="S48" s="223">
        <f>R48*(1+'Regulatory Model'!S$21)</f>
        <v>0.32226756639137316</v>
      </c>
      <c r="T48" s="223">
        <f>S48*(1+'Regulatory Model'!T$21)</f>
        <v>0.33032425555115746</v>
      </c>
      <c r="U48" s="223">
        <f>T48*(1+'Regulatory Model'!U$21)</f>
        <v>0.33858236193993635</v>
      </c>
      <c r="V48" s="223">
        <f>U48*(1+'Regulatory Model'!V$21)</f>
        <v>0.3470469209884347</v>
      </c>
      <c r="W48" s="223">
        <f>V48*(1+'Regulatory Model'!W$21)</f>
        <v>0.35572309401314556</v>
      </c>
      <c r="X48" s="223">
        <f>W48*(1+'Regulatory Model'!X$21)</f>
        <v>0.36461617136347418</v>
      </c>
      <c r="Y48" s="223">
        <f>X48*(1+'Regulatory Model'!Y$21)</f>
        <v>0.37373157564756099</v>
      </c>
      <c r="Z48" s="223">
        <f>Y48*(1+'Regulatory Model'!Z$21)</f>
        <v>0.38307486503874999</v>
      </c>
      <c r="AA48" s="223">
        <f>Z48*(1+'Regulatory Model'!AA$21)</f>
        <v>0.3926517366647187</v>
      </c>
      <c r="AB48" s="223">
        <f>AA48*(1+'Regulatory Model'!AB$21)</f>
        <v>0.40246803008133664</v>
      </c>
      <c r="AC48" s="223">
        <f>AB48*(1+'Regulatory Model'!AC$21)</f>
        <v>0.41252973083337002</v>
      </c>
      <c r="AD48" s="223">
        <f>AC48*(1+'Regulatory Model'!AD$21)</f>
        <v>0.42284297410420424</v>
      </c>
      <c r="AE48" s="223">
        <f>AD48*(1+'Regulatory Model'!AE$21)</f>
        <v>0.43341404845680931</v>
      </c>
      <c r="AF48" s="223">
        <f>AE48*(1+'Regulatory Model'!AF$21)</f>
        <v>0.44424939966822952</v>
      </c>
      <c r="AG48" s="223">
        <f>AF48*(1+'Regulatory Model'!AG$21)</f>
        <v>0.45535563465993523</v>
      </c>
      <c r="AH48" s="223">
        <f>AG48*(1+'Regulatory Model'!AH$21)</f>
        <v>0.46673952552643355</v>
      </c>
      <c r="AI48" s="223">
        <f>AH48*(1+'Regulatory Model'!AI$21)</f>
        <v>0.47840801366459434</v>
      </c>
      <c r="AJ48" s="223">
        <f>AI48*(1+'Regulatory Model'!AJ$21)</f>
        <v>0.49036821400620917</v>
      </c>
      <c r="AK48" s="223">
        <f>AJ48*(1+'Regulatory Model'!AK$21)</f>
        <v>0.50262741935636435</v>
      </c>
      <c r="AL48" s="223">
        <f>AK48*(1+'Regulatory Model'!AL$21)</f>
        <v>0.51519310484027336</v>
      </c>
      <c r="AM48" s="223">
        <f>AL48*(1+'Regulatory Model'!AM$21)</f>
        <v>0.52807293246128018</v>
      </c>
      <c r="AN48" s="223">
        <f>AM48*(1+'Regulatory Model'!AN$21)</f>
        <v>0.54127475577281214</v>
      </c>
      <c r="AO48" s="223">
        <f>AN48*(1+'Regulatory Model'!AO$21)</f>
        <v>0.55480662466713238</v>
      </c>
      <c r="AP48" s="223">
        <f>AO48*(1+'Regulatory Model'!AP$21)</f>
        <v>0.56867679028381068</v>
      </c>
      <c r="AQ48" s="223">
        <f>AP48*(1+'Regulatory Model'!AQ$21)</f>
        <v>0.58289371004090595</v>
      </c>
      <c r="AR48" s="223">
        <f>AQ48*(1+'Regulatory Model'!AR$21)</f>
        <v>0.59746605279192855</v>
      </c>
      <c r="AS48" s="223">
        <f>AR48*(1+'Regulatory Model'!AS$21)</f>
        <v>0.6124027041117267</v>
      </c>
      <c r="AT48" s="223">
        <f>AS48*(1+'Regulatory Model'!AT$21)</f>
        <v>0.62771277171451978</v>
      </c>
      <c r="AU48" s="223">
        <f>AT48*(1+'Regulatory Model'!AU$21)</f>
        <v>0.6434055910073827</v>
      </c>
      <c r="AV48" s="223">
        <f>AU48*(1+'Regulatory Model'!AV$21)</f>
        <v>0.65949073078256726</v>
      </c>
      <c r="AW48" s="223">
        <f>AV48*(1+'Regulatory Model'!AW$21)</f>
        <v>0.67597799905213141</v>
      </c>
      <c r="AX48" s="223">
        <f>AW48*(1+'Regulatory Model'!AX$21)</f>
        <v>0.69287744902843462</v>
      </c>
      <c r="AY48" s="223">
        <f>AX48*(1+'Regulatory Model'!AY$21)</f>
        <v>0.71019938525414539</v>
      </c>
      <c r="AZ48" s="223">
        <f>AY48*(1+'Regulatory Model'!AZ$21)</f>
        <v>0.727954369885499</v>
      </c>
      <c r="BA48" s="223">
        <f>AZ48*(1+'Regulatory Model'!BA$21)</f>
        <v>0.74615322913263638</v>
      </c>
      <c r="BB48" s="223">
        <f>BA48*(1+'Regulatory Model'!BB$21)</f>
        <v>0.76480705986095221</v>
      </c>
      <c r="BC48" s="223">
        <f>BB48*(1+'Regulatory Model'!BC$21)</f>
        <v>0.78392723635747597</v>
      </c>
      <c r="BD48" s="223">
        <f>BC48*(1+'Regulatory Model'!BD$21)</f>
        <v>0.8035254172664128</v>
      </c>
    </row>
    <row r="49" spans="1:56" outlineLevel="1" x14ac:dyDescent="0.2">
      <c r="A49" s="27"/>
      <c r="B49" s="53" t="s">
        <v>179</v>
      </c>
      <c r="C49" s="10" t="s">
        <v>217</v>
      </c>
      <c r="D49" s="204">
        <f>MAX($D$22:D48)+1</f>
        <v>22</v>
      </c>
      <c r="E49" s="25"/>
      <c r="F49" s="25"/>
      <c r="G49" s="205">
        <v>1.8882324400000001</v>
      </c>
      <c r="H49" s="205">
        <v>3.2646477799999998</v>
      </c>
      <c r="I49" s="205">
        <v>3.6012063899999993</v>
      </c>
      <c r="J49" s="205">
        <v>3.5967980000000002</v>
      </c>
      <c r="K49" s="205">
        <v>3.8329243599999998</v>
      </c>
      <c r="L49" s="223">
        <f>K49*(1+'Regulatory Model'!L$21)</f>
        <v>3.9287474689999993</v>
      </c>
      <c r="M49" s="223">
        <f>L49*(1+'Regulatory Model'!M$21)</f>
        <v>4.0269661557249989</v>
      </c>
      <c r="N49" s="223">
        <f>M49*(1+'Regulatory Model'!N$21)</f>
        <v>4.1276403096181236</v>
      </c>
      <c r="O49" s="223">
        <f>N49*(1+'Regulatory Model'!O$21)</f>
        <v>4.2308313173585761</v>
      </c>
      <c r="P49" s="223">
        <f>O49*(1+'Regulatory Model'!P$21)</f>
        <v>4.3366021002925406</v>
      </c>
      <c r="Q49" s="223">
        <f>P49*(1+'Regulatory Model'!Q$21)</f>
        <v>4.4450171527998537</v>
      </c>
      <c r="R49" s="223">
        <f>Q49*(1+'Regulatory Model'!R$21)</f>
        <v>4.5561425816198495</v>
      </c>
      <c r="S49" s="223">
        <f>R49*(1+'Regulatory Model'!S$21)</f>
        <v>4.6700461461603453</v>
      </c>
      <c r="T49" s="223">
        <f>S49*(1+'Regulatory Model'!T$21)</f>
        <v>4.7867972998143538</v>
      </c>
      <c r="U49" s="223">
        <f>T49*(1+'Regulatory Model'!U$21)</f>
        <v>4.906467232309712</v>
      </c>
      <c r="V49" s="223">
        <f>U49*(1+'Regulatory Model'!V$21)</f>
        <v>5.0291289131174546</v>
      </c>
      <c r="W49" s="223">
        <f>V49*(1+'Regulatory Model'!W$21)</f>
        <v>5.1548571359453907</v>
      </c>
      <c r="X49" s="223">
        <f>W49*(1+'Regulatory Model'!X$21)</f>
        <v>5.2837285643440248</v>
      </c>
      <c r="Y49" s="223">
        <f>X49*(1+'Regulatory Model'!Y$21)</f>
        <v>5.4158217784526252</v>
      </c>
      <c r="Z49" s="223">
        <f>Y49*(1+'Regulatory Model'!Z$21)</f>
        <v>5.5512173229139403</v>
      </c>
      <c r="AA49" s="223">
        <f>Z49*(1+'Regulatory Model'!AA$21)</f>
        <v>5.6899977559867887</v>
      </c>
      <c r="AB49" s="223">
        <f>AA49*(1+'Regulatory Model'!AB$21)</f>
        <v>5.8322476998864579</v>
      </c>
      <c r="AC49" s="223">
        <f>AB49*(1+'Regulatory Model'!AC$21)</f>
        <v>5.9780538923836186</v>
      </c>
      <c r="AD49" s="223">
        <f>AC49*(1+'Regulatory Model'!AD$21)</f>
        <v>6.1275052396932086</v>
      </c>
      <c r="AE49" s="223">
        <f>AD49*(1+'Regulatory Model'!AE$21)</f>
        <v>6.2806928706855381</v>
      </c>
      <c r="AF49" s="223">
        <f>AE49*(1+'Regulatory Model'!AF$21)</f>
        <v>6.4377101924526761</v>
      </c>
      <c r="AG49" s="223">
        <f>AF49*(1+'Regulatory Model'!AG$21)</f>
        <v>6.5986529472639921</v>
      </c>
      <c r="AH49" s="223">
        <f>AG49*(1+'Regulatory Model'!AH$21)</f>
        <v>6.7636192709455916</v>
      </c>
      <c r="AI49" s="223">
        <f>AH49*(1+'Regulatory Model'!AI$21)</f>
        <v>6.932709752719231</v>
      </c>
      <c r="AJ49" s="223">
        <f>AI49*(1+'Regulatory Model'!AJ$21)</f>
        <v>7.1060274965372114</v>
      </c>
      <c r="AK49" s="223">
        <f>AJ49*(1+'Regulatory Model'!AK$21)</f>
        <v>7.2836781839506415</v>
      </c>
      <c r="AL49" s="223">
        <f>AK49*(1+'Regulatory Model'!AL$21)</f>
        <v>7.4657701385494066</v>
      </c>
      <c r="AM49" s="223">
        <f>AL49*(1+'Regulatory Model'!AM$21)</f>
        <v>7.6524143920131413</v>
      </c>
      <c r="AN49" s="223">
        <f>AM49*(1+'Regulatory Model'!AN$21)</f>
        <v>7.8437247518134692</v>
      </c>
      <c r="AO49" s="223">
        <f>AN49*(1+'Regulatory Model'!AO$21)</f>
        <v>8.0398178706088057</v>
      </c>
      <c r="AP49" s="223">
        <f>AO49*(1+'Regulatory Model'!AP$21)</f>
        <v>8.240813317374025</v>
      </c>
      <c r="AQ49" s="223">
        <f>AP49*(1+'Regulatory Model'!AQ$21)</f>
        <v>8.4468336503083741</v>
      </c>
      <c r="AR49" s="223">
        <f>AQ49*(1+'Regulatory Model'!AR$21)</f>
        <v>8.6580044915660821</v>
      </c>
      <c r="AS49" s="223">
        <f>AR49*(1+'Regulatory Model'!AS$21)</f>
        <v>8.8744546038552325</v>
      </c>
      <c r="AT49" s="223">
        <f>AS49*(1+'Regulatory Model'!AT$21)</f>
        <v>9.0963159689516129</v>
      </c>
      <c r="AU49" s="223">
        <f>AT49*(1+'Regulatory Model'!AU$21)</f>
        <v>9.3237238681754029</v>
      </c>
      <c r="AV49" s="223">
        <f>AU49*(1+'Regulatory Model'!AV$21)</f>
        <v>9.5568169648797863</v>
      </c>
      <c r="AW49" s="223">
        <f>AV49*(1+'Regulatory Model'!AW$21)</f>
        <v>9.7957373890017809</v>
      </c>
      <c r="AX49" s="223">
        <f>AW49*(1+'Regulatory Model'!AX$21)</f>
        <v>10.040630823726824</v>
      </c>
      <c r="AY49" s="223">
        <f>AX49*(1+'Regulatory Model'!AY$21)</f>
        <v>10.291646594319994</v>
      </c>
      <c r="AZ49" s="223">
        <f>AY49*(1+'Regulatory Model'!AZ$21)</f>
        <v>10.548937759177994</v>
      </c>
      <c r="BA49" s="223">
        <f>AZ49*(1+'Regulatory Model'!BA$21)</f>
        <v>10.812661203157443</v>
      </c>
      <c r="BB49" s="223">
        <f>BA49*(1+'Regulatory Model'!BB$21)</f>
        <v>11.082977733236378</v>
      </c>
      <c r="BC49" s="223">
        <f>BB49*(1+'Regulatory Model'!BC$21)</f>
        <v>11.360052176567287</v>
      </c>
      <c r="BD49" s="223">
        <f>BC49*(1+'Regulatory Model'!BD$21)</f>
        <v>11.644053480981468</v>
      </c>
    </row>
    <row r="50" spans="1:56" outlineLevel="1" x14ac:dyDescent="0.2">
      <c r="A50" s="27"/>
      <c r="B50" s="53" t="s">
        <v>180</v>
      </c>
      <c r="C50" s="10" t="s">
        <v>217</v>
      </c>
      <c r="D50" s="204">
        <f>MAX($D$22:D49)+1</f>
        <v>23</v>
      </c>
      <c r="E50" s="25"/>
      <c r="F50" s="25"/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23">
        <f>K50*(1+'Regulatory Model'!L$21)</f>
        <v>0</v>
      </c>
      <c r="M50" s="223">
        <f>L50*(1+'Regulatory Model'!M$21)</f>
        <v>0</v>
      </c>
      <c r="N50" s="223">
        <f>M50*(1+'Regulatory Model'!N$21)</f>
        <v>0</v>
      </c>
      <c r="O50" s="223">
        <f>N50*(1+'Regulatory Model'!O$21)</f>
        <v>0</v>
      </c>
      <c r="P50" s="223">
        <f>O50*(1+'Regulatory Model'!P$21)</f>
        <v>0</v>
      </c>
      <c r="Q50" s="223">
        <f>P50*(1+'Regulatory Model'!Q$21)</f>
        <v>0</v>
      </c>
      <c r="R50" s="223">
        <f>Q50*(1+'Regulatory Model'!R$21)</f>
        <v>0</v>
      </c>
      <c r="S50" s="223">
        <f>R50*(1+'Regulatory Model'!S$21)</f>
        <v>0</v>
      </c>
      <c r="T50" s="223">
        <f>S50*(1+'Regulatory Model'!T$21)</f>
        <v>0</v>
      </c>
      <c r="U50" s="223">
        <f>T50*(1+'Regulatory Model'!U$21)</f>
        <v>0</v>
      </c>
      <c r="V50" s="223">
        <f>U50*(1+'Regulatory Model'!V$21)</f>
        <v>0</v>
      </c>
      <c r="W50" s="223">
        <f>V50*(1+'Regulatory Model'!W$21)</f>
        <v>0</v>
      </c>
      <c r="X50" s="223">
        <f>W50*(1+'Regulatory Model'!X$21)</f>
        <v>0</v>
      </c>
      <c r="Y50" s="223">
        <f>X50*(1+'Regulatory Model'!Y$21)</f>
        <v>0</v>
      </c>
      <c r="Z50" s="223">
        <f>Y50*(1+'Regulatory Model'!Z$21)</f>
        <v>0</v>
      </c>
      <c r="AA50" s="223">
        <f>Z50*(1+'Regulatory Model'!AA$21)</f>
        <v>0</v>
      </c>
      <c r="AB50" s="223">
        <f>AA50*(1+'Regulatory Model'!AB$21)</f>
        <v>0</v>
      </c>
      <c r="AC50" s="223">
        <f>AB50*(1+'Regulatory Model'!AC$21)</f>
        <v>0</v>
      </c>
      <c r="AD50" s="223">
        <f>AC50*(1+'Regulatory Model'!AD$21)</f>
        <v>0</v>
      </c>
      <c r="AE50" s="223">
        <f>AD50*(1+'Regulatory Model'!AE$21)</f>
        <v>0</v>
      </c>
      <c r="AF50" s="223">
        <f>AE50*(1+'Regulatory Model'!AF$21)</f>
        <v>0</v>
      </c>
      <c r="AG50" s="223">
        <f>AF50*(1+'Regulatory Model'!AG$21)</f>
        <v>0</v>
      </c>
      <c r="AH50" s="223">
        <f>AG50*(1+'Regulatory Model'!AH$21)</f>
        <v>0</v>
      </c>
      <c r="AI50" s="223">
        <f>AH50*(1+'Regulatory Model'!AI$21)</f>
        <v>0</v>
      </c>
      <c r="AJ50" s="223">
        <f>AI50*(1+'Regulatory Model'!AJ$21)</f>
        <v>0</v>
      </c>
      <c r="AK50" s="223">
        <f>AJ50*(1+'Regulatory Model'!AK$21)</f>
        <v>0</v>
      </c>
      <c r="AL50" s="223">
        <f>AK50*(1+'Regulatory Model'!AL$21)</f>
        <v>0</v>
      </c>
      <c r="AM50" s="223">
        <f>AL50*(1+'Regulatory Model'!AM$21)</f>
        <v>0</v>
      </c>
      <c r="AN50" s="223">
        <f>AM50*(1+'Regulatory Model'!AN$21)</f>
        <v>0</v>
      </c>
      <c r="AO50" s="223">
        <f>AN50*(1+'Regulatory Model'!AO$21)</f>
        <v>0</v>
      </c>
      <c r="AP50" s="223">
        <f>AO50*(1+'Regulatory Model'!AP$21)</f>
        <v>0</v>
      </c>
      <c r="AQ50" s="223">
        <f>AP50*(1+'Regulatory Model'!AQ$21)</f>
        <v>0</v>
      </c>
      <c r="AR50" s="223">
        <f>AQ50*(1+'Regulatory Model'!AR$21)</f>
        <v>0</v>
      </c>
      <c r="AS50" s="223">
        <f>AR50*(1+'Regulatory Model'!AS$21)</f>
        <v>0</v>
      </c>
      <c r="AT50" s="223">
        <f>AS50*(1+'Regulatory Model'!AT$21)</f>
        <v>0</v>
      </c>
      <c r="AU50" s="223">
        <f>AT50*(1+'Regulatory Model'!AU$21)</f>
        <v>0</v>
      </c>
      <c r="AV50" s="223">
        <f>AU50*(1+'Regulatory Model'!AV$21)</f>
        <v>0</v>
      </c>
      <c r="AW50" s="223">
        <f>AV50*(1+'Regulatory Model'!AW$21)</f>
        <v>0</v>
      </c>
      <c r="AX50" s="223">
        <f>AW50*(1+'Regulatory Model'!AX$21)</f>
        <v>0</v>
      </c>
      <c r="AY50" s="223">
        <f>AX50*(1+'Regulatory Model'!AY$21)</f>
        <v>0</v>
      </c>
      <c r="AZ50" s="223">
        <f>AY50*(1+'Regulatory Model'!AZ$21)</f>
        <v>0</v>
      </c>
      <c r="BA50" s="223">
        <f>AZ50*(1+'Regulatory Model'!BA$21)</f>
        <v>0</v>
      </c>
      <c r="BB50" s="223">
        <f>BA50*(1+'Regulatory Model'!BB$21)</f>
        <v>0</v>
      </c>
      <c r="BC50" s="223">
        <f>BB50*(1+'Regulatory Model'!BC$21)</f>
        <v>0</v>
      </c>
      <c r="BD50" s="223">
        <f>BC50*(1+'Regulatory Model'!BD$21)</f>
        <v>0</v>
      </c>
    </row>
    <row r="51" spans="1:56" outlineLevel="1" x14ac:dyDescent="0.2">
      <c r="A51" s="27"/>
      <c r="B51" s="53" t="s">
        <v>174</v>
      </c>
      <c r="C51" s="10" t="s">
        <v>217</v>
      </c>
      <c r="D51" s="204">
        <f>MAX($D$22:D50)+1</f>
        <v>24</v>
      </c>
      <c r="E51" s="25"/>
      <c r="F51" s="25"/>
      <c r="G51" s="205">
        <v>4.1710000000000002E-3</v>
      </c>
      <c r="H51" s="205">
        <v>7.9625539999999995E-2</v>
      </c>
      <c r="I51" s="205">
        <v>9.9099999999999991E-4</v>
      </c>
      <c r="J51" s="205">
        <v>0</v>
      </c>
      <c r="K51" s="205">
        <v>9.1499999999999998E-2</v>
      </c>
      <c r="L51" s="223">
        <f>K51*(1+'Regulatory Model'!L$21)</f>
        <v>9.3787499999999996E-2</v>
      </c>
      <c r="M51" s="223">
        <f>L51*(1+'Regulatory Model'!M$21)</f>
        <v>9.6132187499999994E-2</v>
      </c>
      <c r="N51" s="223">
        <f>M51*(1+'Regulatory Model'!N$21)</f>
        <v>9.853549218749999E-2</v>
      </c>
      <c r="O51" s="223">
        <f>N51*(1+'Regulatory Model'!O$21)</f>
        <v>0.10099887949218748</v>
      </c>
      <c r="P51" s="223">
        <f>O51*(1+'Regulatory Model'!P$21)</f>
        <v>0.10352385147949217</v>
      </c>
      <c r="Q51" s="223">
        <f>P51*(1+'Regulatory Model'!Q$21)</f>
        <v>0.10611194776647946</v>
      </c>
      <c r="R51" s="223">
        <f>Q51*(1+'Regulatory Model'!R$21)</f>
        <v>0.10876474646064144</v>
      </c>
      <c r="S51" s="223">
        <f>R51*(1+'Regulatory Model'!S$21)</f>
        <v>0.11148386512215747</v>
      </c>
      <c r="T51" s="223">
        <f>S51*(1+'Regulatory Model'!T$21)</f>
        <v>0.1142709617502114</v>
      </c>
      <c r="U51" s="223">
        <f>T51*(1+'Regulatory Model'!U$21)</f>
        <v>0.11712773579396667</v>
      </c>
      <c r="V51" s="223">
        <f>U51*(1+'Regulatory Model'!V$21)</f>
        <v>0.12005592918881583</v>
      </c>
      <c r="W51" s="223">
        <f>V51*(1+'Regulatory Model'!W$21)</f>
        <v>0.12305732741853621</v>
      </c>
      <c r="X51" s="223">
        <f>W51*(1+'Regulatory Model'!X$21)</f>
        <v>0.12613376060399961</v>
      </c>
      <c r="Y51" s="223">
        <f>X51*(1+'Regulatory Model'!Y$21)</f>
        <v>0.12928710461909959</v>
      </c>
      <c r="Z51" s="223">
        <f>Y51*(1+'Regulatory Model'!Z$21)</f>
        <v>0.13251928223457707</v>
      </c>
      <c r="AA51" s="223">
        <f>Z51*(1+'Regulatory Model'!AA$21)</f>
        <v>0.13583226429044148</v>
      </c>
      <c r="AB51" s="223">
        <f>AA51*(1+'Regulatory Model'!AB$21)</f>
        <v>0.1392280708977025</v>
      </c>
      <c r="AC51" s="223">
        <f>AB51*(1+'Regulatory Model'!AC$21)</f>
        <v>0.14270877267014506</v>
      </c>
      <c r="AD51" s="223">
        <f>AC51*(1+'Regulatory Model'!AD$21)</f>
        <v>0.14627649198689868</v>
      </c>
      <c r="AE51" s="223">
        <f>AD51*(1+'Regulatory Model'!AE$21)</f>
        <v>0.14993340428657115</v>
      </c>
      <c r="AF51" s="223">
        <f>AE51*(1+'Regulatory Model'!AF$21)</f>
        <v>0.15368173939373542</v>
      </c>
      <c r="AG51" s="223">
        <f>AF51*(1+'Regulatory Model'!AG$21)</f>
        <v>0.15752378287857879</v>
      </c>
      <c r="AH51" s="223">
        <f>AG51*(1+'Regulatory Model'!AH$21)</f>
        <v>0.16146187745054325</v>
      </c>
      <c r="AI51" s="223">
        <f>AH51*(1+'Regulatory Model'!AI$21)</f>
        <v>0.16549842438680681</v>
      </c>
      <c r="AJ51" s="223">
        <f>AI51*(1+'Regulatory Model'!AJ$21)</f>
        <v>0.16963588499647697</v>
      </c>
      <c r="AK51" s="223">
        <f>AJ51*(1+'Regulatory Model'!AK$21)</f>
        <v>0.17387678212138888</v>
      </c>
      <c r="AL51" s="223">
        <f>AK51*(1+'Regulatory Model'!AL$21)</f>
        <v>0.17822370167442358</v>
      </c>
      <c r="AM51" s="223">
        <f>AL51*(1+'Regulatory Model'!AM$21)</f>
        <v>0.18267929421628415</v>
      </c>
      <c r="AN51" s="223">
        <f>AM51*(1+'Regulatory Model'!AN$21)</f>
        <v>0.18724627657169124</v>
      </c>
      <c r="AO51" s="223">
        <f>AN51*(1+'Regulatory Model'!AO$21)</f>
        <v>0.19192743348598351</v>
      </c>
      <c r="AP51" s="223">
        <f>AO51*(1+'Regulatory Model'!AP$21)</f>
        <v>0.19672561932313309</v>
      </c>
      <c r="AQ51" s="223">
        <f>AP51*(1+'Regulatory Model'!AQ$21)</f>
        <v>0.20164375980621141</v>
      </c>
      <c r="AR51" s="223">
        <f>AQ51*(1+'Regulatory Model'!AR$21)</f>
        <v>0.20668485380136667</v>
      </c>
      <c r="AS51" s="223">
        <f>AR51*(1+'Regulatory Model'!AS$21)</f>
        <v>0.21185197514640081</v>
      </c>
      <c r="AT51" s="223">
        <f>AS51*(1+'Regulatory Model'!AT$21)</f>
        <v>0.2171482745250608</v>
      </c>
      <c r="AU51" s="223">
        <f>AT51*(1+'Regulatory Model'!AU$21)</f>
        <v>0.22257698138818729</v>
      </c>
      <c r="AV51" s="223">
        <f>AU51*(1+'Regulatory Model'!AV$21)</f>
        <v>0.22814140592289195</v>
      </c>
      <c r="AW51" s="223">
        <f>AV51*(1+'Regulatory Model'!AW$21)</f>
        <v>0.23384494107096424</v>
      </c>
      <c r="AX51" s="223">
        <f>AW51*(1+'Regulatory Model'!AX$21)</f>
        <v>0.23969106459773831</v>
      </c>
      <c r="AY51" s="223">
        <f>AX51*(1+'Regulatory Model'!AY$21)</f>
        <v>0.24568334121268176</v>
      </c>
      <c r="AZ51" s="223">
        <f>AY51*(1+'Regulatory Model'!AZ$21)</f>
        <v>0.25182542474299879</v>
      </c>
      <c r="BA51" s="223">
        <f>AZ51*(1+'Regulatory Model'!BA$21)</f>
        <v>0.25812106036157373</v>
      </c>
      <c r="BB51" s="223">
        <f>BA51*(1+'Regulatory Model'!BB$21)</f>
        <v>0.26457408687061307</v>
      </c>
      <c r="BC51" s="223">
        <f>BB51*(1+'Regulatory Model'!BC$21)</f>
        <v>0.27118843904237838</v>
      </c>
      <c r="BD51" s="223">
        <f>BC51*(1+'Regulatory Model'!BD$21)</f>
        <v>0.27796815001843783</v>
      </c>
    </row>
    <row r="52" spans="1:56" outlineLevel="1" x14ac:dyDescent="0.2">
      <c r="A52" s="27"/>
      <c r="B52" s="49" t="s">
        <v>181</v>
      </c>
      <c r="C52" s="29"/>
      <c r="D52" s="20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</row>
    <row r="53" spans="1:56" outlineLevel="1" x14ac:dyDescent="0.2">
      <c r="A53" s="27"/>
      <c r="B53" s="53" t="s">
        <v>167</v>
      </c>
      <c r="C53" s="10" t="s">
        <v>217</v>
      </c>
      <c r="D53" s="204">
        <f>MAX($D$22:D52)+1</f>
        <v>25</v>
      </c>
      <c r="E53" s="25"/>
      <c r="F53" s="25"/>
      <c r="G53" s="205">
        <v>0</v>
      </c>
      <c r="H53" s="205">
        <v>0</v>
      </c>
      <c r="I53" s="205">
        <v>0</v>
      </c>
      <c r="J53" s="205">
        <v>0</v>
      </c>
      <c r="K53" s="205">
        <v>0</v>
      </c>
      <c r="L53" s="223">
        <f>K53*(1+'Regulatory Model'!L$21)</f>
        <v>0</v>
      </c>
      <c r="M53" s="223">
        <f>L53*(1+'Regulatory Model'!M$21)</f>
        <v>0</v>
      </c>
      <c r="N53" s="223">
        <f>M53*(1+'Regulatory Model'!N$21)</f>
        <v>0</v>
      </c>
      <c r="O53" s="223">
        <f>N53*(1+'Regulatory Model'!O$21)</f>
        <v>0</v>
      </c>
      <c r="P53" s="223">
        <f>O53*(1+'Regulatory Model'!P$21)</f>
        <v>0</v>
      </c>
      <c r="Q53" s="223">
        <f>P53*(1+'Regulatory Model'!Q$21)</f>
        <v>0</v>
      </c>
      <c r="R53" s="223">
        <f>Q53*(1+'Regulatory Model'!R$21)</f>
        <v>0</v>
      </c>
      <c r="S53" s="223">
        <f>R53*(1+'Regulatory Model'!S$21)</f>
        <v>0</v>
      </c>
      <c r="T53" s="223">
        <f>S53*(1+'Regulatory Model'!T$21)</f>
        <v>0</v>
      </c>
      <c r="U53" s="223">
        <f>T53*(1+'Regulatory Model'!U$21)</f>
        <v>0</v>
      </c>
      <c r="V53" s="223">
        <f>U53*(1+'Regulatory Model'!V$21)</f>
        <v>0</v>
      </c>
      <c r="W53" s="223">
        <f>V53*(1+'Regulatory Model'!W$21)</f>
        <v>0</v>
      </c>
      <c r="X53" s="223">
        <f>W53*(1+'Regulatory Model'!X$21)</f>
        <v>0</v>
      </c>
      <c r="Y53" s="223">
        <f>X53*(1+'Regulatory Model'!Y$21)</f>
        <v>0</v>
      </c>
      <c r="Z53" s="223">
        <f>Y53*(1+'Regulatory Model'!Z$21)</f>
        <v>0</v>
      </c>
      <c r="AA53" s="223">
        <f>Z53*(1+'Regulatory Model'!AA$21)</f>
        <v>0</v>
      </c>
      <c r="AB53" s="223">
        <f>AA53*(1+'Regulatory Model'!AB$21)</f>
        <v>0</v>
      </c>
      <c r="AC53" s="223">
        <f>AB53*(1+'Regulatory Model'!AC$21)</f>
        <v>0</v>
      </c>
      <c r="AD53" s="223">
        <f>AC53*(1+'Regulatory Model'!AD$21)</f>
        <v>0</v>
      </c>
      <c r="AE53" s="223">
        <f>AD53*(1+'Regulatory Model'!AE$21)</f>
        <v>0</v>
      </c>
      <c r="AF53" s="223">
        <f>AE53*(1+'Regulatory Model'!AF$21)</f>
        <v>0</v>
      </c>
      <c r="AG53" s="223">
        <f>AF53*(1+'Regulatory Model'!AG$21)</f>
        <v>0</v>
      </c>
      <c r="AH53" s="223">
        <f>AG53*(1+'Regulatory Model'!AH$21)</f>
        <v>0</v>
      </c>
      <c r="AI53" s="223">
        <f>AH53*(1+'Regulatory Model'!AI$21)</f>
        <v>0</v>
      </c>
      <c r="AJ53" s="223">
        <f>AI53*(1+'Regulatory Model'!AJ$21)</f>
        <v>0</v>
      </c>
      <c r="AK53" s="223">
        <f>AJ53*(1+'Regulatory Model'!AK$21)</f>
        <v>0</v>
      </c>
      <c r="AL53" s="223">
        <f>AK53*(1+'Regulatory Model'!AL$21)</f>
        <v>0</v>
      </c>
      <c r="AM53" s="223">
        <f>AL53*(1+'Regulatory Model'!AM$21)</f>
        <v>0</v>
      </c>
      <c r="AN53" s="223">
        <f>AM53*(1+'Regulatory Model'!AN$21)</f>
        <v>0</v>
      </c>
      <c r="AO53" s="223">
        <f>AN53*(1+'Regulatory Model'!AO$21)</f>
        <v>0</v>
      </c>
      <c r="AP53" s="223">
        <f>AO53*(1+'Regulatory Model'!AP$21)</f>
        <v>0</v>
      </c>
      <c r="AQ53" s="223">
        <f>AP53*(1+'Regulatory Model'!AQ$21)</f>
        <v>0</v>
      </c>
      <c r="AR53" s="223">
        <f>AQ53*(1+'Regulatory Model'!AR$21)</f>
        <v>0</v>
      </c>
      <c r="AS53" s="223">
        <f>AR53*(1+'Regulatory Model'!AS$21)</f>
        <v>0</v>
      </c>
      <c r="AT53" s="223">
        <f>AS53*(1+'Regulatory Model'!AT$21)</f>
        <v>0</v>
      </c>
      <c r="AU53" s="223">
        <f>AT53*(1+'Regulatory Model'!AU$21)</f>
        <v>0</v>
      </c>
      <c r="AV53" s="223">
        <f>AU53*(1+'Regulatory Model'!AV$21)</f>
        <v>0</v>
      </c>
      <c r="AW53" s="223">
        <f>AV53*(1+'Regulatory Model'!AW$21)</f>
        <v>0</v>
      </c>
      <c r="AX53" s="223">
        <f>AW53*(1+'Regulatory Model'!AX$21)</f>
        <v>0</v>
      </c>
      <c r="AY53" s="223">
        <f>AX53*(1+'Regulatory Model'!AY$21)</f>
        <v>0</v>
      </c>
      <c r="AZ53" s="223">
        <f>AY53*(1+'Regulatory Model'!AZ$21)</f>
        <v>0</v>
      </c>
      <c r="BA53" s="223">
        <f>AZ53*(1+'Regulatory Model'!BA$21)</f>
        <v>0</v>
      </c>
      <c r="BB53" s="223">
        <f>BA53*(1+'Regulatory Model'!BB$21)</f>
        <v>0</v>
      </c>
      <c r="BC53" s="223">
        <f>BB53*(1+'Regulatory Model'!BC$21)</f>
        <v>0</v>
      </c>
      <c r="BD53" s="223">
        <f>BC53*(1+'Regulatory Model'!BD$21)</f>
        <v>0</v>
      </c>
    </row>
    <row r="54" spans="1:56" outlineLevel="1" x14ac:dyDescent="0.2">
      <c r="A54" s="27"/>
      <c r="B54" s="53" t="s">
        <v>168</v>
      </c>
      <c r="C54" s="10" t="s">
        <v>217</v>
      </c>
      <c r="D54" s="204">
        <f>MAX($D$22:D53)+1</f>
        <v>26</v>
      </c>
      <c r="E54" s="25"/>
      <c r="F54" s="25"/>
      <c r="G54" s="205">
        <v>0</v>
      </c>
      <c r="H54" s="205">
        <v>0</v>
      </c>
      <c r="I54" s="205">
        <v>0</v>
      </c>
      <c r="J54" s="205">
        <v>0</v>
      </c>
      <c r="K54" s="205">
        <v>0</v>
      </c>
      <c r="L54" s="223">
        <f>K54*(1+'Regulatory Model'!L$21)</f>
        <v>0</v>
      </c>
      <c r="M54" s="223">
        <f>L54*(1+'Regulatory Model'!M$21)</f>
        <v>0</v>
      </c>
      <c r="N54" s="223">
        <f>M54*(1+'Regulatory Model'!N$21)</f>
        <v>0</v>
      </c>
      <c r="O54" s="223">
        <f>N54*(1+'Regulatory Model'!O$21)</f>
        <v>0</v>
      </c>
      <c r="P54" s="223">
        <f>O54*(1+'Regulatory Model'!P$21)</f>
        <v>0</v>
      </c>
      <c r="Q54" s="223">
        <f>P54*(1+'Regulatory Model'!Q$21)</f>
        <v>0</v>
      </c>
      <c r="R54" s="223">
        <f>Q54*(1+'Regulatory Model'!R$21)</f>
        <v>0</v>
      </c>
      <c r="S54" s="223">
        <f>R54*(1+'Regulatory Model'!S$21)</f>
        <v>0</v>
      </c>
      <c r="T54" s="223">
        <f>S54*(1+'Regulatory Model'!T$21)</f>
        <v>0</v>
      </c>
      <c r="U54" s="223">
        <f>T54*(1+'Regulatory Model'!U$21)</f>
        <v>0</v>
      </c>
      <c r="V54" s="223">
        <f>U54*(1+'Regulatory Model'!V$21)</f>
        <v>0</v>
      </c>
      <c r="W54" s="223">
        <f>V54*(1+'Regulatory Model'!W$21)</f>
        <v>0</v>
      </c>
      <c r="X54" s="223">
        <f>W54*(1+'Regulatory Model'!X$21)</f>
        <v>0</v>
      </c>
      <c r="Y54" s="223">
        <f>X54*(1+'Regulatory Model'!Y$21)</f>
        <v>0</v>
      </c>
      <c r="Z54" s="223">
        <f>Y54*(1+'Regulatory Model'!Z$21)</f>
        <v>0</v>
      </c>
      <c r="AA54" s="223">
        <f>Z54*(1+'Regulatory Model'!AA$21)</f>
        <v>0</v>
      </c>
      <c r="AB54" s="223">
        <f>AA54*(1+'Regulatory Model'!AB$21)</f>
        <v>0</v>
      </c>
      <c r="AC54" s="223">
        <f>AB54*(1+'Regulatory Model'!AC$21)</f>
        <v>0</v>
      </c>
      <c r="AD54" s="223">
        <f>AC54*(1+'Regulatory Model'!AD$21)</f>
        <v>0</v>
      </c>
      <c r="AE54" s="223">
        <f>AD54*(1+'Regulatory Model'!AE$21)</f>
        <v>0</v>
      </c>
      <c r="AF54" s="223">
        <f>AE54*(1+'Regulatory Model'!AF$21)</f>
        <v>0</v>
      </c>
      <c r="AG54" s="223">
        <f>AF54*(1+'Regulatory Model'!AG$21)</f>
        <v>0</v>
      </c>
      <c r="AH54" s="223">
        <f>AG54*(1+'Regulatory Model'!AH$21)</f>
        <v>0</v>
      </c>
      <c r="AI54" s="223">
        <f>AH54*(1+'Regulatory Model'!AI$21)</f>
        <v>0</v>
      </c>
      <c r="AJ54" s="223">
        <f>AI54*(1+'Regulatory Model'!AJ$21)</f>
        <v>0</v>
      </c>
      <c r="AK54" s="223">
        <f>AJ54*(1+'Regulatory Model'!AK$21)</f>
        <v>0</v>
      </c>
      <c r="AL54" s="223">
        <f>AK54*(1+'Regulatory Model'!AL$21)</f>
        <v>0</v>
      </c>
      <c r="AM54" s="223">
        <f>AL54*(1+'Regulatory Model'!AM$21)</f>
        <v>0</v>
      </c>
      <c r="AN54" s="223">
        <f>AM54*(1+'Regulatory Model'!AN$21)</f>
        <v>0</v>
      </c>
      <c r="AO54" s="223">
        <f>AN54*(1+'Regulatory Model'!AO$21)</f>
        <v>0</v>
      </c>
      <c r="AP54" s="223">
        <f>AO54*(1+'Regulatory Model'!AP$21)</f>
        <v>0</v>
      </c>
      <c r="AQ54" s="223">
        <f>AP54*(1+'Regulatory Model'!AQ$21)</f>
        <v>0</v>
      </c>
      <c r="AR54" s="223">
        <f>AQ54*(1+'Regulatory Model'!AR$21)</f>
        <v>0</v>
      </c>
      <c r="AS54" s="223">
        <f>AR54*(1+'Regulatory Model'!AS$21)</f>
        <v>0</v>
      </c>
      <c r="AT54" s="223">
        <f>AS54*(1+'Regulatory Model'!AT$21)</f>
        <v>0</v>
      </c>
      <c r="AU54" s="223">
        <f>AT54*(1+'Regulatory Model'!AU$21)</f>
        <v>0</v>
      </c>
      <c r="AV54" s="223">
        <f>AU54*(1+'Regulatory Model'!AV$21)</f>
        <v>0</v>
      </c>
      <c r="AW54" s="223">
        <f>AV54*(1+'Regulatory Model'!AW$21)</f>
        <v>0</v>
      </c>
      <c r="AX54" s="223">
        <f>AW54*(1+'Regulatory Model'!AX$21)</f>
        <v>0</v>
      </c>
      <c r="AY54" s="223">
        <f>AX54*(1+'Regulatory Model'!AY$21)</f>
        <v>0</v>
      </c>
      <c r="AZ54" s="223">
        <f>AY54*(1+'Regulatory Model'!AZ$21)</f>
        <v>0</v>
      </c>
      <c r="BA54" s="223">
        <f>AZ54*(1+'Regulatory Model'!BA$21)</f>
        <v>0</v>
      </c>
      <c r="BB54" s="223">
        <f>BA54*(1+'Regulatory Model'!BB$21)</f>
        <v>0</v>
      </c>
      <c r="BC54" s="223">
        <f>BB54*(1+'Regulatory Model'!BC$21)</f>
        <v>0</v>
      </c>
      <c r="BD54" s="223">
        <f>BC54*(1+'Regulatory Model'!BD$21)</f>
        <v>0</v>
      </c>
    </row>
    <row r="55" spans="1:56" outlineLevel="1" x14ac:dyDescent="0.2">
      <c r="A55" s="27"/>
      <c r="B55" s="53" t="s">
        <v>169</v>
      </c>
      <c r="C55" s="10" t="s">
        <v>217</v>
      </c>
      <c r="D55" s="204">
        <f>MAX($D$22:D54)+1</f>
        <v>27</v>
      </c>
      <c r="E55" s="25"/>
      <c r="F55" s="25"/>
      <c r="G55" s="205">
        <v>2.9675268999999997</v>
      </c>
      <c r="H55" s="205">
        <v>3.0640755799999999</v>
      </c>
      <c r="I55" s="205">
        <v>2.5694867499999998</v>
      </c>
      <c r="J55" s="205">
        <v>2.8432490000000001</v>
      </c>
      <c r="K55" s="205">
        <v>2.6372550000000001</v>
      </c>
      <c r="L55" s="223">
        <f>K55*(1+'Regulatory Model'!L$21)</f>
        <v>2.703186375</v>
      </c>
      <c r="M55" s="223">
        <f>L55*(1+'Regulatory Model'!M$21)</f>
        <v>2.7707660343749998</v>
      </c>
      <c r="N55" s="223">
        <f>M55*(1+'Regulatory Model'!N$21)</f>
        <v>2.8400351852343744</v>
      </c>
      <c r="O55" s="223">
        <f>N55*(1+'Regulatory Model'!O$21)</f>
        <v>2.9110360648652334</v>
      </c>
      <c r="P55" s="223">
        <f>O55*(1+'Regulatory Model'!P$21)</f>
        <v>2.9838119664868641</v>
      </c>
      <c r="Q55" s="223">
        <f>P55*(1+'Regulatory Model'!Q$21)</f>
        <v>3.0584072656490355</v>
      </c>
      <c r="R55" s="223">
        <f>Q55*(1+'Regulatory Model'!R$21)</f>
        <v>3.1348674472902611</v>
      </c>
      <c r="S55" s="223">
        <f>R55*(1+'Regulatory Model'!S$21)</f>
        <v>3.2132391334725172</v>
      </c>
      <c r="T55" s="223">
        <f>S55*(1+'Regulatory Model'!T$21)</f>
        <v>3.2935701118093297</v>
      </c>
      <c r="U55" s="223">
        <f>T55*(1+'Regulatory Model'!U$21)</f>
        <v>3.3759093646045626</v>
      </c>
      <c r="V55" s="223">
        <f>U55*(1+'Regulatory Model'!V$21)</f>
        <v>3.4603070987196762</v>
      </c>
      <c r="W55" s="223">
        <f>V55*(1+'Regulatory Model'!W$21)</f>
        <v>3.5468147761876678</v>
      </c>
      <c r="X55" s="223">
        <f>W55*(1+'Regulatory Model'!X$21)</f>
        <v>3.6354851455923591</v>
      </c>
      <c r="Y55" s="223">
        <f>X55*(1+'Regulatory Model'!Y$21)</f>
        <v>3.7263722742321677</v>
      </c>
      <c r="Z55" s="223">
        <f>Y55*(1+'Regulatory Model'!Z$21)</f>
        <v>3.8195315810879715</v>
      </c>
      <c r="AA55" s="223">
        <f>Z55*(1+'Regulatory Model'!AA$21)</f>
        <v>3.9150198706151706</v>
      </c>
      <c r="AB55" s="223">
        <f>AA55*(1+'Regulatory Model'!AB$21)</f>
        <v>4.0128953673805494</v>
      </c>
      <c r="AC55" s="223">
        <f>AB55*(1+'Regulatory Model'!AC$21)</f>
        <v>4.1132177515650632</v>
      </c>
      <c r="AD55" s="223">
        <f>AC55*(1+'Regulatory Model'!AD$21)</f>
        <v>4.2160481953541895</v>
      </c>
      <c r="AE55" s="223">
        <f>AD55*(1+'Regulatory Model'!AE$21)</f>
        <v>4.3214494002380439</v>
      </c>
      <c r="AF55" s="223">
        <f>AE55*(1+'Regulatory Model'!AF$21)</f>
        <v>4.4294856352439949</v>
      </c>
      <c r="AG55" s="223">
        <f>AF55*(1+'Regulatory Model'!AG$21)</f>
        <v>4.540222776125094</v>
      </c>
      <c r="AH55" s="223">
        <f>AG55*(1+'Regulatory Model'!AH$21)</f>
        <v>4.6537283455282212</v>
      </c>
      <c r="AI55" s="223">
        <f>AH55*(1+'Regulatory Model'!AI$21)</f>
        <v>4.7700715541664263</v>
      </c>
      <c r="AJ55" s="223">
        <f>AI55*(1+'Regulatory Model'!AJ$21)</f>
        <v>4.8893233430205862</v>
      </c>
      <c r="AK55" s="223">
        <f>AJ55*(1+'Regulatory Model'!AK$21)</f>
        <v>5.0115564265961003</v>
      </c>
      <c r="AL55" s="223">
        <f>AK55*(1+'Regulatory Model'!AL$21)</f>
        <v>5.1368453372610023</v>
      </c>
      <c r="AM55" s="223">
        <f>AL55*(1+'Regulatory Model'!AM$21)</f>
        <v>5.2652664706925272</v>
      </c>
      <c r="AN55" s="223">
        <f>AM55*(1+'Regulatory Model'!AN$21)</f>
        <v>5.3968981324598397</v>
      </c>
      <c r="AO55" s="223">
        <f>AN55*(1+'Regulatory Model'!AO$21)</f>
        <v>5.5318205857713352</v>
      </c>
      <c r="AP55" s="223">
        <f>AO55*(1+'Regulatory Model'!AP$21)</f>
        <v>5.6701161004156182</v>
      </c>
      <c r="AQ55" s="223">
        <f>AP55*(1+'Regulatory Model'!AQ$21)</f>
        <v>5.8118690029260085</v>
      </c>
      <c r="AR55" s="223">
        <f>AQ55*(1+'Regulatory Model'!AR$21)</f>
        <v>5.9571657279991586</v>
      </c>
      <c r="AS55" s="223">
        <f>AR55*(1+'Regulatory Model'!AS$21)</f>
        <v>6.1060948711991374</v>
      </c>
      <c r="AT55" s="223">
        <f>AS55*(1+'Regulatory Model'!AT$21)</f>
        <v>6.2587472429791156</v>
      </c>
      <c r="AU55" s="223">
        <f>AT55*(1+'Regulatory Model'!AU$21)</f>
        <v>6.4152159240535926</v>
      </c>
      <c r="AV55" s="223">
        <f>AU55*(1+'Regulatory Model'!AV$21)</f>
        <v>6.5755963221549321</v>
      </c>
      <c r="AW55" s="223">
        <f>AV55*(1+'Regulatory Model'!AW$21)</f>
        <v>6.7399862302088049</v>
      </c>
      <c r="AX55" s="223">
        <f>AW55*(1+'Regulatory Model'!AX$21)</f>
        <v>6.9084858859640246</v>
      </c>
      <c r="AY55" s="223">
        <f>AX55*(1+'Regulatory Model'!AY$21)</f>
        <v>7.0811980331131243</v>
      </c>
      <c r="AZ55" s="223">
        <f>AY55*(1+'Regulatory Model'!AZ$21)</f>
        <v>7.2582279839409516</v>
      </c>
      <c r="BA55" s="223">
        <f>AZ55*(1+'Regulatory Model'!BA$21)</f>
        <v>7.4396836835394744</v>
      </c>
      <c r="BB55" s="223">
        <f>BA55*(1+'Regulatory Model'!BB$21)</f>
        <v>7.6256757756279603</v>
      </c>
      <c r="BC55" s="223">
        <f>BB55*(1+'Regulatory Model'!BC$21)</f>
        <v>7.816317670018659</v>
      </c>
      <c r="BD55" s="223">
        <f>BC55*(1+'Regulatory Model'!BD$21)</f>
        <v>8.0117256117691245</v>
      </c>
    </row>
    <row r="56" spans="1:56" outlineLevel="1" x14ac:dyDescent="0.2">
      <c r="A56" s="27"/>
      <c r="B56" s="49" t="s">
        <v>182</v>
      </c>
      <c r="C56" s="29"/>
      <c r="D56" s="20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</row>
    <row r="57" spans="1:56" outlineLevel="1" x14ac:dyDescent="0.2">
      <c r="A57" s="27"/>
      <c r="B57" s="53" t="s">
        <v>183</v>
      </c>
      <c r="C57" s="10" t="s">
        <v>217</v>
      </c>
      <c r="D57" s="204">
        <f>MAX($D$22:D56)+1</f>
        <v>28</v>
      </c>
      <c r="E57" s="25"/>
      <c r="F57" s="25"/>
      <c r="G57" s="205">
        <v>1.4294434099999997</v>
      </c>
      <c r="H57" s="205">
        <v>1.4649862799999998</v>
      </c>
      <c r="I57" s="205">
        <v>1.9789982599999998</v>
      </c>
      <c r="J57" s="205">
        <v>1.7487600000000001</v>
      </c>
      <c r="K57" s="205">
        <v>1.4512142800000001</v>
      </c>
      <c r="L57" s="223">
        <f>K57*(1+'Regulatory Model'!L$21)</f>
        <v>1.487494637</v>
      </c>
      <c r="M57" s="223">
        <f>L57*(1+'Regulatory Model'!M$21)</f>
        <v>1.5246820029249999</v>
      </c>
      <c r="N57" s="223">
        <f>M57*(1+'Regulatory Model'!N$21)</f>
        <v>1.5627990529981248</v>
      </c>
      <c r="O57" s="223">
        <f>N57*(1+'Regulatory Model'!O$21)</f>
        <v>1.6018690293230777</v>
      </c>
      <c r="P57" s="223">
        <f>O57*(1+'Regulatory Model'!P$21)</f>
        <v>1.6419157550561545</v>
      </c>
      <c r="Q57" s="223">
        <f>P57*(1+'Regulatory Model'!Q$21)</f>
        <v>1.6829636489325581</v>
      </c>
      <c r="R57" s="223">
        <f>Q57*(1+'Regulatory Model'!R$21)</f>
        <v>1.7250377401558719</v>
      </c>
      <c r="S57" s="223">
        <f>R57*(1+'Regulatory Model'!S$21)</f>
        <v>1.7681636836597685</v>
      </c>
      <c r="T57" s="223">
        <f>S57*(1+'Regulatory Model'!T$21)</f>
        <v>1.8123677757512626</v>
      </c>
      <c r="U57" s="223">
        <f>T57*(1+'Regulatory Model'!U$21)</f>
        <v>1.857676970145044</v>
      </c>
      <c r="V57" s="223">
        <f>U57*(1+'Regulatory Model'!V$21)</f>
        <v>1.90411889439867</v>
      </c>
      <c r="W57" s="223">
        <f>V57*(1+'Regulatory Model'!W$21)</f>
        <v>1.9517218667586367</v>
      </c>
      <c r="X57" s="223">
        <f>W57*(1+'Regulatory Model'!X$21)</f>
        <v>2.0005149134276023</v>
      </c>
      <c r="Y57" s="223">
        <f>X57*(1+'Regulatory Model'!Y$21)</f>
        <v>2.050527786263292</v>
      </c>
      <c r="Z57" s="223">
        <f>Y57*(1+'Regulatory Model'!Z$21)</f>
        <v>2.101790980919874</v>
      </c>
      <c r="AA57" s="223">
        <f>Z57*(1+'Regulatory Model'!AA$21)</f>
        <v>2.1543357554428706</v>
      </c>
      <c r="AB57" s="223">
        <f>AA57*(1+'Regulatory Model'!AB$21)</f>
        <v>2.2081941493289423</v>
      </c>
      <c r="AC57" s="223">
        <f>AB57*(1+'Regulatory Model'!AC$21)</f>
        <v>2.2633990030621658</v>
      </c>
      <c r="AD57" s="223">
        <f>AC57*(1+'Regulatory Model'!AD$21)</f>
        <v>2.3199839781387199</v>
      </c>
      <c r="AE57" s="223">
        <f>AD57*(1+'Regulatory Model'!AE$21)</f>
        <v>2.3779835775921878</v>
      </c>
      <c r="AF57" s="223">
        <f>AE57*(1+'Regulatory Model'!AF$21)</f>
        <v>2.4374331670319922</v>
      </c>
      <c r="AG57" s="223">
        <f>AF57*(1+'Regulatory Model'!AG$21)</f>
        <v>2.498368996207792</v>
      </c>
      <c r="AH57" s="223">
        <f>AG57*(1+'Regulatory Model'!AH$21)</f>
        <v>2.5608282211129865</v>
      </c>
      <c r="AI57" s="223">
        <f>AH57*(1+'Regulatory Model'!AI$21)</f>
        <v>2.6248489266408108</v>
      </c>
      <c r="AJ57" s="223">
        <f>AI57*(1+'Regulatory Model'!AJ$21)</f>
        <v>2.6904701498068309</v>
      </c>
      <c r="AK57" s="223">
        <f>AJ57*(1+'Regulatory Model'!AK$21)</f>
        <v>2.7577319035520014</v>
      </c>
      <c r="AL57" s="223">
        <f>AK57*(1+'Regulatory Model'!AL$21)</f>
        <v>2.8266752011408012</v>
      </c>
      <c r="AM57" s="223">
        <f>AL57*(1+'Regulatory Model'!AM$21)</f>
        <v>2.8973420811693211</v>
      </c>
      <c r="AN57" s="223">
        <f>AM57*(1+'Regulatory Model'!AN$21)</f>
        <v>2.9697756331985539</v>
      </c>
      <c r="AO57" s="223">
        <f>AN57*(1+'Regulatory Model'!AO$21)</f>
        <v>3.0440200240285176</v>
      </c>
      <c r="AP57" s="223">
        <f>AO57*(1+'Regulatory Model'!AP$21)</f>
        <v>3.1201205246292303</v>
      </c>
      <c r="AQ57" s="223">
        <f>AP57*(1+'Regulatory Model'!AQ$21)</f>
        <v>3.1981235377449608</v>
      </c>
      <c r="AR57" s="223">
        <f>AQ57*(1+'Regulatory Model'!AR$21)</f>
        <v>3.2780766261885845</v>
      </c>
      <c r="AS57" s="223">
        <f>AR57*(1+'Regulatory Model'!AS$21)</f>
        <v>3.3600285418432989</v>
      </c>
      <c r="AT57" s="223">
        <f>AS57*(1+'Regulatory Model'!AT$21)</f>
        <v>3.4440292553893812</v>
      </c>
      <c r="AU57" s="223">
        <f>AT57*(1+'Regulatory Model'!AU$21)</f>
        <v>3.5301299867741154</v>
      </c>
      <c r="AV57" s="223">
        <f>AU57*(1+'Regulatory Model'!AV$21)</f>
        <v>3.618383236443468</v>
      </c>
      <c r="AW57" s="223">
        <f>AV57*(1+'Regulatory Model'!AW$21)</f>
        <v>3.7088428173545545</v>
      </c>
      <c r="AX57" s="223">
        <f>AW57*(1+'Regulatory Model'!AX$21)</f>
        <v>3.8015638877884181</v>
      </c>
      <c r="AY57" s="223">
        <f>AX57*(1+'Regulatory Model'!AY$21)</f>
        <v>3.8966029849831281</v>
      </c>
      <c r="AZ57" s="223">
        <f>AY57*(1+'Regulatory Model'!AZ$21)</f>
        <v>3.994018059607706</v>
      </c>
      <c r="BA57" s="223">
        <f>AZ57*(1+'Regulatory Model'!BA$21)</f>
        <v>4.0938685110978978</v>
      </c>
      <c r="BB57" s="223">
        <f>BA57*(1+'Regulatory Model'!BB$21)</f>
        <v>4.1962152238753445</v>
      </c>
      <c r="BC57" s="223">
        <f>BB57*(1+'Regulatory Model'!BC$21)</f>
        <v>4.3011206044722279</v>
      </c>
      <c r="BD57" s="223">
        <f>BC57*(1+'Regulatory Model'!BD$21)</f>
        <v>4.4086486195840333</v>
      </c>
    </row>
    <row r="58" spans="1:56" outlineLevel="1" x14ac:dyDescent="0.2">
      <c r="A58" s="27"/>
      <c r="B58" s="53" t="s">
        <v>168</v>
      </c>
      <c r="C58" s="10" t="s">
        <v>217</v>
      </c>
      <c r="D58" s="204">
        <f>MAX($D$22:D57)+1</f>
        <v>29</v>
      </c>
      <c r="E58" s="25"/>
      <c r="F58" s="25"/>
      <c r="G58" s="205">
        <v>0.14825511999999999</v>
      </c>
      <c r="H58" s="205">
        <v>0.11339655999999999</v>
      </c>
      <c r="I58" s="205">
        <v>0.21960942999999999</v>
      </c>
      <c r="J58" s="205">
        <v>0.62105500000000002</v>
      </c>
      <c r="K58" s="205">
        <v>0.16054064000000001</v>
      </c>
      <c r="L58" s="223">
        <f>K58*(1+'Regulatory Model'!L$21)</f>
        <v>0.16455415600000001</v>
      </c>
      <c r="M58" s="223">
        <f>L58*(1+'Regulatory Model'!M$21)</f>
        <v>0.1686680099</v>
      </c>
      <c r="N58" s="223">
        <f>M58*(1+'Regulatory Model'!N$21)</f>
        <v>0.17288471014749998</v>
      </c>
      <c r="O58" s="223">
        <f>N58*(1+'Regulatory Model'!O$21)</f>
        <v>0.17720682790118747</v>
      </c>
      <c r="P58" s="223">
        <f>O58*(1+'Regulatory Model'!P$21)</f>
        <v>0.18163699859871715</v>
      </c>
      <c r="Q58" s="223">
        <f>P58*(1+'Regulatory Model'!Q$21)</f>
        <v>0.18617792356368507</v>
      </c>
      <c r="R58" s="223">
        <f>Q58*(1+'Regulatory Model'!R$21)</f>
        <v>0.19083237165277717</v>
      </c>
      <c r="S58" s="223">
        <f>R58*(1+'Regulatory Model'!S$21)</f>
        <v>0.19560318094409657</v>
      </c>
      <c r="T58" s="223">
        <f>S58*(1+'Regulatory Model'!T$21)</f>
        <v>0.20049326046769897</v>
      </c>
      <c r="U58" s="223">
        <f>T58*(1+'Regulatory Model'!U$21)</f>
        <v>0.20550559197939142</v>
      </c>
      <c r="V58" s="223">
        <f>U58*(1+'Regulatory Model'!V$21)</f>
        <v>0.21064323177887617</v>
      </c>
      <c r="W58" s="223">
        <f>V58*(1+'Regulatory Model'!W$21)</f>
        <v>0.21590931257334806</v>
      </c>
      <c r="X58" s="223">
        <f>W58*(1+'Regulatory Model'!X$21)</f>
        <v>0.22130704538768173</v>
      </c>
      <c r="Y58" s="223">
        <f>X58*(1+'Regulatory Model'!Y$21)</f>
        <v>0.22683972152237375</v>
      </c>
      <c r="Z58" s="223">
        <f>Y58*(1+'Regulatory Model'!Z$21)</f>
        <v>0.23251071456043307</v>
      </c>
      <c r="AA58" s="223">
        <f>Z58*(1+'Regulatory Model'!AA$21)</f>
        <v>0.23832348242444387</v>
      </c>
      <c r="AB58" s="223">
        <f>AA58*(1+'Regulatory Model'!AB$21)</f>
        <v>0.24428156948505494</v>
      </c>
      <c r="AC58" s="223">
        <f>AB58*(1+'Regulatory Model'!AC$21)</f>
        <v>0.25038860872218127</v>
      </c>
      <c r="AD58" s="223">
        <f>AC58*(1+'Regulatory Model'!AD$21)</f>
        <v>0.25664832394023579</v>
      </c>
      <c r="AE58" s="223">
        <f>AD58*(1+'Regulatory Model'!AE$21)</f>
        <v>0.26306453203874164</v>
      </c>
      <c r="AF58" s="223">
        <f>AE58*(1+'Regulatory Model'!AF$21)</f>
        <v>0.26964114533971018</v>
      </c>
      <c r="AG58" s="223">
        <f>AF58*(1+'Regulatory Model'!AG$21)</f>
        <v>0.27638217397320292</v>
      </c>
      <c r="AH58" s="223">
        <f>AG58*(1+'Regulatory Model'!AH$21)</f>
        <v>0.28329172832253297</v>
      </c>
      <c r="AI58" s="223">
        <f>AH58*(1+'Regulatory Model'!AI$21)</f>
        <v>0.29037402153059627</v>
      </c>
      <c r="AJ58" s="223">
        <f>AI58*(1+'Regulatory Model'!AJ$21)</f>
        <v>0.29763337206886115</v>
      </c>
      <c r="AK58" s="223">
        <f>AJ58*(1+'Regulatory Model'!AK$21)</f>
        <v>0.30507420637058263</v>
      </c>
      <c r="AL58" s="223">
        <f>AK58*(1+'Regulatory Model'!AL$21)</f>
        <v>0.31270106152984717</v>
      </c>
      <c r="AM58" s="223">
        <f>AL58*(1+'Regulatory Model'!AM$21)</f>
        <v>0.3205185880680933</v>
      </c>
      <c r="AN58" s="223">
        <f>AM58*(1+'Regulatory Model'!AN$21)</f>
        <v>0.32853155276979562</v>
      </c>
      <c r="AO58" s="223">
        <f>AN58*(1+'Regulatory Model'!AO$21)</f>
        <v>0.3367448415890405</v>
      </c>
      <c r="AP58" s="223">
        <f>AO58*(1+'Regulatory Model'!AP$21)</f>
        <v>0.34516346262876646</v>
      </c>
      <c r="AQ58" s="223">
        <f>AP58*(1+'Regulatory Model'!AQ$21)</f>
        <v>0.35379254919448561</v>
      </c>
      <c r="AR58" s="223">
        <f>AQ58*(1+'Regulatory Model'!AR$21)</f>
        <v>0.36263736292434773</v>
      </c>
      <c r="AS58" s="223">
        <f>AR58*(1+'Regulatory Model'!AS$21)</f>
        <v>0.37170329699745641</v>
      </c>
      <c r="AT58" s="223">
        <f>AS58*(1+'Regulatory Model'!AT$21)</f>
        <v>0.38099587942239277</v>
      </c>
      <c r="AU58" s="223">
        <f>AT58*(1+'Regulatory Model'!AU$21)</f>
        <v>0.39052077640795257</v>
      </c>
      <c r="AV58" s="223">
        <f>AU58*(1+'Regulatory Model'!AV$21)</f>
        <v>0.40028379581815138</v>
      </c>
      <c r="AW58" s="223">
        <f>AV58*(1+'Regulatory Model'!AW$21)</f>
        <v>0.41029089071360514</v>
      </c>
      <c r="AX58" s="223">
        <f>AW58*(1+'Regulatory Model'!AX$21)</f>
        <v>0.42054816298144521</v>
      </c>
      <c r="AY58" s="223">
        <f>AX58*(1+'Regulatory Model'!AY$21)</f>
        <v>0.43106186705598132</v>
      </c>
      <c r="AZ58" s="223">
        <f>AY58*(1+'Regulatory Model'!AZ$21)</f>
        <v>0.44183841373238081</v>
      </c>
      <c r="BA58" s="223">
        <f>AZ58*(1+'Regulatory Model'!BA$21)</f>
        <v>0.45288437407569027</v>
      </c>
      <c r="BB58" s="223">
        <f>BA58*(1+'Regulatory Model'!BB$21)</f>
        <v>0.46420648342758247</v>
      </c>
      <c r="BC58" s="223">
        <f>BB58*(1+'Regulatory Model'!BC$21)</f>
        <v>0.47581164551327199</v>
      </c>
      <c r="BD58" s="223">
        <f>BC58*(1+'Regulatory Model'!BD$21)</f>
        <v>0.48770693665110376</v>
      </c>
    </row>
    <row r="59" spans="1:56" outlineLevel="1" x14ac:dyDescent="0.2">
      <c r="A59" s="27"/>
      <c r="B59" s="53" t="s">
        <v>172</v>
      </c>
      <c r="C59" s="10" t="s">
        <v>217</v>
      </c>
      <c r="D59" s="204">
        <f>MAX($D$22:D58)+1</f>
        <v>30</v>
      </c>
      <c r="E59" s="25"/>
      <c r="F59" s="25"/>
      <c r="G59" s="205">
        <v>5.7206194200000002</v>
      </c>
      <c r="H59" s="205">
        <v>5.2215893099999988</v>
      </c>
      <c r="I59" s="205">
        <v>3.7722717999999995</v>
      </c>
      <c r="J59" s="205">
        <v>4.2907219999999997</v>
      </c>
      <c r="K59" s="205">
        <v>9.2181806099999992</v>
      </c>
      <c r="L59" s="223">
        <f>K59*(1+'Regulatory Model'!L$21)</f>
        <v>9.4486351252499983</v>
      </c>
      <c r="M59" s="223">
        <f>L59*(1+'Regulatory Model'!M$21)</f>
        <v>9.6848510033812474</v>
      </c>
      <c r="N59" s="223">
        <f>M59*(1+'Regulatory Model'!N$21)</f>
        <v>9.9269722784657777</v>
      </c>
      <c r="O59" s="223">
        <f>N59*(1+'Regulatory Model'!O$21)</f>
        <v>10.175146585427422</v>
      </c>
      <c r="P59" s="223">
        <f>O59*(1+'Regulatory Model'!P$21)</f>
        <v>10.429525250063106</v>
      </c>
      <c r="Q59" s="223">
        <f>P59*(1+'Regulatory Model'!Q$21)</f>
        <v>10.690263381314683</v>
      </c>
      <c r="R59" s="223">
        <f>Q59*(1+'Regulatory Model'!R$21)</f>
        <v>10.957519965847549</v>
      </c>
      <c r="S59" s="223">
        <f>R59*(1+'Regulatory Model'!S$21)</f>
        <v>11.231457964993737</v>
      </c>
      <c r="T59" s="223">
        <f>S59*(1+'Regulatory Model'!T$21)</f>
        <v>11.51224441411858</v>
      </c>
      <c r="U59" s="223">
        <f>T59*(1+'Regulatory Model'!U$21)</f>
        <v>11.800050524471544</v>
      </c>
      <c r="V59" s="223">
        <f>U59*(1+'Regulatory Model'!V$21)</f>
        <v>12.095051787583332</v>
      </c>
      <c r="W59" s="223">
        <f>V59*(1+'Regulatory Model'!W$21)</f>
        <v>12.397428082272913</v>
      </c>
      <c r="X59" s="223">
        <f>W59*(1+'Regulatory Model'!X$21)</f>
        <v>12.707363784329734</v>
      </c>
      <c r="Y59" s="223">
        <f>X59*(1+'Regulatory Model'!Y$21)</f>
        <v>13.025047878937977</v>
      </c>
      <c r="Z59" s="223">
        <f>Y59*(1+'Regulatory Model'!Z$21)</f>
        <v>13.350674075911426</v>
      </c>
      <c r="AA59" s="223">
        <f>Z59*(1+'Regulatory Model'!AA$21)</f>
        <v>13.684440927809211</v>
      </c>
      <c r="AB59" s="223">
        <f>AA59*(1+'Regulatory Model'!AB$21)</f>
        <v>14.026551951004441</v>
      </c>
      <c r="AC59" s="223">
        <f>AB59*(1+'Regulatory Model'!AC$21)</f>
        <v>14.37721574977955</v>
      </c>
      <c r="AD59" s="223">
        <f>AC59*(1+'Regulatory Model'!AD$21)</f>
        <v>14.736646143524037</v>
      </c>
      <c r="AE59" s="223">
        <f>AD59*(1+'Regulatory Model'!AE$21)</f>
        <v>15.105062297112138</v>
      </c>
      <c r="AF59" s="223">
        <f>AE59*(1+'Regulatory Model'!AF$21)</f>
        <v>15.482688854539941</v>
      </c>
      <c r="AG59" s="223">
        <f>AF59*(1+'Regulatory Model'!AG$21)</f>
        <v>15.869756075903437</v>
      </c>
      <c r="AH59" s="223">
        <f>AG59*(1+'Regulatory Model'!AH$21)</f>
        <v>16.266499977801022</v>
      </c>
      <c r="AI59" s="223">
        <f>AH59*(1+'Regulatory Model'!AI$21)</f>
        <v>16.673162477246045</v>
      </c>
      <c r="AJ59" s="223">
        <f>AI59*(1+'Regulatory Model'!AJ$21)</f>
        <v>17.089991539177195</v>
      </c>
      <c r="AK59" s="223">
        <f>AJ59*(1+'Regulatory Model'!AK$21)</f>
        <v>17.517241327656624</v>
      </c>
      <c r="AL59" s="223">
        <f>AK59*(1+'Regulatory Model'!AL$21)</f>
        <v>17.955172360848039</v>
      </c>
      <c r="AM59" s="223">
        <f>AL59*(1+'Regulatory Model'!AM$21)</f>
        <v>18.404051669869236</v>
      </c>
      <c r="AN59" s="223">
        <f>AM59*(1+'Regulatory Model'!AN$21)</f>
        <v>18.864152961615964</v>
      </c>
      <c r="AO59" s="223">
        <f>AN59*(1+'Regulatory Model'!AO$21)</f>
        <v>19.335756785656361</v>
      </c>
      <c r="AP59" s="223">
        <f>AO59*(1+'Regulatory Model'!AP$21)</f>
        <v>19.819150705297769</v>
      </c>
      <c r="AQ59" s="223">
        <f>AP59*(1+'Regulatory Model'!AQ$21)</f>
        <v>20.314629472930211</v>
      </c>
      <c r="AR59" s="223">
        <f>AQ59*(1+'Regulatory Model'!AR$21)</f>
        <v>20.822495209753463</v>
      </c>
      <c r="AS59" s="223">
        <f>AR59*(1+'Regulatory Model'!AS$21)</f>
        <v>21.343057589997297</v>
      </c>
      <c r="AT59" s="223">
        <f>AS59*(1+'Regulatory Model'!AT$21)</f>
        <v>21.876634029747226</v>
      </c>
      <c r="AU59" s="223">
        <f>AT59*(1+'Regulatory Model'!AU$21)</f>
        <v>22.423549880490906</v>
      </c>
      <c r="AV59" s="223">
        <f>AU59*(1+'Regulatory Model'!AV$21)</f>
        <v>22.984138627503178</v>
      </c>
      <c r="AW59" s="223">
        <f>AV59*(1+'Regulatory Model'!AW$21)</f>
        <v>23.558742093190755</v>
      </c>
      <c r="AX59" s="223">
        <f>AW59*(1+'Regulatory Model'!AX$21)</f>
        <v>24.147710645520522</v>
      </c>
      <c r="AY59" s="223">
        <f>AX59*(1+'Regulatory Model'!AY$21)</f>
        <v>24.751403411658533</v>
      </c>
      <c r="AZ59" s="223">
        <f>AY59*(1+'Regulatory Model'!AZ$21)</f>
        <v>25.370188496949993</v>
      </c>
      <c r="BA59" s="223">
        <f>AZ59*(1+'Regulatory Model'!BA$21)</f>
        <v>26.00444320937374</v>
      </c>
      <c r="BB59" s="223">
        <f>BA59*(1+'Regulatory Model'!BB$21)</f>
        <v>26.654554289608082</v>
      </c>
      <c r="BC59" s="223">
        <f>BB59*(1+'Regulatory Model'!BC$21)</f>
        <v>27.320918146848282</v>
      </c>
      <c r="BD59" s="223">
        <f>BC59*(1+'Regulatory Model'!BD$21)</f>
        <v>28.003941100519487</v>
      </c>
    </row>
    <row r="60" spans="1:56" outlineLevel="1" x14ac:dyDescent="0.2">
      <c r="A60" s="27"/>
      <c r="B60" s="53" t="s">
        <v>184</v>
      </c>
      <c r="C60" s="10" t="s">
        <v>217</v>
      </c>
      <c r="D60" s="204">
        <f>MAX($D$22:D59)+1</f>
        <v>31</v>
      </c>
      <c r="E60" s="25"/>
      <c r="F60" s="25"/>
      <c r="G60" s="205">
        <v>0</v>
      </c>
      <c r="H60" s="205">
        <v>0</v>
      </c>
      <c r="I60" s="205">
        <v>0</v>
      </c>
      <c r="J60" s="205">
        <v>0</v>
      </c>
      <c r="K60" s="205">
        <v>0</v>
      </c>
      <c r="L60" s="223">
        <f>K60*(1+'Regulatory Model'!L$21)</f>
        <v>0</v>
      </c>
      <c r="M60" s="223">
        <f>L60*(1+'Regulatory Model'!M$21)</f>
        <v>0</v>
      </c>
      <c r="N60" s="223">
        <f>M60*(1+'Regulatory Model'!N$21)</f>
        <v>0</v>
      </c>
      <c r="O60" s="223">
        <f>N60*(1+'Regulatory Model'!O$21)</f>
        <v>0</v>
      </c>
      <c r="P60" s="223">
        <f>O60*(1+'Regulatory Model'!P$21)</f>
        <v>0</v>
      </c>
      <c r="Q60" s="223">
        <f>P60*(1+'Regulatory Model'!Q$21)</f>
        <v>0</v>
      </c>
      <c r="R60" s="223">
        <f>Q60*(1+'Regulatory Model'!R$21)</f>
        <v>0</v>
      </c>
      <c r="S60" s="223">
        <f>R60*(1+'Regulatory Model'!S$21)</f>
        <v>0</v>
      </c>
      <c r="T60" s="223">
        <f>S60*(1+'Regulatory Model'!T$21)</f>
        <v>0</v>
      </c>
      <c r="U60" s="223">
        <f>T60*(1+'Regulatory Model'!U$21)</f>
        <v>0</v>
      </c>
      <c r="V60" s="223">
        <f>U60*(1+'Regulatory Model'!V$21)</f>
        <v>0</v>
      </c>
      <c r="W60" s="223">
        <f>V60*(1+'Regulatory Model'!W$21)</f>
        <v>0</v>
      </c>
      <c r="X60" s="223">
        <f>W60*(1+'Regulatory Model'!X$21)</f>
        <v>0</v>
      </c>
      <c r="Y60" s="223">
        <f>X60*(1+'Regulatory Model'!Y$21)</f>
        <v>0</v>
      </c>
      <c r="Z60" s="223">
        <f>Y60*(1+'Regulatory Model'!Z$21)</f>
        <v>0</v>
      </c>
      <c r="AA60" s="223">
        <f>Z60*(1+'Regulatory Model'!AA$21)</f>
        <v>0</v>
      </c>
      <c r="AB60" s="223">
        <f>AA60*(1+'Regulatory Model'!AB$21)</f>
        <v>0</v>
      </c>
      <c r="AC60" s="223">
        <f>AB60*(1+'Regulatory Model'!AC$21)</f>
        <v>0</v>
      </c>
      <c r="AD60" s="223">
        <f>AC60*(1+'Regulatory Model'!AD$21)</f>
        <v>0</v>
      </c>
      <c r="AE60" s="223">
        <f>AD60*(1+'Regulatory Model'!AE$21)</f>
        <v>0</v>
      </c>
      <c r="AF60" s="223">
        <f>AE60*(1+'Regulatory Model'!AF$21)</f>
        <v>0</v>
      </c>
      <c r="AG60" s="223">
        <f>AF60*(1+'Regulatory Model'!AG$21)</f>
        <v>0</v>
      </c>
      <c r="AH60" s="223">
        <f>AG60*(1+'Regulatory Model'!AH$21)</f>
        <v>0</v>
      </c>
      <c r="AI60" s="223">
        <f>AH60*(1+'Regulatory Model'!AI$21)</f>
        <v>0</v>
      </c>
      <c r="AJ60" s="223">
        <f>AI60*(1+'Regulatory Model'!AJ$21)</f>
        <v>0</v>
      </c>
      <c r="AK60" s="223">
        <f>AJ60*(1+'Regulatory Model'!AK$21)</f>
        <v>0</v>
      </c>
      <c r="AL60" s="223">
        <f>AK60*(1+'Regulatory Model'!AL$21)</f>
        <v>0</v>
      </c>
      <c r="AM60" s="223">
        <f>AL60*(1+'Regulatory Model'!AM$21)</f>
        <v>0</v>
      </c>
      <c r="AN60" s="223">
        <f>AM60*(1+'Regulatory Model'!AN$21)</f>
        <v>0</v>
      </c>
      <c r="AO60" s="223">
        <f>AN60*(1+'Regulatory Model'!AO$21)</f>
        <v>0</v>
      </c>
      <c r="AP60" s="223">
        <f>AO60*(1+'Regulatory Model'!AP$21)</f>
        <v>0</v>
      </c>
      <c r="AQ60" s="223">
        <f>AP60*(1+'Regulatory Model'!AQ$21)</f>
        <v>0</v>
      </c>
      <c r="AR60" s="223">
        <f>AQ60*(1+'Regulatory Model'!AR$21)</f>
        <v>0</v>
      </c>
      <c r="AS60" s="223">
        <f>AR60*(1+'Regulatory Model'!AS$21)</f>
        <v>0</v>
      </c>
      <c r="AT60" s="223">
        <f>AS60*(1+'Regulatory Model'!AT$21)</f>
        <v>0</v>
      </c>
      <c r="AU60" s="223">
        <f>AT60*(1+'Regulatory Model'!AU$21)</f>
        <v>0</v>
      </c>
      <c r="AV60" s="223">
        <f>AU60*(1+'Regulatory Model'!AV$21)</f>
        <v>0</v>
      </c>
      <c r="AW60" s="223">
        <f>AV60*(1+'Regulatory Model'!AW$21)</f>
        <v>0</v>
      </c>
      <c r="AX60" s="223">
        <f>AW60*(1+'Regulatory Model'!AX$21)</f>
        <v>0</v>
      </c>
      <c r="AY60" s="223">
        <f>AX60*(1+'Regulatory Model'!AY$21)</f>
        <v>0</v>
      </c>
      <c r="AZ60" s="223">
        <f>AY60*(1+'Regulatory Model'!AZ$21)</f>
        <v>0</v>
      </c>
      <c r="BA60" s="223">
        <f>AZ60*(1+'Regulatory Model'!BA$21)</f>
        <v>0</v>
      </c>
      <c r="BB60" s="223">
        <f>BA60*(1+'Regulatory Model'!BB$21)</f>
        <v>0</v>
      </c>
      <c r="BC60" s="223">
        <f>BB60*(1+'Regulatory Model'!BC$21)</f>
        <v>0</v>
      </c>
      <c r="BD60" s="223">
        <f>BC60*(1+'Regulatory Model'!BD$21)</f>
        <v>0</v>
      </c>
    </row>
    <row r="61" spans="1:56" outlineLevel="1" x14ac:dyDescent="0.2">
      <c r="A61" s="27"/>
      <c r="B61" s="53" t="s">
        <v>180</v>
      </c>
      <c r="C61" s="10" t="s">
        <v>217</v>
      </c>
      <c r="D61" s="204">
        <f>MAX($D$22:D60)+1</f>
        <v>32</v>
      </c>
      <c r="E61" s="25"/>
      <c r="F61" s="25"/>
      <c r="G61" s="205">
        <v>0</v>
      </c>
      <c r="H61" s="205">
        <v>0</v>
      </c>
      <c r="I61" s="205">
        <v>0</v>
      </c>
      <c r="J61" s="205">
        <v>0</v>
      </c>
      <c r="K61" s="205">
        <v>0</v>
      </c>
      <c r="L61" s="223">
        <f>K61*(1+'Regulatory Model'!L$21)</f>
        <v>0</v>
      </c>
      <c r="M61" s="223">
        <f>L61*(1+'Regulatory Model'!M$21)</f>
        <v>0</v>
      </c>
      <c r="N61" s="223">
        <f>M61*(1+'Regulatory Model'!N$21)</f>
        <v>0</v>
      </c>
      <c r="O61" s="223">
        <f>N61*(1+'Regulatory Model'!O$21)</f>
        <v>0</v>
      </c>
      <c r="P61" s="223">
        <f>O61*(1+'Regulatory Model'!P$21)</f>
        <v>0</v>
      </c>
      <c r="Q61" s="223">
        <f>P61*(1+'Regulatory Model'!Q$21)</f>
        <v>0</v>
      </c>
      <c r="R61" s="223">
        <f>Q61*(1+'Regulatory Model'!R$21)</f>
        <v>0</v>
      </c>
      <c r="S61" s="223">
        <f>R61*(1+'Regulatory Model'!S$21)</f>
        <v>0</v>
      </c>
      <c r="T61" s="223">
        <f>S61*(1+'Regulatory Model'!T$21)</f>
        <v>0</v>
      </c>
      <c r="U61" s="223">
        <f>T61*(1+'Regulatory Model'!U$21)</f>
        <v>0</v>
      </c>
      <c r="V61" s="223">
        <f>U61*(1+'Regulatory Model'!V$21)</f>
        <v>0</v>
      </c>
      <c r="W61" s="223">
        <f>V61*(1+'Regulatory Model'!W$21)</f>
        <v>0</v>
      </c>
      <c r="X61" s="223">
        <f>W61*(1+'Regulatory Model'!X$21)</f>
        <v>0</v>
      </c>
      <c r="Y61" s="223">
        <f>X61*(1+'Regulatory Model'!Y$21)</f>
        <v>0</v>
      </c>
      <c r="Z61" s="223">
        <f>Y61*(1+'Regulatory Model'!Z$21)</f>
        <v>0</v>
      </c>
      <c r="AA61" s="223">
        <f>Z61*(1+'Regulatory Model'!AA$21)</f>
        <v>0</v>
      </c>
      <c r="AB61" s="223">
        <f>AA61*(1+'Regulatory Model'!AB$21)</f>
        <v>0</v>
      </c>
      <c r="AC61" s="223">
        <f>AB61*(1+'Regulatory Model'!AC$21)</f>
        <v>0</v>
      </c>
      <c r="AD61" s="223">
        <f>AC61*(1+'Regulatory Model'!AD$21)</f>
        <v>0</v>
      </c>
      <c r="AE61" s="223">
        <f>AD61*(1+'Regulatory Model'!AE$21)</f>
        <v>0</v>
      </c>
      <c r="AF61" s="223">
        <f>AE61*(1+'Regulatory Model'!AF$21)</f>
        <v>0</v>
      </c>
      <c r="AG61" s="223">
        <f>AF61*(1+'Regulatory Model'!AG$21)</f>
        <v>0</v>
      </c>
      <c r="AH61" s="223">
        <f>AG61*(1+'Regulatory Model'!AH$21)</f>
        <v>0</v>
      </c>
      <c r="AI61" s="223">
        <f>AH61*(1+'Regulatory Model'!AI$21)</f>
        <v>0</v>
      </c>
      <c r="AJ61" s="223">
        <f>AI61*(1+'Regulatory Model'!AJ$21)</f>
        <v>0</v>
      </c>
      <c r="AK61" s="223">
        <f>AJ61*(1+'Regulatory Model'!AK$21)</f>
        <v>0</v>
      </c>
      <c r="AL61" s="223">
        <f>AK61*(1+'Regulatory Model'!AL$21)</f>
        <v>0</v>
      </c>
      <c r="AM61" s="223">
        <f>AL61*(1+'Regulatory Model'!AM$21)</f>
        <v>0</v>
      </c>
      <c r="AN61" s="223">
        <f>AM61*(1+'Regulatory Model'!AN$21)</f>
        <v>0</v>
      </c>
      <c r="AO61" s="223">
        <f>AN61*(1+'Regulatory Model'!AO$21)</f>
        <v>0</v>
      </c>
      <c r="AP61" s="223">
        <f>AO61*(1+'Regulatory Model'!AP$21)</f>
        <v>0</v>
      </c>
      <c r="AQ61" s="223">
        <f>AP61*(1+'Regulatory Model'!AQ$21)</f>
        <v>0</v>
      </c>
      <c r="AR61" s="223">
        <f>AQ61*(1+'Regulatory Model'!AR$21)</f>
        <v>0</v>
      </c>
      <c r="AS61" s="223">
        <f>AR61*(1+'Regulatory Model'!AS$21)</f>
        <v>0</v>
      </c>
      <c r="AT61" s="223">
        <f>AS61*(1+'Regulatory Model'!AT$21)</f>
        <v>0</v>
      </c>
      <c r="AU61" s="223">
        <f>AT61*(1+'Regulatory Model'!AU$21)</f>
        <v>0</v>
      </c>
      <c r="AV61" s="223">
        <f>AU61*(1+'Regulatory Model'!AV$21)</f>
        <v>0</v>
      </c>
      <c r="AW61" s="223">
        <f>AV61*(1+'Regulatory Model'!AW$21)</f>
        <v>0</v>
      </c>
      <c r="AX61" s="223">
        <f>AW61*(1+'Regulatory Model'!AX$21)</f>
        <v>0</v>
      </c>
      <c r="AY61" s="223">
        <f>AX61*(1+'Regulatory Model'!AY$21)</f>
        <v>0</v>
      </c>
      <c r="AZ61" s="223">
        <f>AY61*(1+'Regulatory Model'!AZ$21)</f>
        <v>0</v>
      </c>
      <c r="BA61" s="223">
        <f>AZ61*(1+'Regulatory Model'!BA$21)</f>
        <v>0</v>
      </c>
      <c r="BB61" s="223">
        <f>BA61*(1+'Regulatory Model'!BB$21)</f>
        <v>0</v>
      </c>
      <c r="BC61" s="223">
        <f>BB61*(1+'Regulatory Model'!BC$21)</f>
        <v>0</v>
      </c>
      <c r="BD61" s="223">
        <f>BC61*(1+'Regulatory Model'!BD$21)</f>
        <v>0</v>
      </c>
    </row>
    <row r="62" spans="1:56" outlineLevel="1" x14ac:dyDescent="0.2">
      <c r="A62" s="27"/>
      <c r="B62" s="53" t="s">
        <v>173</v>
      </c>
      <c r="C62" s="10" t="s">
        <v>217</v>
      </c>
      <c r="D62" s="204">
        <f>MAX($D$22:D61)+1</f>
        <v>33</v>
      </c>
      <c r="E62" s="25"/>
      <c r="F62" s="25"/>
      <c r="G62" s="205">
        <v>0</v>
      </c>
      <c r="H62" s="205">
        <v>0</v>
      </c>
      <c r="I62" s="205">
        <v>0</v>
      </c>
      <c r="J62" s="205">
        <v>0</v>
      </c>
      <c r="K62" s="205">
        <v>0</v>
      </c>
      <c r="L62" s="223">
        <f>K62*(1+'Regulatory Model'!L$21)</f>
        <v>0</v>
      </c>
      <c r="M62" s="223">
        <f>L62*(1+'Regulatory Model'!M$21)</f>
        <v>0</v>
      </c>
      <c r="N62" s="223">
        <f>M62*(1+'Regulatory Model'!N$21)</f>
        <v>0</v>
      </c>
      <c r="O62" s="223">
        <f>N62*(1+'Regulatory Model'!O$21)</f>
        <v>0</v>
      </c>
      <c r="P62" s="223">
        <f>O62*(1+'Regulatory Model'!P$21)</f>
        <v>0</v>
      </c>
      <c r="Q62" s="223">
        <f>P62*(1+'Regulatory Model'!Q$21)</f>
        <v>0</v>
      </c>
      <c r="R62" s="223">
        <f>Q62*(1+'Regulatory Model'!R$21)</f>
        <v>0</v>
      </c>
      <c r="S62" s="223">
        <f>R62*(1+'Regulatory Model'!S$21)</f>
        <v>0</v>
      </c>
      <c r="T62" s="223">
        <f>S62*(1+'Regulatory Model'!T$21)</f>
        <v>0</v>
      </c>
      <c r="U62" s="223">
        <f>T62*(1+'Regulatory Model'!U$21)</f>
        <v>0</v>
      </c>
      <c r="V62" s="223">
        <f>U62*(1+'Regulatory Model'!V$21)</f>
        <v>0</v>
      </c>
      <c r="W62" s="223">
        <f>V62*(1+'Regulatory Model'!W$21)</f>
        <v>0</v>
      </c>
      <c r="X62" s="223">
        <f>W62*(1+'Regulatory Model'!X$21)</f>
        <v>0</v>
      </c>
      <c r="Y62" s="223">
        <f>X62*(1+'Regulatory Model'!Y$21)</f>
        <v>0</v>
      </c>
      <c r="Z62" s="223">
        <f>Y62*(1+'Regulatory Model'!Z$21)</f>
        <v>0</v>
      </c>
      <c r="AA62" s="223">
        <f>Z62*(1+'Regulatory Model'!AA$21)</f>
        <v>0</v>
      </c>
      <c r="AB62" s="223">
        <f>AA62*(1+'Regulatory Model'!AB$21)</f>
        <v>0</v>
      </c>
      <c r="AC62" s="223">
        <f>AB62*(1+'Regulatory Model'!AC$21)</f>
        <v>0</v>
      </c>
      <c r="AD62" s="223">
        <f>AC62*(1+'Regulatory Model'!AD$21)</f>
        <v>0</v>
      </c>
      <c r="AE62" s="223">
        <f>AD62*(1+'Regulatory Model'!AE$21)</f>
        <v>0</v>
      </c>
      <c r="AF62" s="223">
        <f>AE62*(1+'Regulatory Model'!AF$21)</f>
        <v>0</v>
      </c>
      <c r="AG62" s="223">
        <f>AF62*(1+'Regulatory Model'!AG$21)</f>
        <v>0</v>
      </c>
      <c r="AH62" s="223">
        <f>AG62*(1+'Regulatory Model'!AH$21)</f>
        <v>0</v>
      </c>
      <c r="AI62" s="223">
        <f>AH62*(1+'Regulatory Model'!AI$21)</f>
        <v>0</v>
      </c>
      <c r="AJ62" s="223">
        <f>AI62*(1+'Regulatory Model'!AJ$21)</f>
        <v>0</v>
      </c>
      <c r="AK62" s="223">
        <f>AJ62*(1+'Regulatory Model'!AK$21)</f>
        <v>0</v>
      </c>
      <c r="AL62" s="223">
        <f>AK62*(1+'Regulatory Model'!AL$21)</f>
        <v>0</v>
      </c>
      <c r="AM62" s="223">
        <f>AL62*(1+'Regulatory Model'!AM$21)</f>
        <v>0</v>
      </c>
      <c r="AN62" s="223">
        <f>AM62*(1+'Regulatory Model'!AN$21)</f>
        <v>0</v>
      </c>
      <c r="AO62" s="223">
        <f>AN62*(1+'Regulatory Model'!AO$21)</f>
        <v>0</v>
      </c>
      <c r="AP62" s="223">
        <f>AO62*(1+'Regulatory Model'!AP$21)</f>
        <v>0</v>
      </c>
      <c r="AQ62" s="223">
        <f>AP62*(1+'Regulatory Model'!AQ$21)</f>
        <v>0</v>
      </c>
      <c r="AR62" s="223">
        <f>AQ62*(1+'Regulatory Model'!AR$21)</f>
        <v>0</v>
      </c>
      <c r="AS62" s="223">
        <f>AR62*(1+'Regulatory Model'!AS$21)</f>
        <v>0</v>
      </c>
      <c r="AT62" s="223">
        <f>AS62*(1+'Regulatory Model'!AT$21)</f>
        <v>0</v>
      </c>
      <c r="AU62" s="223">
        <f>AT62*(1+'Regulatory Model'!AU$21)</f>
        <v>0</v>
      </c>
      <c r="AV62" s="223">
        <f>AU62*(1+'Regulatory Model'!AV$21)</f>
        <v>0</v>
      </c>
      <c r="AW62" s="223">
        <f>AV62*(1+'Regulatory Model'!AW$21)</f>
        <v>0</v>
      </c>
      <c r="AX62" s="223">
        <f>AW62*(1+'Regulatory Model'!AX$21)</f>
        <v>0</v>
      </c>
      <c r="AY62" s="223">
        <f>AX62*(1+'Regulatory Model'!AY$21)</f>
        <v>0</v>
      </c>
      <c r="AZ62" s="223">
        <f>AY62*(1+'Regulatory Model'!AZ$21)</f>
        <v>0</v>
      </c>
      <c r="BA62" s="223">
        <f>AZ62*(1+'Regulatory Model'!BA$21)</f>
        <v>0</v>
      </c>
      <c r="BB62" s="223">
        <f>BA62*(1+'Regulatory Model'!BB$21)</f>
        <v>0</v>
      </c>
      <c r="BC62" s="223">
        <f>BB62*(1+'Regulatory Model'!BC$21)</f>
        <v>0</v>
      </c>
      <c r="BD62" s="223">
        <f>BC62*(1+'Regulatory Model'!BD$21)</f>
        <v>0</v>
      </c>
    </row>
    <row r="63" spans="1:56" outlineLevel="1" x14ac:dyDescent="0.2">
      <c r="A63" s="27"/>
      <c r="B63" s="53" t="s">
        <v>174</v>
      </c>
      <c r="C63" s="10" t="s">
        <v>217</v>
      </c>
      <c r="D63" s="204">
        <f>MAX($D$22:D62)+1</f>
        <v>34</v>
      </c>
      <c r="E63" s="25"/>
      <c r="F63" s="25"/>
      <c r="G63" s="205">
        <v>1.5839220000000001E-2</v>
      </c>
      <c r="H63" s="205">
        <v>1.177049E-2</v>
      </c>
      <c r="I63" s="205">
        <v>1.984205E-2</v>
      </c>
      <c r="J63" s="205">
        <v>2.8899999999999999E-2</v>
      </c>
      <c r="K63" s="205">
        <v>1.4800000000000001E-2</v>
      </c>
      <c r="L63" s="223">
        <f>K63*(1+'Regulatory Model'!L$21)</f>
        <v>1.5169999999999999E-2</v>
      </c>
      <c r="M63" s="223">
        <f>L63*(1+'Regulatory Model'!M$21)</f>
        <v>1.5549249999999999E-2</v>
      </c>
      <c r="N63" s="223">
        <f>M63*(1+'Regulatory Model'!N$21)</f>
        <v>1.5937981249999997E-2</v>
      </c>
      <c r="O63" s="223">
        <f>N63*(1+'Regulatory Model'!O$21)</f>
        <v>1.6336430781249994E-2</v>
      </c>
      <c r="P63" s="223">
        <f>O63*(1+'Regulatory Model'!P$21)</f>
        <v>1.6744841550781243E-2</v>
      </c>
      <c r="Q63" s="223">
        <f>P63*(1+'Regulatory Model'!Q$21)</f>
        <v>1.7163462589550774E-2</v>
      </c>
      <c r="R63" s="223">
        <f>Q63*(1+'Regulatory Model'!R$21)</f>
        <v>1.7592549154289542E-2</v>
      </c>
      <c r="S63" s="223">
        <f>R63*(1+'Regulatory Model'!S$21)</f>
        <v>1.8032362883146778E-2</v>
      </c>
      <c r="T63" s="223">
        <f>S63*(1+'Regulatory Model'!T$21)</f>
        <v>1.8483171955225447E-2</v>
      </c>
      <c r="U63" s="223">
        <f>T63*(1+'Regulatory Model'!U$21)</f>
        <v>1.8945251254106083E-2</v>
      </c>
      <c r="V63" s="223">
        <f>U63*(1+'Regulatory Model'!V$21)</f>
        <v>1.9418882535458735E-2</v>
      </c>
      <c r="W63" s="223">
        <f>V63*(1+'Regulatory Model'!W$21)</f>
        <v>1.9904354598845202E-2</v>
      </c>
      <c r="X63" s="223">
        <f>W63*(1+'Regulatory Model'!X$21)</f>
        <v>2.0401963463816331E-2</v>
      </c>
      <c r="Y63" s="223">
        <f>X63*(1+'Regulatory Model'!Y$21)</f>
        <v>2.0912012550411738E-2</v>
      </c>
      <c r="Z63" s="223">
        <f>Y63*(1+'Regulatory Model'!Z$21)</f>
        <v>2.143481286417203E-2</v>
      </c>
      <c r="AA63" s="223">
        <f>Z63*(1+'Regulatory Model'!AA$21)</f>
        <v>2.197068318577633E-2</v>
      </c>
      <c r="AB63" s="223">
        <f>AA63*(1+'Regulatory Model'!AB$21)</f>
        <v>2.2519950265420734E-2</v>
      </c>
      <c r="AC63" s="223">
        <f>AB63*(1+'Regulatory Model'!AC$21)</f>
        <v>2.3082949022056251E-2</v>
      </c>
      <c r="AD63" s="223">
        <f>AC63*(1+'Regulatory Model'!AD$21)</f>
        <v>2.3660022747607656E-2</v>
      </c>
      <c r="AE63" s="223">
        <f>AD63*(1+'Regulatory Model'!AE$21)</f>
        <v>2.4251523316297846E-2</v>
      </c>
      <c r="AF63" s="223">
        <f>AE63*(1+'Regulatory Model'!AF$21)</f>
        <v>2.4857811399205291E-2</v>
      </c>
      <c r="AG63" s="223">
        <f>AF63*(1+'Regulatory Model'!AG$21)</f>
        <v>2.5479256684185422E-2</v>
      </c>
      <c r="AH63" s="223">
        <f>AG63*(1+'Regulatory Model'!AH$21)</f>
        <v>2.6116238101290056E-2</v>
      </c>
      <c r="AI63" s="223">
        <f>AH63*(1+'Regulatory Model'!AI$21)</f>
        <v>2.6769144053822306E-2</v>
      </c>
      <c r="AJ63" s="223">
        <f>AI63*(1+'Regulatory Model'!AJ$21)</f>
        <v>2.743837265516786E-2</v>
      </c>
      <c r="AK63" s="223">
        <f>AJ63*(1+'Regulatory Model'!AK$21)</f>
        <v>2.8124331971547054E-2</v>
      </c>
      <c r="AL63" s="223">
        <f>AK63*(1+'Regulatory Model'!AL$21)</f>
        <v>2.8827440270835728E-2</v>
      </c>
      <c r="AM63" s="223">
        <f>AL63*(1+'Regulatory Model'!AM$21)</f>
        <v>2.9548126277606619E-2</v>
      </c>
      <c r="AN63" s="223">
        <f>AM63*(1+'Regulatory Model'!AN$21)</f>
        <v>3.0286829434546782E-2</v>
      </c>
      <c r="AO63" s="223">
        <f>AN63*(1+'Regulatory Model'!AO$21)</f>
        <v>3.1044000170410448E-2</v>
      </c>
      <c r="AP63" s="223">
        <f>AO63*(1+'Regulatory Model'!AP$21)</f>
        <v>3.1820100174670705E-2</v>
      </c>
      <c r="AQ63" s="223">
        <f>AP63*(1+'Regulatory Model'!AQ$21)</f>
        <v>3.2615602679037473E-2</v>
      </c>
      <c r="AR63" s="223">
        <f>AQ63*(1+'Regulatory Model'!AR$21)</f>
        <v>3.3430992746013403E-2</v>
      </c>
      <c r="AS63" s="223">
        <f>AR63*(1+'Regulatory Model'!AS$21)</f>
        <v>3.4266767564663736E-2</v>
      </c>
      <c r="AT63" s="223">
        <f>AS63*(1+'Regulatory Model'!AT$21)</f>
        <v>3.5123436753780324E-2</v>
      </c>
      <c r="AU63" s="223">
        <f>AT63*(1+'Regulatory Model'!AU$21)</f>
        <v>3.6001522672624832E-2</v>
      </c>
      <c r="AV63" s="223">
        <f>AU63*(1+'Regulatory Model'!AV$21)</f>
        <v>3.6901560739440446E-2</v>
      </c>
      <c r="AW63" s="223">
        <f>AV63*(1+'Regulatory Model'!AW$21)</f>
        <v>3.7824099757926458E-2</v>
      </c>
      <c r="AX63" s="223">
        <f>AW63*(1+'Regulatory Model'!AX$21)</f>
        <v>3.8769702251874615E-2</v>
      </c>
      <c r="AY63" s="223">
        <f>AX63*(1+'Regulatory Model'!AY$21)</f>
        <v>3.9738944808171479E-2</v>
      </c>
      <c r="AZ63" s="223">
        <f>AY63*(1+'Regulatory Model'!AZ$21)</f>
        <v>4.0732418428375765E-2</v>
      </c>
      <c r="BA63" s="223">
        <f>AZ63*(1+'Regulatory Model'!BA$21)</f>
        <v>4.1750728889085154E-2</v>
      </c>
      <c r="BB63" s="223">
        <f>BA63*(1+'Regulatory Model'!BB$21)</f>
        <v>4.279449711131228E-2</v>
      </c>
      <c r="BC63" s="223">
        <f>BB63*(1+'Regulatory Model'!BC$21)</f>
        <v>4.386435953909508E-2</v>
      </c>
      <c r="BD63" s="223">
        <f>BC63*(1+'Regulatory Model'!BD$21)</f>
        <v>4.4960968527572455E-2</v>
      </c>
    </row>
    <row r="64" spans="1:56" outlineLevel="1" x14ac:dyDescent="0.2">
      <c r="A64" s="27"/>
      <c r="B64" s="49" t="s">
        <v>185</v>
      </c>
      <c r="C64" s="29"/>
      <c r="D64" s="20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</row>
    <row r="65" spans="1:60" outlineLevel="1" x14ac:dyDescent="0.2">
      <c r="A65" s="27"/>
      <c r="B65" s="53" t="s">
        <v>167</v>
      </c>
      <c r="C65" s="10" t="s">
        <v>217</v>
      </c>
      <c r="D65" s="204">
        <f>MAX($D$22:D64)+1</f>
        <v>35</v>
      </c>
      <c r="E65" s="25"/>
      <c r="F65" s="25"/>
      <c r="G65" s="205">
        <v>0.38160920000000004</v>
      </c>
      <c r="H65" s="205">
        <v>6.1891009999999996E-2</v>
      </c>
      <c r="I65" s="205">
        <v>1.8076500000000001E-3</v>
      </c>
      <c r="J65" s="205">
        <v>0.56499999999999995</v>
      </c>
      <c r="K65" s="205">
        <v>0</v>
      </c>
      <c r="L65" s="223">
        <f>K65*(1+'Regulatory Model'!L$21)</f>
        <v>0</v>
      </c>
      <c r="M65" s="223">
        <f>L65*(1+'Regulatory Model'!M$21)</f>
        <v>0</v>
      </c>
      <c r="N65" s="223">
        <f>M65*(1+'Regulatory Model'!N$21)</f>
        <v>0</v>
      </c>
      <c r="O65" s="223">
        <f>N65*(1+'Regulatory Model'!O$21)</f>
        <v>0</v>
      </c>
      <c r="P65" s="223">
        <f>O65*(1+'Regulatory Model'!P$21)</f>
        <v>0</v>
      </c>
      <c r="Q65" s="223">
        <f>P65*(1+'Regulatory Model'!Q$21)</f>
        <v>0</v>
      </c>
      <c r="R65" s="223">
        <f>Q65*(1+'Regulatory Model'!R$21)</f>
        <v>0</v>
      </c>
      <c r="S65" s="223">
        <f>R65*(1+'Regulatory Model'!S$21)</f>
        <v>0</v>
      </c>
      <c r="T65" s="223">
        <f>S65*(1+'Regulatory Model'!T$21)</f>
        <v>0</v>
      </c>
      <c r="U65" s="223">
        <f>T65*(1+'Regulatory Model'!U$21)</f>
        <v>0</v>
      </c>
      <c r="V65" s="223">
        <f>U65*(1+'Regulatory Model'!V$21)</f>
        <v>0</v>
      </c>
      <c r="W65" s="223">
        <f>V65*(1+'Regulatory Model'!W$21)</f>
        <v>0</v>
      </c>
      <c r="X65" s="223">
        <f>W65*(1+'Regulatory Model'!X$21)</f>
        <v>0</v>
      </c>
      <c r="Y65" s="223">
        <f>X65*(1+'Regulatory Model'!Y$21)</f>
        <v>0</v>
      </c>
      <c r="Z65" s="223">
        <f>Y65*(1+'Regulatory Model'!Z$21)</f>
        <v>0</v>
      </c>
      <c r="AA65" s="223">
        <f>Z65*(1+'Regulatory Model'!AA$21)</f>
        <v>0</v>
      </c>
      <c r="AB65" s="223">
        <f>AA65*(1+'Regulatory Model'!AB$21)</f>
        <v>0</v>
      </c>
      <c r="AC65" s="223">
        <f>AB65*(1+'Regulatory Model'!AC$21)</f>
        <v>0</v>
      </c>
      <c r="AD65" s="223">
        <f>AC65*(1+'Regulatory Model'!AD$21)</f>
        <v>0</v>
      </c>
      <c r="AE65" s="223">
        <f>AD65*(1+'Regulatory Model'!AE$21)</f>
        <v>0</v>
      </c>
      <c r="AF65" s="223">
        <f>AE65*(1+'Regulatory Model'!AF$21)</f>
        <v>0</v>
      </c>
      <c r="AG65" s="223">
        <f>AF65*(1+'Regulatory Model'!AG$21)</f>
        <v>0</v>
      </c>
      <c r="AH65" s="223">
        <f>AG65*(1+'Regulatory Model'!AH$21)</f>
        <v>0</v>
      </c>
      <c r="AI65" s="223">
        <f>AH65*(1+'Regulatory Model'!AI$21)</f>
        <v>0</v>
      </c>
      <c r="AJ65" s="223">
        <f>AI65*(1+'Regulatory Model'!AJ$21)</f>
        <v>0</v>
      </c>
      <c r="AK65" s="223">
        <f>AJ65*(1+'Regulatory Model'!AK$21)</f>
        <v>0</v>
      </c>
      <c r="AL65" s="223">
        <f>AK65*(1+'Regulatory Model'!AL$21)</f>
        <v>0</v>
      </c>
      <c r="AM65" s="223">
        <f>AL65*(1+'Regulatory Model'!AM$21)</f>
        <v>0</v>
      </c>
      <c r="AN65" s="223">
        <f>AM65*(1+'Regulatory Model'!AN$21)</f>
        <v>0</v>
      </c>
      <c r="AO65" s="223">
        <f>AN65*(1+'Regulatory Model'!AO$21)</f>
        <v>0</v>
      </c>
      <c r="AP65" s="223">
        <f>AO65*(1+'Regulatory Model'!AP$21)</f>
        <v>0</v>
      </c>
      <c r="AQ65" s="223">
        <f>AP65*(1+'Regulatory Model'!AQ$21)</f>
        <v>0</v>
      </c>
      <c r="AR65" s="223">
        <f>AQ65*(1+'Regulatory Model'!AR$21)</f>
        <v>0</v>
      </c>
      <c r="AS65" s="223">
        <f>AR65*(1+'Regulatory Model'!AS$21)</f>
        <v>0</v>
      </c>
      <c r="AT65" s="223">
        <f>AS65*(1+'Regulatory Model'!AT$21)</f>
        <v>0</v>
      </c>
      <c r="AU65" s="223">
        <f>AT65*(1+'Regulatory Model'!AU$21)</f>
        <v>0</v>
      </c>
      <c r="AV65" s="223">
        <f>AU65*(1+'Regulatory Model'!AV$21)</f>
        <v>0</v>
      </c>
      <c r="AW65" s="223">
        <f>AV65*(1+'Regulatory Model'!AW$21)</f>
        <v>0</v>
      </c>
      <c r="AX65" s="223">
        <f>AW65*(1+'Regulatory Model'!AX$21)</f>
        <v>0</v>
      </c>
      <c r="AY65" s="223">
        <f>AX65*(1+'Regulatory Model'!AY$21)</f>
        <v>0</v>
      </c>
      <c r="AZ65" s="223">
        <f>AY65*(1+'Regulatory Model'!AZ$21)</f>
        <v>0</v>
      </c>
      <c r="BA65" s="223">
        <f>AZ65*(1+'Regulatory Model'!BA$21)</f>
        <v>0</v>
      </c>
      <c r="BB65" s="223">
        <f>BA65*(1+'Regulatory Model'!BB$21)</f>
        <v>0</v>
      </c>
      <c r="BC65" s="223">
        <f>BB65*(1+'Regulatory Model'!BC$21)</f>
        <v>0</v>
      </c>
      <c r="BD65" s="223">
        <f>BC65*(1+'Regulatory Model'!BD$21)</f>
        <v>0</v>
      </c>
    </row>
    <row r="66" spans="1:60" outlineLevel="1" x14ac:dyDescent="0.2">
      <c r="A66" s="27"/>
      <c r="B66" s="53" t="s">
        <v>168</v>
      </c>
      <c r="C66" s="10" t="s">
        <v>217</v>
      </c>
      <c r="D66" s="204">
        <f>MAX($D$22:D65)+1</f>
        <v>36</v>
      </c>
      <c r="E66" s="25"/>
      <c r="F66" s="25"/>
      <c r="G66" s="205">
        <v>23.434073170000001</v>
      </c>
      <c r="H66" s="205">
        <v>0.56790105000000002</v>
      </c>
      <c r="I66" s="205">
        <v>0.14532129999999999</v>
      </c>
      <c r="J66" s="205">
        <v>0</v>
      </c>
      <c r="K66" s="205">
        <v>0</v>
      </c>
      <c r="L66" s="223">
        <f>K66*(1+'Regulatory Model'!L$21)</f>
        <v>0</v>
      </c>
      <c r="M66" s="223">
        <f>L66*(1+'Regulatory Model'!M$21)</f>
        <v>0</v>
      </c>
      <c r="N66" s="223">
        <f>M66*(1+'Regulatory Model'!N$21)</f>
        <v>0</v>
      </c>
      <c r="O66" s="223">
        <f>N66*(1+'Regulatory Model'!O$21)</f>
        <v>0</v>
      </c>
      <c r="P66" s="223">
        <f>O66*(1+'Regulatory Model'!P$21)</f>
        <v>0</v>
      </c>
      <c r="Q66" s="223">
        <f>P66*(1+'Regulatory Model'!Q$21)</f>
        <v>0</v>
      </c>
      <c r="R66" s="223">
        <f>Q66*(1+'Regulatory Model'!R$21)</f>
        <v>0</v>
      </c>
      <c r="S66" s="223">
        <f>R66*(1+'Regulatory Model'!S$21)</f>
        <v>0</v>
      </c>
      <c r="T66" s="223">
        <f>S66*(1+'Regulatory Model'!T$21)</f>
        <v>0</v>
      </c>
      <c r="U66" s="223">
        <f>T66*(1+'Regulatory Model'!U$21)</f>
        <v>0</v>
      </c>
      <c r="V66" s="223">
        <f>U66*(1+'Regulatory Model'!V$21)</f>
        <v>0</v>
      </c>
      <c r="W66" s="223">
        <f>V66*(1+'Regulatory Model'!W$21)</f>
        <v>0</v>
      </c>
      <c r="X66" s="223">
        <f>W66*(1+'Regulatory Model'!X$21)</f>
        <v>0</v>
      </c>
      <c r="Y66" s="223">
        <f>X66*(1+'Regulatory Model'!Y$21)</f>
        <v>0</v>
      </c>
      <c r="Z66" s="223">
        <f>Y66*(1+'Regulatory Model'!Z$21)</f>
        <v>0</v>
      </c>
      <c r="AA66" s="223">
        <f>Z66*(1+'Regulatory Model'!AA$21)</f>
        <v>0</v>
      </c>
      <c r="AB66" s="223">
        <f>AA66*(1+'Regulatory Model'!AB$21)</f>
        <v>0</v>
      </c>
      <c r="AC66" s="223">
        <f>AB66*(1+'Regulatory Model'!AC$21)</f>
        <v>0</v>
      </c>
      <c r="AD66" s="223">
        <f>AC66*(1+'Regulatory Model'!AD$21)</f>
        <v>0</v>
      </c>
      <c r="AE66" s="223">
        <f>AD66*(1+'Regulatory Model'!AE$21)</f>
        <v>0</v>
      </c>
      <c r="AF66" s="223">
        <f>AE66*(1+'Regulatory Model'!AF$21)</f>
        <v>0</v>
      </c>
      <c r="AG66" s="223">
        <f>AF66*(1+'Regulatory Model'!AG$21)</f>
        <v>0</v>
      </c>
      <c r="AH66" s="223">
        <f>AG66*(1+'Regulatory Model'!AH$21)</f>
        <v>0</v>
      </c>
      <c r="AI66" s="223">
        <f>AH66*(1+'Regulatory Model'!AI$21)</f>
        <v>0</v>
      </c>
      <c r="AJ66" s="223">
        <f>AI66*(1+'Regulatory Model'!AJ$21)</f>
        <v>0</v>
      </c>
      <c r="AK66" s="223">
        <f>AJ66*(1+'Regulatory Model'!AK$21)</f>
        <v>0</v>
      </c>
      <c r="AL66" s="223">
        <f>AK66*(1+'Regulatory Model'!AL$21)</f>
        <v>0</v>
      </c>
      <c r="AM66" s="223">
        <f>AL66*(1+'Regulatory Model'!AM$21)</f>
        <v>0</v>
      </c>
      <c r="AN66" s="223">
        <f>AM66*(1+'Regulatory Model'!AN$21)</f>
        <v>0</v>
      </c>
      <c r="AO66" s="223">
        <f>AN66*(1+'Regulatory Model'!AO$21)</f>
        <v>0</v>
      </c>
      <c r="AP66" s="223">
        <f>AO66*(1+'Regulatory Model'!AP$21)</f>
        <v>0</v>
      </c>
      <c r="AQ66" s="223">
        <f>AP66*(1+'Regulatory Model'!AQ$21)</f>
        <v>0</v>
      </c>
      <c r="AR66" s="223">
        <f>AQ66*(1+'Regulatory Model'!AR$21)</f>
        <v>0</v>
      </c>
      <c r="AS66" s="223">
        <f>AR66*(1+'Regulatory Model'!AS$21)</f>
        <v>0</v>
      </c>
      <c r="AT66" s="223">
        <f>AS66*(1+'Regulatory Model'!AT$21)</f>
        <v>0</v>
      </c>
      <c r="AU66" s="223">
        <f>AT66*(1+'Regulatory Model'!AU$21)</f>
        <v>0</v>
      </c>
      <c r="AV66" s="223">
        <f>AU66*(1+'Regulatory Model'!AV$21)</f>
        <v>0</v>
      </c>
      <c r="AW66" s="223">
        <f>AV66*(1+'Regulatory Model'!AW$21)</f>
        <v>0</v>
      </c>
      <c r="AX66" s="223">
        <f>AW66*(1+'Regulatory Model'!AX$21)</f>
        <v>0</v>
      </c>
      <c r="AY66" s="223">
        <f>AX66*(1+'Regulatory Model'!AY$21)</f>
        <v>0</v>
      </c>
      <c r="AZ66" s="223">
        <f>AY66*(1+'Regulatory Model'!AZ$21)</f>
        <v>0</v>
      </c>
      <c r="BA66" s="223">
        <f>AZ66*(1+'Regulatory Model'!BA$21)</f>
        <v>0</v>
      </c>
      <c r="BB66" s="223">
        <f>BA66*(1+'Regulatory Model'!BB$21)</f>
        <v>0</v>
      </c>
      <c r="BC66" s="223">
        <f>BB66*(1+'Regulatory Model'!BC$21)</f>
        <v>0</v>
      </c>
      <c r="BD66" s="223">
        <f>BC66*(1+'Regulatory Model'!BD$21)</f>
        <v>0</v>
      </c>
    </row>
    <row r="67" spans="1:60" outlineLevel="1" x14ac:dyDescent="0.2">
      <c r="A67" s="27"/>
      <c r="B67" s="53" t="s">
        <v>179</v>
      </c>
      <c r="C67" s="10" t="s">
        <v>217</v>
      </c>
      <c r="D67" s="204">
        <f>MAX($D$22:D66)+1</f>
        <v>37</v>
      </c>
      <c r="E67" s="25"/>
      <c r="F67" s="25"/>
      <c r="G67" s="205">
        <v>2.6934101300000002</v>
      </c>
      <c r="H67" s="205">
        <v>4.1148097299999993</v>
      </c>
      <c r="I67" s="205">
        <v>0.50727042</v>
      </c>
      <c r="J67" s="205">
        <v>1.0148000000000001</v>
      </c>
      <c r="K67" s="205">
        <v>0</v>
      </c>
      <c r="L67" s="223">
        <f>K67*(1+'Regulatory Model'!L$21)</f>
        <v>0</v>
      </c>
      <c r="M67" s="223">
        <f>L67*(1+'Regulatory Model'!M$21)</f>
        <v>0</v>
      </c>
      <c r="N67" s="223">
        <f>M67*(1+'Regulatory Model'!N$21)</f>
        <v>0</v>
      </c>
      <c r="O67" s="223">
        <f>N67*(1+'Regulatory Model'!O$21)</f>
        <v>0</v>
      </c>
      <c r="P67" s="223">
        <f>O67*(1+'Regulatory Model'!P$21)</f>
        <v>0</v>
      </c>
      <c r="Q67" s="223">
        <f>P67*(1+'Regulatory Model'!Q$21)</f>
        <v>0</v>
      </c>
      <c r="R67" s="223">
        <f>Q67*(1+'Regulatory Model'!R$21)</f>
        <v>0</v>
      </c>
      <c r="S67" s="223">
        <f>R67*(1+'Regulatory Model'!S$21)</f>
        <v>0</v>
      </c>
      <c r="T67" s="223">
        <f>S67*(1+'Regulatory Model'!T$21)</f>
        <v>0</v>
      </c>
      <c r="U67" s="223">
        <f>T67*(1+'Regulatory Model'!U$21)</f>
        <v>0</v>
      </c>
      <c r="V67" s="223">
        <f>U67*(1+'Regulatory Model'!V$21)</f>
        <v>0</v>
      </c>
      <c r="W67" s="223">
        <f>V67*(1+'Regulatory Model'!W$21)</f>
        <v>0</v>
      </c>
      <c r="X67" s="223">
        <f>W67*(1+'Regulatory Model'!X$21)</f>
        <v>0</v>
      </c>
      <c r="Y67" s="223">
        <f>X67*(1+'Regulatory Model'!Y$21)</f>
        <v>0</v>
      </c>
      <c r="Z67" s="223">
        <f>Y67*(1+'Regulatory Model'!Z$21)</f>
        <v>0</v>
      </c>
      <c r="AA67" s="223">
        <f>Z67*(1+'Regulatory Model'!AA$21)</f>
        <v>0</v>
      </c>
      <c r="AB67" s="223">
        <f>AA67*(1+'Regulatory Model'!AB$21)</f>
        <v>0</v>
      </c>
      <c r="AC67" s="223">
        <f>AB67*(1+'Regulatory Model'!AC$21)</f>
        <v>0</v>
      </c>
      <c r="AD67" s="223">
        <f>AC67*(1+'Regulatory Model'!AD$21)</f>
        <v>0</v>
      </c>
      <c r="AE67" s="223">
        <f>AD67*(1+'Regulatory Model'!AE$21)</f>
        <v>0</v>
      </c>
      <c r="AF67" s="223">
        <f>AE67*(1+'Regulatory Model'!AF$21)</f>
        <v>0</v>
      </c>
      <c r="AG67" s="223">
        <f>AF67*(1+'Regulatory Model'!AG$21)</f>
        <v>0</v>
      </c>
      <c r="AH67" s="223">
        <f>AG67*(1+'Regulatory Model'!AH$21)</f>
        <v>0</v>
      </c>
      <c r="AI67" s="223">
        <f>AH67*(1+'Regulatory Model'!AI$21)</f>
        <v>0</v>
      </c>
      <c r="AJ67" s="223">
        <f>AI67*(1+'Regulatory Model'!AJ$21)</f>
        <v>0</v>
      </c>
      <c r="AK67" s="223">
        <f>AJ67*(1+'Regulatory Model'!AK$21)</f>
        <v>0</v>
      </c>
      <c r="AL67" s="223">
        <f>AK67*(1+'Regulatory Model'!AL$21)</f>
        <v>0</v>
      </c>
      <c r="AM67" s="223">
        <f>AL67*(1+'Regulatory Model'!AM$21)</f>
        <v>0</v>
      </c>
      <c r="AN67" s="223">
        <f>AM67*(1+'Regulatory Model'!AN$21)</f>
        <v>0</v>
      </c>
      <c r="AO67" s="223">
        <f>AN67*(1+'Regulatory Model'!AO$21)</f>
        <v>0</v>
      </c>
      <c r="AP67" s="223">
        <f>AO67*(1+'Regulatory Model'!AP$21)</f>
        <v>0</v>
      </c>
      <c r="AQ67" s="223">
        <f>AP67*(1+'Regulatory Model'!AQ$21)</f>
        <v>0</v>
      </c>
      <c r="AR67" s="223">
        <f>AQ67*(1+'Regulatory Model'!AR$21)</f>
        <v>0</v>
      </c>
      <c r="AS67" s="223">
        <f>AR67*(1+'Regulatory Model'!AS$21)</f>
        <v>0</v>
      </c>
      <c r="AT67" s="223">
        <f>AS67*(1+'Regulatory Model'!AT$21)</f>
        <v>0</v>
      </c>
      <c r="AU67" s="223">
        <f>AT67*(1+'Regulatory Model'!AU$21)</f>
        <v>0</v>
      </c>
      <c r="AV67" s="223">
        <f>AU67*(1+'Regulatory Model'!AV$21)</f>
        <v>0</v>
      </c>
      <c r="AW67" s="223">
        <f>AV67*(1+'Regulatory Model'!AW$21)</f>
        <v>0</v>
      </c>
      <c r="AX67" s="223">
        <f>AW67*(1+'Regulatory Model'!AX$21)</f>
        <v>0</v>
      </c>
      <c r="AY67" s="223">
        <f>AX67*(1+'Regulatory Model'!AY$21)</f>
        <v>0</v>
      </c>
      <c r="AZ67" s="223">
        <f>AY67*(1+'Regulatory Model'!AZ$21)</f>
        <v>0</v>
      </c>
      <c r="BA67" s="223">
        <f>AZ67*(1+'Regulatory Model'!BA$21)</f>
        <v>0</v>
      </c>
      <c r="BB67" s="223">
        <f>BA67*(1+'Regulatory Model'!BB$21)</f>
        <v>0</v>
      </c>
      <c r="BC67" s="223">
        <f>BB67*(1+'Regulatory Model'!BC$21)</f>
        <v>0</v>
      </c>
      <c r="BD67" s="223">
        <f>BC67*(1+'Regulatory Model'!BD$21)</f>
        <v>0</v>
      </c>
    </row>
    <row r="68" spans="1:60" outlineLevel="1" x14ac:dyDescent="0.2">
      <c r="A68" s="27"/>
      <c r="B68" s="53" t="s">
        <v>174</v>
      </c>
      <c r="C68" s="10" t="s">
        <v>217</v>
      </c>
      <c r="D68" s="204">
        <f>MAX($D$22:D67)+1</f>
        <v>38</v>
      </c>
      <c r="E68" s="25"/>
      <c r="F68" s="25"/>
      <c r="G68" s="205">
        <v>0</v>
      </c>
      <c r="H68" s="205">
        <v>0</v>
      </c>
      <c r="I68" s="205">
        <v>0</v>
      </c>
      <c r="J68" s="205">
        <v>0.19</v>
      </c>
      <c r="K68" s="205">
        <v>0</v>
      </c>
      <c r="L68" s="223">
        <f>K68*(1+'Regulatory Model'!L$21)</f>
        <v>0</v>
      </c>
      <c r="M68" s="223">
        <f>L68*(1+'Regulatory Model'!M$21)</f>
        <v>0</v>
      </c>
      <c r="N68" s="223">
        <f>M68*(1+'Regulatory Model'!N$21)</f>
        <v>0</v>
      </c>
      <c r="O68" s="223">
        <f>N68*(1+'Regulatory Model'!O$21)</f>
        <v>0</v>
      </c>
      <c r="P68" s="223">
        <f>O68*(1+'Regulatory Model'!P$21)</f>
        <v>0</v>
      </c>
      <c r="Q68" s="223">
        <f>P68*(1+'Regulatory Model'!Q$21)</f>
        <v>0</v>
      </c>
      <c r="R68" s="223">
        <f>Q68*(1+'Regulatory Model'!R$21)</f>
        <v>0</v>
      </c>
      <c r="S68" s="223">
        <f>R68*(1+'Regulatory Model'!S$21)</f>
        <v>0</v>
      </c>
      <c r="T68" s="223">
        <f>S68*(1+'Regulatory Model'!T$21)</f>
        <v>0</v>
      </c>
      <c r="U68" s="223">
        <f>T68*(1+'Regulatory Model'!U$21)</f>
        <v>0</v>
      </c>
      <c r="V68" s="223">
        <f>U68*(1+'Regulatory Model'!V$21)</f>
        <v>0</v>
      </c>
      <c r="W68" s="223">
        <f>V68*(1+'Regulatory Model'!W$21)</f>
        <v>0</v>
      </c>
      <c r="X68" s="223">
        <f>W68*(1+'Regulatory Model'!X$21)</f>
        <v>0</v>
      </c>
      <c r="Y68" s="223">
        <f>X68*(1+'Regulatory Model'!Y$21)</f>
        <v>0</v>
      </c>
      <c r="Z68" s="223">
        <f>Y68*(1+'Regulatory Model'!Z$21)</f>
        <v>0</v>
      </c>
      <c r="AA68" s="223">
        <f>Z68*(1+'Regulatory Model'!AA$21)</f>
        <v>0</v>
      </c>
      <c r="AB68" s="223">
        <f>AA68*(1+'Regulatory Model'!AB$21)</f>
        <v>0</v>
      </c>
      <c r="AC68" s="223">
        <f>AB68*(1+'Regulatory Model'!AC$21)</f>
        <v>0</v>
      </c>
      <c r="AD68" s="223">
        <f>AC68*(1+'Regulatory Model'!AD$21)</f>
        <v>0</v>
      </c>
      <c r="AE68" s="223">
        <f>AD68*(1+'Regulatory Model'!AE$21)</f>
        <v>0</v>
      </c>
      <c r="AF68" s="223">
        <f>AE68*(1+'Regulatory Model'!AF$21)</f>
        <v>0</v>
      </c>
      <c r="AG68" s="223">
        <f>AF68*(1+'Regulatory Model'!AG$21)</f>
        <v>0</v>
      </c>
      <c r="AH68" s="223">
        <f>AG68*(1+'Regulatory Model'!AH$21)</f>
        <v>0</v>
      </c>
      <c r="AI68" s="223">
        <f>AH68*(1+'Regulatory Model'!AI$21)</f>
        <v>0</v>
      </c>
      <c r="AJ68" s="223">
        <f>AI68*(1+'Regulatory Model'!AJ$21)</f>
        <v>0</v>
      </c>
      <c r="AK68" s="223">
        <f>AJ68*(1+'Regulatory Model'!AK$21)</f>
        <v>0</v>
      </c>
      <c r="AL68" s="223">
        <f>AK68*(1+'Regulatory Model'!AL$21)</f>
        <v>0</v>
      </c>
      <c r="AM68" s="223">
        <f>AL68*(1+'Regulatory Model'!AM$21)</f>
        <v>0</v>
      </c>
      <c r="AN68" s="223">
        <f>AM68*(1+'Regulatory Model'!AN$21)</f>
        <v>0</v>
      </c>
      <c r="AO68" s="223">
        <f>AN68*(1+'Regulatory Model'!AO$21)</f>
        <v>0</v>
      </c>
      <c r="AP68" s="223">
        <f>AO68*(1+'Regulatory Model'!AP$21)</f>
        <v>0</v>
      </c>
      <c r="AQ68" s="223">
        <f>AP68*(1+'Regulatory Model'!AQ$21)</f>
        <v>0</v>
      </c>
      <c r="AR68" s="223">
        <f>AQ68*(1+'Regulatory Model'!AR$21)</f>
        <v>0</v>
      </c>
      <c r="AS68" s="223">
        <f>AR68*(1+'Regulatory Model'!AS$21)</f>
        <v>0</v>
      </c>
      <c r="AT68" s="223">
        <f>AS68*(1+'Regulatory Model'!AT$21)</f>
        <v>0</v>
      </c>
      <c r="AU68" s="223">
        <f>AT68*(1+'Regulatory Model'!AU$21)</f>
        <v>0</v>
      </c>
      <c r="AV68" s="223">
        <f>AU68*(1+'Regulatory Model'!AV$21)</f>
        <v>0</v>
      </c>
      <c r="AW68" s="223">
        <f>AV68*(1+'Regulatory Model'!AW$21)</f>
        <v>0</v>
      </c>
      <c r="AX68" s="223">
        <f>AW68*(1+'Regulatory Model'!AX$21)</f>
        <v>0</v>
      </c>
      <c r="AY68" s="223">
        <f>AX68*(1+'Regulatory Model'!AY$21)</f>
        <v>0</v>
      </c>
      <c r="AZ68" s="223">
        <f>AY68*(1+'Regulatory Model'!AZ$21)</f>
        <v>0</v>
      </c>
      <c r="BA68" s="223">
        <f>AZ68*(1+'Regulatory Model'!BA$21)</f>
        <v>0</v>
      </c>
      <c r="BB68" s="223">
        <f>BA68*(1+'Regulatory Model'!BB$21)</f>
        <v>0</v>
      </c>
      <c r="BC68" s="223">
        <f>BB68*(1+'Regulatory Model'!BC$21)</f>
        <v>0</v>
      </c>
      <c r="BD68" s="223">
        <f>BC68*(1+'Regulatory Model'!BD$21)</f>
        <v>0</v>
      </c>
    </row>
    <row r="69" spans="1:60" outlineLevel="1" x14ac:dyDescent="0.2">
      <c r="A69" s="27"/>
      <c r="B69" s="49"/>
      <c r="C69" s="2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</row>
    <row r="70" spans="1:60" outlineLevel="1" x14ac:dyDescent="0.2">
      <c r="A70" s="27"/>
      <c r="B70" s="62" t="s">
        <v>218</v>
      </c>
      <c r="C70" s="63" t="s">
        <v>217</v>
      </c>
      <c r="D70" s="64"/>
      <c r="E70" s="65">
        <f>SUM(E22:E68)</f>
        <v>0</v>
      </c>
      <c r="F70" s="65"/>
      <c r="G70" s="65">
        <f t="shared" ref="G70:AL70" si="15">SUM(G22:G68)</f>
        <v>166.96435288000001</v>
      </c>
      <c r="H70" s="65">
        <f t="shared" si="15"/>
        <v>138.12797759534232</v>
      </c>
      <c r="I70" s="65">
        <f t="shared" si="15"/>
        <v>134.62057969438752</v>
      </c>
      <c r="J70" s="65">
        <f t="shared" si="15"/>
        <v>139.74442563210991</v>
      </c>
      <c r="K70" s="65">
        <f t="shared" si="15"/>
        <v>147.53126462859279</v>
      </c>
      <c r="L70" s="65">
        <f t="shared" si="15"/>
        <v>151.21954624430762</v>
      </c>
      <c r="M70" s="65">
        <f t="shared" si="15"/>
        <v>155.00003490041527</v>
      </c>
      <c r="N70" s="65">
        <f t="shared" si="15"/>
        <v>158.87503577292568</v>
      </c>
      <c r="O70" s="65">
        <f t="shared" si="15"/>
        <v>162.8469116672488</v>
      </c>
      <c r="P70" s="65">
        <f t="shared" si="15"/>
        <v>166.91808445892994</v>
      </c>
      <c r="Q70" s="65">
        <f t="shared" si="15"/>
        <v>171.09103657040325</v>
      </c>
      <c r="R70" s="65">
        <f t="shared" si="15"/>
        <v>175.36831248466328</v>
      </c>
      <c r="S70" s="65">
        <f t="shared" si="15"/>
        <v>179.75252029677981</v>
      </c>
      <c r="T70" s="65">
        <f t="shared" si="15"/>
        <v>184.24633330419937</v>
      </c>
      <c r="U70" s="65">
        <f t="shared" si="15"/>
        <v>188.8524916368043</v>
      </c>
      <c r="V70" s="65">
        <f t="shared" si="15"/>
        <v>193.57380392772444</v>
      </c>
      <c r="W70" s="65">
        <f t="shared" si="15"/>
        <v>198.41314902591751</v>
      </c>
      <c r="X70" s="65">
        <f t="shared" si="15"/>
        <v>203.37347775156545</v>
      </c>
      <c r="Y70" s="65">
        <f t="shared" si="15"/>
        <v>208.45781469535459</v>
      </c>
      <c r="Z70" s="65">
        <f t="shared" si="15"/>
        <v>213.6692600627384</v>
      </c>
      <c r="AA70" s="65">
        <f t="shared" si="15"/>
        <v>219.01099156430681</v>
      </c>
      <c r="AB70" s="65">
        <f t="shared" si="15"/>
        <v>224.48626635341452</v>
      </c>
      <c r="AC70" s="65">
        <f t="shared" si="15"/>
        <v>230.09842301224984</v>
      </c>
      <c r="AD70" s="65">
        <f t="shared" si="15"/>
        <v>235.85088358755604</v>
      </c>
      <c r="AE70" s="65">
        <f t="shared" si="15"/>
        <v>241.74715567724499</v>
      </c>
      <c r="AF70" s="65">
        <f t="shared" si="15"/>
        <v>247.79083456917607</v>
      </c>
      <c r="AG70" s="65">
        <f t="shared" si="15"/>
        <v>253.98560543340545</v>
      </c>
      <c r="AH70" s="65">
        <f t="shared" si="15"/>
        <v>260.33524556924056</v>
      </c>
      <c r="AI70" s="65">
        <f t="shared" si="15"/>
        <v>266.84362670847162</v>
      </c>
      <c r="AJ70" s="65">
        <f t="shared" si="15"/>
        <v>273.51471737618334</v>
      </c>
      <c r="AK70" s="65">
        <f t="shared" si="15"/>
        <v>280.35258531058793</v>
      </c>
      <c r="AL70" s="65">
        <f t="shared" si="15"/>
        <v>287.36139994335258</v>
      </c>
      <c r="AM70" s="65">
        <f t="shared" ref="AM70:BD70" si="16">SUM(AM22:AM68)</f>
        <v>294.54543494193643</v>
      </c>
      <c r="AN70" s="65">
        <f t="shared" si="16"/>
        <v>301.90907081548471</v>
      </c>
      <c r="AO70" s="65">
        <f t="shared" si="16"/>
        <v>309.45679758587204</v>
      </c>
      <c r="AP70" s="65">
        <f t="shared" si="16"/>
        <v>317.19321752551872</v>
      </c>
      <c r="AQ70" s="65">
        <f t="shared" si="16"/>
        <v>325.12304796365657</v>
      </c>
      <c r="AR70" s="65">
        <f t="shared" si="16"/>
        <v>333.25112416274806</v>
      </c>
      <c r="AS70" s="65">
        <f t="shared" si="16"/>
        <v>341.58240226681664</v>
      </c>
      <c r="AT70" s="65">
        <f t="shared" si="16"/>
        <v>350.12196232348708</v>
      </c>
      <c r="AU70" s="65">
        <f t="shared" si="16"/>
        <v>358.87501138157427</v>
      </c>
      <c r="AV70" s="65">
        <f t="shared" si="16"/>
        <v>367.84688666611356</v>
      </c>
      <c r="AW70" s="65">
        <f t="shared" si="16"/>
        <v>377.04305883276629</v>
      </c>
      <c r="AX70" s="65">
        <f t="shared" si="16"/>
        <v>386.46913530358552</v>
      </c>
      <c r="AY70" s="65">
        <f t="shared" si="16"/>
        <v>396.13086368617513</v>
      </c>
      <c r="AZ70" s="65">
        <f t="shared" si="16"/>
        <v>406.03413527832936</v>
      </c>
      <c r="BA70" s="65">
        <f t="shared" si="16"/>
        <v>416.18498866028756</v>
      </c>
      <c r="BB70" s="65">
        <f t="shared" si="16"/>
        <v>426.58961337679472</v>
      </c>
      <c r="BC70" s="65">
        <f t="shared" si="16"/>
        <v>437.25435371121443</v>
      </c>
      <c r="BD70" s="65">
        <f t="shared" si="16"/>
        <v>448.18571255399479</v>
      </c>
    </row>
    <row r="71" spans="1:60" outlineLevel="1" x14ac:dyDescent="0.2">
      <c r="A71" s="94">
        <f>SUM(E71:AZ71)</f>
        <v>0</v>
      </c>
      <c r="C71" s="1"/>
      <c r="D71" s="73" t="s">
        <v>219</v>
      </c>
      <c r="E71" s="112"/>
      <c r="F71" s="112"/>
      <c r="G71" s="112">
        <f t="shared" ref="G71:BD71" si="17">IF(ISERROR(G70),1,0)</f>
        <v>0</v>
      </c>
      <c r="H71" s="112">
        <f t="shared" si="17"/>
        <v>0</v>
      </c>
      <c r="I71" s="112">
        <f t="shared" si="17"/>
        <v>0</v>
      </c>
      <c r="J71" s="112">
        <f t="shared" si="17"/>
        <v>0</v>
      </c>
      <c r="K71" s="112">
        <f t="shared" si="17"/>
        <v>0</v>
      </c>
      <c r="L71" s="112">
        <f t="shared" si="17"/>
        <v>0</v>
      </c>
      <c r="M71" s="112">
        <f t="shared" si="17"/>
        <v>0</v>
      </c>
      <c r="N71" s="112">
        <f t="shared" si="17"/>
        <v>0</v>
      </c>
      <c r="O71" s="112">
        <f t="shared" si="17"/>
        <v>0</v>
      </c>
      <c r="P71" s="112">
        <f t="shared" si="17"/>
        <v>0</v>
      </c>
      <c r="Q71" s="112">
        <f t="shared" si="17"/>
        <v>0</v>
      </c>
      <c r="R71" s="112">
        <f t="shared" si="17"/>
        <v>0</v>
      </c>
      <c r="S71" s="112">
        <f t="shared" si="17"/>
        <v>0</v>
      </c>
      <c r="T71" s="112">
        <f t="shared" si="17"/>
        <v>0</v>
      </c>
      <c r="U71" s="112">
        <f t="shared" si="17"/>
        <v>0</v>
      </c>
      <c r="V71" s="112">
        <f t="shared" si="17"/>
        <v>0</v>
      </c>
      <c r="W71" s="112">
        <f t="shared" si="17"/>
        <v>0</v>
      </c>
      <c r="X71" s="112">
        <f t="shared" si="17"/>
        <v>0</v>
      </c>
      <c r="Y71" s="112">
        <f t="shared" si="17"/>
        <v>0</v>
      </c>
      <c r="Z71" s="112">
        <f t="shared" si="17"/>
        <v>0</v>
      </c>
      <c r="AA71" s="112">
        <f t="shared" si="17"/>
        <v>0</v>
      </c>
      <c r="AB71" s="112">
        <f t="shared" si="17"/>
        <v>0</v>
      </c>
      <c r="AC71" s="112">
        <f t="shared" si="17"/>
        <v>0</v>
      </c>
      <c r="AD71" s="112">
        <f t="shared" si="17"/>
        <v>0</v>
      </c>
      <c r="AE71" s="112">
        <f t="shared" si="17"/>
        <v>0</v>
      </c>
      <c r="AF71" s="112">
        <f t="shared" si="17"/>
        <v>0</v>
      </c>
      <c r="AG71" s="112">
        <f t="shared" si="17"/>
        <v>0</v>
      </c>
      <c r="AH71" s="112">
        <f t="shared" si="17"/>
        <v>0</v>
      </c>
      <c r="AI71" s="112">
        <f t="shared" si="17"/>
        <v>0</v>
      </c>
      <c r="AJ71" s="112">
        <f t="shared" si="17"/>
        <v>0</v>
      </c>
      <c r="AK71" s="112">
        <f t="shared" si="17"/>
        <v>0</v>
      </c>
      <c r="AL71" s="112">
        <f t="shared" si="17"/>
        <v>0</v>
      </c>
      <c r="AM71" s="112">
        <f t="shared" si="17"/>
        <v>0</v>
      </c>
      <c r="AN71" s="112">
        <f t="shared" si="17"/>
        <v>0</v>
      </c>
      <c r="AO71" s="112">
        <f t="shared" si="17"/>
        <v>0</v>
      </c>
      <c r="AP71" s="112">
        <f t="shared" si="17"/>
        <v>0</v>
      </c>
      <c r="AQ71" s="112">
        <f t="shared" si="17"/>
        <v>0</v>
      </c>
      <c r="AR71" s="112">
        <f t="shared" si="17"/>
        <v>0</v>
      </c>
      <c r="AS71" s="112">
        <f t="shared" si="17"/>
        <v>0</v>
      </c>
      <c r="AT71" s="112">
        <f t="shared" si="17"/>
        <v>0</v>
      </c>
      <c r="AU71" s="112">
        <f t="shared" si="17"/>
        <v>0</v>
      </c>
      <c r="AV71" s="112">
        <f t="shared" si="17"/>
        <v>0</v>
      </c>
      <c r="AW71" s="112">
        <f t="shared" si="17"/>
        <v>0</v>
      </c>
      <c r="AX71" s="112">
        <f t="shared" si="17"/>
        <v>0</v>
      </c>
      <c r="AY71" s="112">
        <f t="shared" si="17"/>
        <v>0</v>
      </c>
      <c r="AZ71" s="112">
        <f t="shared" si="17"/>
        <v>0</v>
      </c>
      <c r="BA71" s="112">
        <f t="shared" si="17"/>
        <v>0</v>
      </c>
      <c r="BB71" s="112">
        <f t="shared" si="17"/>
        <v>0</v>
      </c>
      <c r="BC71" s="112">
        <f t="shared" si="17"/>
        <v>0</v>
      </c>
      <c r="BD71" s="112">
        <f t="shared" si="17"/>
        <v>0</v>
      </c>
      <c r="BE71" s="94"/>
      <c r="BF71" s="94"/>
      <c r="BG71" s="94"/>
      <c r="BH71" s="94"/>
    </row>
    <row r="72" spans="1:60" outlineLevel="1" x14ac:dyDescent="0.2">
      <c r="A72" s="27"/>
      <c r="B72" s="28"/>
      <c r="C72" s="2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</row>
    <row r="73" spans="1:60" x14ac:dyDescent="0.2">
      <c r="A73" s="30" t="s">
        <v>24</v>
      </c>
      <c r="B73" s="31"/>
      <c r="C73" s="32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E13:E14">
    <cfRule type="expression" dxfId="308" priority="3342">
      <formula>E$14=0</formula>
    </cfRule>
  </conditionalFormatting>
  <conditionalFormatting sqref="E12">
    <cfRule type="expression" dxfId="307" priority="3341">
      <formula>E$14=0</formula>
    </cfRule>
  </conditionalFormatting>
  <conditionalFormatting sqref="F8:BC8">
    <cfRule type="expression" dxfId="306" priority="3100">
      <formula>AND(E$14=1,F$14=1)</formula>
    </cfRule>
    <cfRule type="expression" dxfId="305" priority="3101">
      <formula>F$14=1</formula>
    </cfRule>
  </conditionalFormatting>
  <conditionalFormatting sqref="F8:BC8">
    <cfRule type="expression" dxfId="304" priority="3097">
      <formula>AND(F$13=0,F$14=1,E$13=1)</formula>
    </cfRule>
    <cfRule type="expression" dxfId="303" priority="3098">
      <formula>AND(F$14=1,F$13=0)</formula>
    </cfRule>
  </conditionalFormatting>
  <conditionalFormatting sqref="F9:BC14">
    <cfRule type="expression" dxfId="302" priority="3096">
      <formula>F$14&lt;&gt;1</formula>
    </cfRule>
  </conditionalFormatting>
  <conditionalFormatting sqref="B3">
    <cfRule type="expression" dxfId="301" priority="1836">
      <formula>$B$3="The model contains one or more errors"</formula>
    </cfRule>
  </conditionalFormatting>
  <conditionalFormatting sqref="E70:BC70">
    <cfRule type="expression" dxfId="300" priority="1086">
      <formula>AND(E$14=0,E$9&gt;Display_Year_End)</formula>
    </cfRule>
    <cfRule type="expression" dxfId="299" priority="1087">
      <formula>AND(E$14=0,E$9&lt;=Display_Year_End)</formula>
    </cfRule>
  </conditionalFormatting>
  <conditionalFormatting sqref="H22:I23 K22:BD22">
    <cfRule type="expression" dxfId="298" priority="1078">
      <formula>AND(H$9&gt;Display_Year_End,G$14=1)</formula>
    </cfRule>
    <cfRule type="expression" dxfId="297" priority="1079">
      <formula>AND(H$14=0,I$14=1)</formula>
    </cfRule>
    <cfRule type="expression" dxfId="296" priority="1081">
      <formula>H$14=0</formula>
    </cfRule>
  </conditionalFormatting>
  <conditionalFormatting sqref="H22:I23 K22:BD22">
    <cfRule type="expression" dxfId="295" priority="1080">
      <formula>H$14=0</formula>
    </cfRule>
  </conditionalFormatting>
  <conditionalFormatting sqref="BD8">
    <cfRule type="expression" dxfId="294" priority="751">
      <formula>AND(BC$14=1,BD$14=1)</formula>
    </cfRule>
    <cfRule type="expression" dxfId="293" priority="752">
      <formula>BD$14=1</formula>
    </cfRule>
  </conditionalFormatting>
  <conditionalFormatting sqref="BD8">
    <cfRule type="expression" dxfId="292" priority="749">
      <formula>AND(BD$13=0,BD$14=1,BC$13=1)</formula>
    </cfRule>
    <cfRule type="expression" dxfId="291" priority="750">
      <formula>AND(BD$14=1,BD$13=0)</formula>
    </cfRule>
  </conditionalFormatting>
  <conditionalFormatting sqref="BD9:BD14">
    <cfRule type="expression" dxfId="290" priority="748">
      <formula>BD$14&lt;&gt;1</formula>
    </cfRule>
  </conditionalFormatting>
  <conditionalFormatting sqref="BD70">
    <cfRule type="expression" dxfId="289" priority="741">
      <formula>AND(BD$14=0,BD$9&gt;Display_Year_End)</formula>
    </cfRule>
    <cfRule type="expression" dxfId="288" priority="742">
      <formula>AND(BD$14=0,BD$9&lt;=Display_Year_End)</formula>
    </cfRule>
  </conditionalFormatting>
  <conditionalFormatting sqref="K23:BD23">
    <cfRule type="expression" dxfId="287" priority="355">
      <formula>AND(K$9&gt;Display_Year_End,J$14=1)</formula>
    </cfRule>
    <cfRule type="expression" dxfId="286" priority="356">
      <formula>AND(K$14=0,L$14=1)</formula>
    </cfRule>
    <cfRule type="expression" dxfId="285" priority="358">
      <formula>K$14=0</formula>
    </cfRule>
  </conditionalFormatting>
  <conditionalFormatting sqref="K23:BD23">
    <cfRule type="expression" dxfId="284" priority="357">
      <formula>K$14=0</formula>
    </cfRule>
  </conditionalFormatting>
  <conditionalFormatting sqref="BE71:BH71">
    <cfRule type="expression" dxfId="283" priority="110">
      <formula>#REF!=0</formula>
    </cfRule>
  </conditionalFormatting>
  <conditionalFormatting sqref="E71:BC71">
    <cfRule type="expression" dxfId="282" priority="111">
      <formula>#REF!=0</formula>
    </cfRule>
  </conditionalFormatting>
  <conditionalFormatting sqref="BD71">
    <cfRule type="expression" dxfId="281" priority="109">
      <formula>#REF!=0</formula>
    </cfRule>
  </conditionalFormatting>
  <conditionalFormatting sqref="G22:BD23">
    <cfRule type="expression" dxfId="280" priority="105">
      <formula>AND(G$9&gt;Display_Year_End,F$14=1)</formula>
    </cfRule>
    <cfRule type="expression" dxfId="279" priority="106">
      <formula>AND(G$14=0,H$14=1)</formula>
    </cfRule>
    <cfRule type="expression" dxfId="278" priority="108">
      <formula>G$14=0</formula>
    </cfRule>
  </conditionalFormatting>
  <conditionalFormatting sqref="G22:BD23">
    <cfRule type="expression" dxfId="277" priority="107">
      <formula>G$14=0</formula>
    </cfRule>
  </conditionalFormatting>
  <conditionalFormatting sqref="J22:J23">
    <cfRule type="expression" dxfId="276" priority="65">
      <formula>AND(J$9&gt;Display_Year_End,I$14=1)</formula>
    </cfRule>
    <cfRule type="expression" dxfId="275" priority="66">
      <formula>AND(J$14=0,K$14=1)</formula>
    </cfRule>
    <cfRule type="expression" dxfId="274" priority="68">
      <formula>J$14=0</formula>
    </cfRule>
  </conditionalFormatting>
  <conditionalFormatting sqref="J22:J23">
    <cfRule type="expression" dxfId="273" priority="67">
      <formula>J$14=0</formula>
    </cfRule>
  </conditionalFormatting>
  <conditionalFormatting sqref="G25:K27">
    <cfRule type="expression" dxfId="272" priority="25">
      <formula>AND(G$9&gt;Display_Year_End,F$14=1)</formula>
    </cfRule>
    <cfRule type="expression" dxfId="271" priority="26">
      <formula>AND(G$14=0,H$14=1)</formula>
    </cfRule>
    <cfRule type="expression" dxfId="270" priority="28">
      <formula>G$14=0</formula>
    </cfRule>
  </conditionalFormatting>
  <conditionalFormatting sqref="G25:K27">
    <cfRule type="expression" dxfId="269" priority="27">
      <formula>G$14=0</formula>
    </cfRule>
  </conditionalFormatting>
  <conditionalFormatting sqref="G29:K31">
    <cfRule type="expression" dxfId="268" priority="21">
      <formula>AND(G$9&gt;Display_Year_End,F$14=1)</formula>
    </cfRule>
    <cfRule type="expression" dxfId="267" priority="22">
      <formula>AND(G$14=0,H$14=1)</formula>
    </cfRule>
    <cfRule type="expression" dxfId="266" priority="24">
      <formula>G$14=0</formula>
    </cfRule>
  </conditionalFormatting>
  <conditionalFormatting sqref="G29:K31">
    <cfRule type="expression" dxfId="265" priority="23">
      <formula>G$14=0</formula>
    </cfRule>
  </conditionalFormatting>
  <conditionalFormatting sqref="G33:K37">
    <cfRule type="expression" dxfId="264" priority="17">
      <formula>AND(G$9&gt;Display_Year_End,F$14=1)</formula>
    </cfRule>
    <cfRule type="expression" dxfId="263" priority="18">
      <formula>AND(G$14=0,H$14=1)</formula>
    </cfRule>
    <cfRule type="expression" dxfId="262" priority="20">
      <formula>G$14=0</formula>
    </cfRule>
  </conditionalFormatting>
  <conditionalFormatting sqref="G33:K37">
    <cfRule type="expression" dxfId="261" priority="19">
      <formula>G$14=0</formula>
    </cfRule>
  </conditionalFormatting>
  <conditionalFormatting sqref="G39:K41">
    <cfRule type="expression" dxfId="260" priority="13">
      <formula>AND(G$9&gt;Display_Year_End,F$14=1)</formula>
    </cfRule>
    <cfRule type="expression" dxfId="259" priority="14">
      <formula>AND(G$14=0,H$14=1)</formula>
    </cfRule>
    <cfRule type="expression" dxfId="258" priority="16">
      <formula>G$14=0</formula>
    </cfRule>
  </conditionalFormatting>
  <conditionalFormatting sqref="G39:K41">
    <cfRule type="expression" dxfId="257" priority="15">
      <formula>G$14=0</formula>
    </cfRule>
  </conditionalFormatting>
  <conditionalFormatting sqref="G65:K68 G57:K63 G53:K55 G47:K51 G43:K45">
    <cfRule type="expression" dxfId="256" priority="9">
      <formula>AND(G$9&gt;Display_Year_End,F$14=1)</formula>
    </cfRule>
    <cfRule type="expression" dxfId="255" priority="10">
      <formula>AND(G$14=0,H$14=1)</formula>
    </cfRule>
    <cfRule type="expression" dxfId="254" priority="12">
      <formula>G$14=0</formula>
    </cfRule>
  </conditionalFormatting>
  <conditionalFormatting sqref="G65:K68 G57:K63 G53:K55 G47:K51 G43:K45">
    <cfRule type="expression" dxfId="253" priority="11">
      <formula>G$14=0</formula>
    </cfRule>
  </conditionalFormatting>
  <conditionalFormatting sqref="L65:BD68 L57:BD63 L53:BD55 L47:BD51 L43:BD45 L39:BD41 L33:BD37 L29:BD31 L25:BD27 L23:BD23">
    <cfRule type="expression" dxfId="252" priority="5">
      <formula>AND(L$9&gt;Display_Year_End,K$14=1)</formula>
    </cfRule>
    <cfRule type="expression" dxfId="251" priority="6">
      <formula>AND(L$14=0,M$14=1)</formula>
    </cfRule>
    <cfRule type="expression" dxfId="250" priority="8">
      <formula>L$14=0</formula>
    </cfRule>
  </conditionalFormatting>
  <conditionalFormatting sqref="L65:BD68 L57:BD63 L53:BD55 L47:BD51 L43:BD45 L39:BD41 L33:BD37 L29:BD31 L25:BD27 L23:BD23">
    <cfRule type="expression" dxfId="249" priority="7">
      <formula>L$14=0</formula>
    </cfRule>
  </conditionalFormatting>
  <conditionalFormatting sqref="L65:BD68 L57:BD63 L53:BD55 L47:BD51 L43:BD45 L39:BD41 L33:BD37 L29:BD31 L25:BD27">
    <cfRule type="expression" dxfId="248" priority="1">
      <formula>AND(L$9&gt;Display_Year_End,K$14=1)</formula>
    </cfRule>
    <cfRule type="expression" dxfId="247" priority="2">
      <formula>AND(L$14=0,M$14=1)</formula>
    </cfRule>
    <cfRule type="expression" dxfId="246" priority="4">
      <formula>L$14=0</formula>
    </cfRule>
  </conditionalFormatting>
  <conditionalFormatting sqref="L65:BD68 L57:BD63 L53:BD55 L47:BD51 L43:BD45 L39:BD41 L33:BD37 L29:BD31 L25:BD27">
    <cfRule type="expression" dxfId="245" priority="3">
      <formula>L$14=0</formula>
    </cfRule>
  </conditionalFormatting>
  <hyperlinks>
    <hyperlink ref="B5" location="Contents!A1" display="[To Contents]" xr:uid="{00000000-0004-0000-05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  <pageSetUpPr fitToPage="1"/>
  </sheetPr>
  <dimension ref="A1:BQ217"/>
  <sheetViews>
    <sheetView showGridLines="0" zoomScale="70" zoomScaleNormal="70" zoomScaleSheetLayoutView="100" zoomScalePageLayoutView="90" workbookViewId="0">
      <pane xSplit="3" ySplit="15" topLeftCell="D16" activePane="bottomRight" state="frozen"/>
      <selection pane="topRight"/>
      <selection pane="bottomLeft"/>
      <selection pane="bottomRight" activeCell="G1" sqref="G1:G1048576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6" width="9" style="1" customWidth="1"/>
    <col min="7" max="7" width="10.42578125" style="1" customWidth="1"/>
    <col min="8" max="11" width="9" style="1" customWidth="1"/>
    <col min="12" max="56" width="9" style="1" hidden="1" customWidth="1"/>
    <col min="57" max="57" width="2.42578125" style="1" customWidth="1"/>
    <col min="58" max="69" width="0" style="1" hidden="1" customWidth="1"/>
    <col min="70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6</v>
      </c>
      <c r="B2" s="102" t="str">
        <f ca="1">PROPER(MID(CELL("filename", A1), FIND("]", CELL("filename", A1))+1, 100))</f>
        <v>Regulatory Model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SUM(A7:A15,A83:A110,A112:A139,A141:A146,A148:A216)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221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221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">
        <f ca="1">MAX($A$1:A5)+subsection</f>
        <v>6.01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D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Forecast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 t="shared" si="0"/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BC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si="2"/>
        <v>2060</v>
      </c>
      <c r="AY9" s="57">
        <f t="shared" si="2"/>
        <v>2061</v>
      </c>
      <c r="AZ9" s="57">
        <f t="shared" si="2"/>
        <v>2062</v>
      </c>
      <c r="BA9" s="57">
        <f t="shared" si="2"/>
        <v>2063</v>
      </c>
      <c r="BB9" s="57">
        <f t="shared" si="2"/>
        <v>2064</v>
      </c>
      <c r="BC9" s="57">
        <f t="shared" si="2"/>
        <v>2065</v>
      </c>
      <c r="BD9" s="57">
        <f>BC9+1</f>
        <v>2066</v>
      </c>
      <c r="BE9" s="14"/>
    </row>
    <row r="10" spans="1:57" s="18" customFormat="1" ht="14.25" hidden="1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C10" si="3">I11+1</f>
        <v>43647</v>
      </c>
      <c r="K10" s="59">
        <f t="shared" si="3"/>
        <v>44013</v>
      </c>
      <c r="L10" s="59">
        <f t="shared" si="3"/>
        <v>44378</v>
      </c>
      <c r="M10" s="59">
        <f t="shared" si="3"/>
        <v>44743</v>
      </c>
      <c r="N10" s="59">
        <f t="shared" si="3"/>
        <v>45108</v>
      </c>
      <c r="O10" s="59">
        <f t="shared" si="3"/>
        <v>45474</v>
      </c>
      <c r="P10" s="59">
        <f t="shared" si="3"/>
        <v>45839</v>
      </c>
      <c r="Q10" s="59">
        <f t="shared" si="3"/>
        <v>46204</v>
      </c>
      <c r="R10" s="59">
        <f t="shared" si="3"/>
        <v>46569</v>
      </c>
      <c r="S10" s="59">
        <f t="shared" si="3"/>
        <v>46935</v>
      </c>
      <c r="T10" s="59">
        <f t="shared" si="3"/>
        <v>47300</v>
      </c>
      <c r="U10" s="59">
        <f t="shared" si="3"/>
        <v>47665</v>
      </c>
      <c r="V10" s="59">
        <f t="shared" si="3"/>
        <v>48030</v>
      </c>
      <c r="W10" s="59">
        <f t="shared" si="3"/>
        <v>48396</v>
      </c>
      <c r="X10" s="59">
        <f t="shared" si="3"/>
        <v>48761</v>
      </c>
      <c r="Y10" s="59">
        <f t="shared" si="3"/>
        <v>49126</v>
      </c>
      <c r="Z10" s="59">
        <f t="shared" si="3"/>
        <v>49491</v>
      </c>
      <c r="AA10" s="59">
        <f t="shared" si="3"/>
        <v>49857</v>
      </c>
      <c r="AB10" s="59">
        <f t="shared" si="3"/>
        <v>50222</v>
      </c>
      <c r="AC10" s="59">
        <f t="shared" si="3"/>
        <v>50587</v>
      </c>
      <c r="AD10" s="59">
        <f t="shared" si="3"/>
        <v>50952</v>
      </c>
      <c r="AE10" s="59">
        <f t="shared" si="3"/>
        <v>51318</v>
      </c>
      <c r="AF10" s="59">
        <f t="shared" si="3"/>
        <v>51683</v>
      </c>
      <c r="AG10" s="59">
        <f t="shared" si="3"/>
        <v>52048</v>
      </c>
      <c r="AH10" s="59">
        <f t="shared" si="3"/>
        <v>52413</v>
      </c>
      <c r="AI10" s="59">
        <f t="shared" si="3"/>
        <v>52779</v>
      </c>
      <c r="AJ10" s="59">
        <f t="shared" si="3"/>
        <v>53144</v>
      </c>
      <c r="AK10" s="59">
        <f t="shared" si="3"/>
        <v>53509</v>
      </c>
      <c r="AL10" s="59">
        <f t="shared" si="3"/>
        <v>53874</v>
      </c>
      <c r="AM10" s="59">
        <f t="shared" si="3"/>
        <v>54240</v>
      </c>
      <c r="AN10" s="59">
        <f t="shared" si="3"/>
        <v>54605</v>
      </c>
      <c r="AO10" s="59">
        <f t="shared" si="3"/>
        <v>54970</v>
      </c>
      <c r="AP10" s="59">
        <f t="shared" si="3"/>
        <v>55335</v>
      </c>
      <c r="AQ10" s="59">
        <f t="shared" si="3"/>
        <v>55701</v>
      </c>
      <c r="AR10" s="59">
        <f t="shared" si="3"/>
        <v>56066</v>
      </c>
      <c r="AS10" s="59">
        <f t="shared" si="3"/>
        <v>56431</v>
      </c>
      <c r="AT10" s="59">
        <f t="shared" si="3"/>
        <v>56796</v>
      </c>
      <c r="AU10" s="59">
        <f t="shared" si="3"/>
        <v>57162</v>
      </c>
      <c r="AV10" s="59">
        <f t="shared" si="3"/>
        <v>57527</v>
      </c>
      <c r="AW10" s="59">
        <f t="shared" si="3"/>
        <v>57892</v>
      </c>
      <c r="AX10" s="59">
        <f t="shared" si="3"/>
        <v>58257</v>
      </c>
      <c r="AY10" s="59">
        <f t="shared" si="3"/>
        <v>58623</v>
      </c>
      <c r="AZ10" s="59">
        <f t="shared" si="3"/>
        <v>58988</v>
      </c>
      <c r="BA10" s="59">
        <f t="shared" si="3"/>
        <v>59353</v>
      </c>
      <c r="BB10" s="59">
        <f t="shared" si="3"/>
        <v>59718</v>
      </c>
      <c r="BC10" s="59">
        <f t="shared" si="3"/>
        <v>60084</v>
      </c>
      <c r="BD10" s="59">
        <f>BC11+1</f>
        <v>60449</v>
      </c>
    </row>
    <row r="11" spans="1:57" hidden="1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4">EOMONTH(I11,12)</f>
        <v>44012</v>
      </c>
      <c r="K11" s="59">
        <f t="shared" si="4"/>
        <v>44377</v>
      </c>
      <c r="L11" s="59">
        <f t="shared" si="4"/>
        <v>44742</v>
      </c>
      <c r="M11" s="59">
        <f t="shared" si="4"/>
        <v>45107</v>
      </c>
      <c r="N11" s="59">
        <f t="shared" si="4"/>
        <v>45473</v>
      </c>
      <c r="O11" s="59">
        <f t="shared" si="4"/>
        <v>45838</v>
      </c>
      <c r="P11" s="59">
        <f t="shared" si="4"/>
        <v>46203</v>
      </c>
      <c r="Q11" s="59">
        <f t="shared" si="4"/>
        <v>46568</v>
      </c>
      <c r="R11" s="59">
        <f t="shared" si="4"/>
        <v>46934</v>
      </c>
      <c r="S11" s="59">
        <f t="shared" si="4"/>
        <v>47299</v>
      </c>
      <c r="T11" s="59">
        <f t="shared" si="4"/>
        <v>47664</v>
      </c>
      <c r="U11" s="59">
        <f t="shared" si="4"/>
        <v>48029</v>
      </c>
      <c r="V11" s="59">
        <f t="shared" si="4"/>
        <v>48395</v>
      </c>
      <c r="W11" s="59">
        <f t="shared" si="4"/>
        <v>48760</v>
      </c>
      <c r="X11" s="59">
        <f t="shared" si="4"/>
        <v>49125</v>
      </c>
      <c r="Y11" s="59">
        <f t="shared" si="4"/>
        <v>49490</v>
      </c>
      <c r="Z11" s="59">
        <f t="shared" si="4"/>
        <v>49856</v>
      </c>
      <c r="AA11" s="59">
        <f t="shared" si="4"/>
        <v>50221</v>
      </c>
      <c r="AB11" s="59">
        <f t="shared" si="4"/>
        <v>50586</v>
      </c>
      <c r="AC11" s="59">
        <f t="shared" si="4"/>
        <v>50951</v>
      </c>
      <c r="AD11" s="59">
        <f t="shared" si="4"/>
        <v>51317</v>
      </c>
      <c r="AE11" s="59">
        <f t="shared" si="4"/>
        <v>51682</v>
      </c>
      <c r="AF11" s="59">
        <f t="shared" si="4"/>
        <v>52047</v>
      </c>
      <c r="AG11" s="59">
        <f t="shared" si="4"/>
        <v>52412</v>
      </c>
      <c r="AH11" s="59">
        <f t="shared" si="4"/>
        <v>52778</v>
      </c>
      <c r="AI11" s="59">
        <f t="shared" si="4"/>
        <v>53143</v>
      </c>
      <c r="AJ11" s="59">
        <f t="shared" si="4"/>
        <v>53508</v>
      </c>
      <c r="AK11" s="59">
        <f t="shared" si="4"/>
        <v>53873</v>
      </c>
      <c r="AL11" s="59">
        <f t="shared" si="4"/>
        <v>54239</v>
      </c>
      <c r="AM11" s="59">
        <f t="shared" si="4"/>
        <v>54604</v>
      </c>
      <c r="AN11" s="59">
        <f t="shared" si="4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BC11" si="5">EOMONTH(AQ11,12)</f>
        <v>56430</v>
      </c>
      <c r="AS11" s="59">
        <f t="shared" si="5"/>
        <v>56795</v>
      </c>
      <c r="AT11" s="59">
        <f t="shared" si="5"/>
        <v>57161</v>
      </c>
      <c r="AU11" s="59">
        <f t="shared" si="5"/>
        <v>57526</v>
      </c>
      <c r="AV11" s="59">
        <f t="shared" si="5"/>
        <v>57891</v>
      </c>
      <c r="AW11" s="59">
        <f t="shared" si="5"/>
        <v>58256</v>
      </c>
      <c r="AX11" s="59">
        <f t="shared" si="5"/>
        <v>58622</v>
      </c>
      <c r="AY11" s="59">
        <f t="shared" si="5"/>
        <v>58987</v>
      </c>
      <c r="AZ11" s="59">
        <f t="shared" si="5"/>
        <v>59352</v>
      </c>
      <c r="BA11" s="59">
        <f t="shared" si="5"/>
        <v>59717</v>
      </c>
      <c r="BB11" s="59">
        <f t="shared" si="5"/>
        <v>60083</v>
      </c>
      <c r="BC11" s="59">
        <f t="shared" si="5"/>
        <v>60448</v>
      </c>
      <c r="BD11" s="59">
        <f>EOMONTH(BC11,12)</f>
        <v>60813</v>
      </c>
      <c r="BE11" s="18"/>
    </row>
    <row r="12" spans="1:57" hidden="1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6">I12+1</f>
        <v>4</v>
      </c>
      <c r="K12" s="61">
        <f t="shared" si="6"/>
        <v>5</v>
      </c>
      <c r="L12" s="61">
        <f t="shared" si="6"/>
        <v>6</v>
      </c>
      <c r="M12" s="61">
        <f t="shared" si="6"/>
        <v>7</v>
      </c>
      <c r="N12" s="61">
        <f t="shared" si="6"/>
        <v>8</v>
      </c>
      <c r="O12" s="61">
        <f t="shared" si="6"/>
        <v>9</v>
      </c>
      <c r="P12" s="61">
        <f t="shared" si="6"/>
        <v>10</v>
      </c>
      <c r="Q12" s="61">
        <f t="shared" si="6"/>
        <v>11</v>
      </c>
      <c r="R12" s="61">
        <f t="shared" si="6"/>
        <v>12</v>
      </c>
      <c r="S12" s="61">
        <f t="shared" si="6"/>
        <v>13</v>
      </c>
      <c r="T12" s="61">
        <f t="shared" si="6"/>
        <v>14</v>
      </c>
      <c r="U12" s="61">
        <f t="shared" si="6"/>
        <v>15</v>
      </c>
      <c r="V12" s="61">
        <f t="shared" si="6"/>
        <v>16</v>
      </c>
      <c r="W12" s="61">
        <f t="shared" si="6"/>
        <v>17</v>
      </c>
      <c r="X12" s="61">
        <f t="shared" si="6"/>
        <v>18</v>
      </c>
      <c r="Y12" s="61">
        <f t="shared" si="6"/>
        <v>19</v>
      </c>
      <c r="Z12" s="61">
        <f t="shared" si="6"/>
        <v>20</v>
      </c>
      <c r="AA12" s="61">
        <f t="shared" si="6"/>
        <v>21</v>
      </c>
      <c r="AB12" s="61">
        <f t="shared" si="6"/>
        <v>22</v>
      </c>
      <c r="AC12" s="61">
        <f t="shared" si="6"/>
        <v>23</v>
      </c>
      <c r="AD12" s="61">
        <f t="shared" si="6"/>
        <v>24</v>
      </c>
      <c r="AE12" s="61">
        <f t="shared" si="6"/>
        <v>25</v>
      </c>
      <c r="AF12" s="61">
        <f t="shared" si="6"/>
        <v>26</v>
      </c>
      <c r="AG12" s="61">
        <f t="shared" si="6"/>
        <v>27</v>
      </c>
      <c r="AH12" s="61">
        <f t="shared" si="6"/>
        <v>28</v>
      </c>
      <c r="AI12" s="61">
        <f t="shared" si="6"/>
        <v>29</v>
      </c>
      <c r="AJ12" s="61">
        <f t="shared" si="6"/>
        <v>30</v>
      </c>
      <c r="AK12" s="61">
        <f t="shared" si="6"/>
        <v>31</v>
      </c>
      <c r="AL12" s="61">
        <f t="shared" si="6"/>
        <v>32</v>
      </c>
      <c r="AM12" s="61">
        <f t="shared" si="6"/>
        <v>33</v>
      </c>
      <c r="AN12" s="61">
        <f t="shared" si="6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BC12" si="7">AQ12+1</f>
        <v>38</v>
      </c>
      <c r="AS12" s="61">
        <f t="shared" si="7"/>
        <v>39</v>
      </c>
      <c r="AT12" s="61">
        <f t="shared" si="7"/>
        <v>40</v>
      </c>
      <c r="AU12" s="61">
        <f t="shared" si="7"/>
        <v>41</v>
      </c>
      <c r="AV12" s="61">
        <f t="shared" si="7"/>
        <v>42</v>
      </c>
      <c r="AW12" s="61">
        <f t="shared" si="7"/>
        <v>43</v>
      </c>
      <c r="AX12" s="61">
        <f t="shared" si="7"/>
        <v>44</v>
      </c>
      <c r="AY12" s="61">
        <f t="shared" si="7"/>
        <v>45</v>
      </c>
      <c r="AZ12" s="61">
        <f t="shared" si="7"/>
        <v>46</v>
      </c>
      <c r="BA12" s="61">
        <f t="shared" si="7"/>
        <v>47</v>
      </c>
      <c r="BB12" s="61">
        <f t="shared" si="7"/>
        <v>48</v>
      </c>
      <c r="BC12" s="61">
        <f t="shared" si="7"/>
        <v>49</v>
      </c>
      <c r="BD12" s="61">
        <f>BC12+1</f>
        <v>50</v>
      </c>
    </row>
    <row r="13" spans="1:57" hidden="1" outlineLevel="1" x14ac:dyDescent="0.2">
      <c r="B13" s="55" t="s">
        <v>212</v>
      </c>
      <c r="E13" s="60">
        <f t="shared" ref="E13:BD13" si="8">IF(E9&gt;Actual_End_Year,0,1)</f>
        <v>1</v>
      </c>
      <c r="F13" s="60">
        <f t="shared" si="8"/>
        <v>1</v>
      </c>
      <c r="G13" s="60">
        <f t="shared" si="8"/>
        <v>1</v>
      </c>
      <c r="H13" s="60">
        <f t="shared" si="8"/>
        <v>1</v>
      </c>
      <c r="I13" s="60">
        <f t="shared" si="8"/>
        <v>1</v>
      </c>
      <c r="J13" s="60">
        <f t="shared" si="8"/>
        <v>0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60">
        <f t="shared" si="8"/>
        <v>0</v>
      </c>
      <c r="Y13" s="60">
        <f t="shared" si="8"/>
        <v>0</v>
      </c>
      <c r="Z13" s="60">
        <f t="shared" si="8"/>
        <v>0</v>
      </c>
      <c r="AA13" s="60">
        <f t="shared" si="8"/>
        <v>0</v>
      </c>
      <c r="AB13" s="60">
        <f t="shared" si="8"/>
        <v>0</v>
      </c>
      <c r="AC13" s="60">
        <f t="shared" si="8"/>
        <v>0</v>
      </c>
      <c r="AD13" s="60">
        <f t="shared" si="8"/>
        <v>0</v>
      </c>
      <c r="AE13" s="60">
        <f t="shared" si="8"/>
        <v>0</v>
      </c>
      <c r="AF13" s="60">
        <f t="shared" si="8"/>
        <v>0</v>
      </c>
      <c r="AG13" s="60">
        <f t="shared" si="8"/>
        <v>0</v>
      </c>
      <c r="AH13" s="60">
        <f t="shared" si="8"/>
        <v>0</v>
      </c>
      <c r="AI13" s="60">
        <f t="shared" si="8"/>
        <v>0</v>
      </c>
      <c r="AJ13" s="60">
        <f t="shared" si="8"/>
        <v>0</v>
      </c>
      <c r="AK13" s="60">
        <f t="shared" si="8"/>
        <v>0</v>
      </c>
      <c r="AL13" s="60">
        <f t="shared" si="8"/>
        <v>0</v>
      </c>
      <c r="AM13" s="60">
        <f t="shared" si="8"/>
        <v>0</v>
      </c>
      <c r="AN13" s="60">
        <f t="shared" si="8"/>
        <v>0</v>
      </c>
      <c r="AO13" s="60">
        <f t="shared" si="8"/>
        <v>0</v>
      </c>
      <c r="AP13" s="60">
        <f t="shared" si="8"/>
        <v>0</v>
      </c>
      <c r="AQ13" s="60">
        <f t="shared" si="8"/>
        <v>0</v>
      </c>
      <c r="AR13" s="60">
        <f t="shared" si="8"/>
        <v>0</v>
      </c>
      <c r="AS13" s="60">
        <f t="shared" si="8"/>
        <v>0</v>
      </c>
      <c r="AT13" s="60">
        <f t="shared" si="8"/>
        <v>0</v>
      </c>
      <c r="AU13" s="60">
        <f t="shared" si="8"/>
        <v>0</v>
      </c>
      <c r="AV13" s="60">
        <f t="shared" si="8"/>
        <v>0</v>
      </c>
      <c r="AW13" s="60">
        <f t="shared" si="8"/>
        <v>0</v>
      </c>
      <c r="AX13" s="60">
        <f t="shared" si="8"/>
        <v>0</v>
      </c>
      <c r="AY13" s="60">
        <f t="shared" si="8"/>
        <v>0</v>
      </c>
      <c r="AZ13" s="60">
        <f t="shared" si="8"/>
        <v>0</v>
      </c>
      <c r="BA13" s="60">
        <f t="shared" si="8"/>
        <v>0</v>
      </c>
      <c r="BB13" s="60">
        <f t="shared" si="8"/>
        <v>0</v>
      </c>
      <c r="BC13" s="60">
        <f t="shared" si="8"/>
        <v>0</v>
      </c>
      <c r="BD13" s="60">
        <f t="shared" si="8"/>
        <v>0</v>
      </c>
    </row>
    <row r="14" spans="1:57" hidden="1" outlineLevel="1" x14ac:dyDescent="0.2">
      <c r="B14" s="55" t="s">
        <v>213</v>
      </c>
      <c r="E14" s="60">
        <f t="shared" ref="E14:BD14" si="9">IF(AND(E9&gt;=Actual_Start_Year,E9&lt;=Display_Year_End),1,0)</f>
        <v>0</v>
      </c>
      <c r="F14" s="60">
        <f t="shared" si="9"/>
        <v>1</v>
      </c>
      <c r="G14" s="61">
        <f t="shared" si="9"/>
        <v>1</v>
      </c>
      <c r="H14" s="61">
        <f t="shared" si="9"/>
        <v>1</v>
      </c>
      <c r="I14" s="61">
        <f t="shared" si="9"/>
        <v>1</v>
      </c>
      <c r="J14" s="61">
        <f t="shared" si="9"/>
        <v>1</v>
      </c>
      <c r="K14" s="61">
        <f t="shared" si="9"/>
        <v>1</v>
      </c>
      <c r="L14" s="61">
        <f t="shared" si="9"/>
        <v>1</v>
      </c>
      <c r="M14" s="61">
        <f t="shared" si="9"/>
        <v>1</v>
      </c>
      <c r="N14" s="61">
        <f t="shared" si="9"/>
        <v>1</v>
      </c>
      <c r="O14" s="61">
        <f t="shared" si="9"/>
        <v>1</v>
      </c>
      <c r="P14" s="61">
        <f t="shared" si="9"/>
        <v>1</v>
      </c>
      <c r="Q14" s="61">
        <f t="shared" si="9"/>
        <v>1</v>
      </c>
      <c r="R14" s="61">
        <f t="shared" si="9"/>
        <v>1</v>
      </c>
      <c r="S14" s="61">
        <f t="shared" si="9"/>
        <v>1</v>
      </c>
      <c r="T14" s="61">
        <f t="shared" si="9"/>
        <v>1</v>
      </c>
      <c r="U14" s="61">
        <f t="shared" si="9"/>
        <v>1</v>
      </c>
      <c r="V14" s="61">
        <f t="shared" si="9"/>
        <v>1</v>
      </c>
      <c r="W14" s="61">
        <f t="shared" si="9"/>
        <v>1</v>
      </c>
      <c r="X14" s="61">
        <f t="shared" si="9"/>
        <v>1</v>
      </c>
      <c r="Y14" s="61">
        <f t="shared" si="9"/>
        <v>1</v>
      </c>
      <c r="Z14" s="61">
        <f t="shared" si="9"/>
        <v>1</v>
      </c>
      <c r="AA14" s="61">
        <f t="shared" si="9"/>
        <v>1</v>
      </c>
      <c r="AB14" s="61">
        <f t="shared" si="9"/>
        <v>1</v>
      </c>
      <c r="AC14" s="61">
        <f t="shared" si="9"/>
        <v>1</v>
      </c>
      <c r="AD14" s="61">
        <f t="shared" si="9"/>
        <v>1</v>
      </c>
      <c r="AE14" s="61">
        <f t="shared" si="9"/>
        <v>1</v>
      </c>
      <c r="AF14" s="61">
        <f t="shared" si="9"/>
        <v>1</v>
      </c>
      <c r="AG14" s="61">
        <f t="shared" si="9"/>
        <v>1</v>
      </c>
      <c r="AH14" s="61">
        <f t="shared" si="9"/>
        <v>1</v>
      </c>
      <c r="AI14" s="61">
        <f t="shared" si="9"/>
        <v>1</v>
      </c>
      <c r="AJ14" s="61">
        <f t="shared" si="9"/>
        <v>1</v>
      </c>
      <c r="AK14" s="61">
        <f t="shared" si="9"/>
        <v>1</v>
      </c>
      <c r="AL14" s="61">
        <f t="shared" si="9"/>
        <v>1</v>
      </c>
      <c r="AM14" s="61">
        <f t="shared" si="9"/>
        <v>1</v>
      </c>
      <c r="AN14" s="61">
        <f t="shared" si="9"/>
        <v>1</v>
      </c>
      <c r="AO14" s="61">
        <f t="shared" si="9"/>
        <v>1</v>
      </c>
      <c r="AP14" s="61">
        <f t="shared" si="9"/>
        <v>1</v>
      </c>
      <c r="AQ14" s="61">
        <f t="shared" si="9"/>
        <v>1</v>
      </c>
      <c r="AR14" s="61">
        <f t="shared" si="9"/>
        <v>1</v>
      </c>
      <c r="AS14" s="61">
        <f t="shared" si="9"/>
        <v>1</v>
      </c>
      <c r="AT14" s="61">
        <f t="shared" si="9"/>
        <v>1</v>
      </c>
      <c r="AU14" s="61">
        <f t="shared" si="9"/>
        <v>1</v>
      </c>
      <c r="AV14" s="61">
        <f t="shared" si="9"/>
        <v>1</v>
      </c>
      <c r="AW14" s="61">
        <f t="shared" si="9"/>
        <v>1</v>
      </c>
      <c r="AX14" s="61">
        <f t="shared" si="9"/>
        <v>1</v>
      </c>
      <c r="AY14" s="61">
        <f t="shared" si="9"/>
        <v>1</v>
      </c>
      <c r="AZ14" s="61">
        <f t="shared" si="9"/>
        <v>1</v>
      </c>
      <c r="BA14" s="61">
        <f t="shared" si="9"/>
        <v>1</v>
      </c>
      <c r="BB14" s="61">
        <f t="shared" si="9"/>
        <v>1</v>
      </c>
      <c r="BC14" s="61">
        <f t="shared" si="9"/>
        <v>1</v>
      </c>
      <c r="BD14" s="61">
        <f t="shared" si="9"/>
        <v>1</v>
      </c>
    </row>
    <row r="15" spans="1:57" collapsed="1" x14ac:dyDescent="0.2">
      <c r="D15" s="9"/>
      <c r="BE15" s="23"/>
    </row>
    <row r="16" spans="1:57" x14ac:dyDescent="0.2">
      <c r="A16" s="6">
        <f ca="1">MAX($A$1:A9)+subsection</f>
        <v>6.02</v>
      </c>
      <c r="B16" s="6" t="s">
        <v>220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C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outlineLevel="1" x14ac:dyDescent="0.2">
      <c r="B18" s="50" t="s">
        <v>221</v>
      </c>
      <c r="C18" s="24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</row>
    <row r="19" spans="1:56" outlineLevel="1" x14ac:dyDescent="0.2">
      <c r="C19" s="2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56" outlineLevel="1" x14ac:dyDescent="0.2">
      <c r="B20" s="48" t="s">
        <v>29</v>
      </c>
      <c r="C20" s="24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56" outlineLevel="1" x14ac:dyDescent="0.2">
      <c r="B21" s="49" t="s">
        <v>222</v>
      </c>
      <c r="C21" s="10" t="s">
        <v>223</v>
      </c>
      <c r="G21" s="183">
        <v>1.3108614232209881E-2</v>
      </c>
      <c r="H21" s="183">
        <v>2.1256931608133023E-2</v>
      </c>
      <c r="I21" s="183">
        <v>1.9004524886877761E-2</v>
      </c>
      <c r="J21" s="183">
        <v>1.3321492007104752E-2</v>
      </c>
      <c r="K21" s="183">
        <v>2.1910604732690686E-2</v>
      </c>
      <c r="L21" s="222">
        <v>2.5000000000000001E-2</v>
      </c>
      <c r="M21" s="183">
        <v>2.5000000000000001E-2</v>
      </c>
      <c r="N21" s="183">
        <v>2.5000000000000001E-2</v>
      </c>
      <c r="O21" s="183">
        <v>2.5000000000000001E-2</v>
      </c>
      <c r="P21" s="183">
        <v>2.5000000000000001E-2</v>
      </c>
      <c r="Q21" s="183">
        <v>2.5000000000000001E-2</v>
      </c>
      <c r="R21" s="183">
        <v>2.5000000000000001E-2</v>
      </c>
      <c r="S21" s="183">
        <v>2.5000000000000001E-2</v>
      </c>
      <c r="T21" s="183">
        <v>2.5000000000000001E-2</v>
      </c>
      <c r="U21" s="183">
        <v>2.5000000000000001E-2</v>
      </c>
      <c r="V21" s="183">
        <v>2.5000000000000001E-2</v>
      </c>
      <c r="W21" s="183">
        <v>2.5000000000000001E-2</v>
      </c>
      <c r="X21" s="183">
        <v>2.5000000000000001E-2</v>
      </c>
      <c r="Y21" s="183">
        <v>2.5000000000000001E-2</v>
      </c>
      <c r="Z21" s="183">
        <v>2.5000000000000001E-2</v>
      </c>
      <c r="AA21" s="183">
        <v>2.5000000000000001E-2</v>
      </c>
      <c r="AB21" s="183">
        <v>2.5000000000000001E-2</v>
      </c>
      <c r="AC21" s="183">
        <v>2.5000000000000001E-2</v>
      </c>
      <c r="AD21" s="183">
        <v>2.5000000000000001E-2</v>
      </c>
      <c r="AE21" s="183">
        <v>2.5000000000000001E-2</v>
      </c>
      <c r="AF21" s="183">
        <v>2.5000000000000001E-2</v>
      </c>
      <c r="AG21" s="183">
        <v>2.5000000000000001E-2</v>
      </c>
      <c r="AH21" s="183">
        <v>2.5000000000000001E-2</v>
      </c>
      <c r="AI21" s="183">
        <v>2.5000000000000001E-2</v>
      </c>
      <c r="AJ21" s="183">
        <v>2.5000000000000001E-2</v>
      </c>
      <c r="AK21" s="183">
        <v>2.5000000000000001E-2</v>
      </c>
      <c r="AL21" s="183">
        <v>2.5000000000000001E-2</v>
      </c>
      <c r="AM21" s="183">
        <v>2.5000000000000001E-2</v>
      </c>
      <c r="AN21" s="183">
        <v>2.5000000000000001E-2</v>
      </c>
      <c r="AO21" s="183">
        <v>2.5000000000000001E-2</v>
      </c>
      <c r="AP21" s="183">
        <v>2.5000000000000001E-2</v>
      </c>
      <c r="AQ21" s="183">
        <v>2.5000000000000001E-2</v>
      </c>
      <c r="AR21" s="183">
        <v>2.5000000000000001E-2</v>
      </c>
      <c r="AS21" s="183">
        <v>2.5000000000000001E-2</v>
      </c>
      <c r="AT21" s="183">
        <v>2.5000000000000001E-2</v>
      </c>
      <c r="AU21" s="183">
        <v>2.5000000000000001E-2</v>
      </c>
      <c r="AV21" s="183">
        <v>2.5000000000000001E-2</v>
      </c>
      <c r="AW21" s="183">
        <v>2.5000000000000001E-2</v>
      </c>
      <c r="AX21" s="183">
        <v>2.5000000000000001E-2</v>
      </c>
      <c r="AY21" s="183">
        <v>2.5000000000000001E-2</v>
      </c>
      <c r="AZ21" s="183">
        <v>2.5000000000000001E-2</v>
      </c>
      <c r="BA21" s="183">
        <v>2.5000000000000001E-2</v>
      </c>
      <c r="BB21" s="183">
        <v>2.5000000000000001E-2</v>
      </c>
      <c r="BC21" s="183">
        <v>2.5000000000000001E-2</v>
      </c>
      <c r="BD21" s="183">
        <v>2.5000000000000001E-2</v>
      </c>
    </row>
    <row r="22" spans="1:56" outlineLevel="1" x14ac:dyDescent="0.2">
      <c r="B22" s="49" t="s">
        <v>224</v>
      </c>
      <c r="C22" s="10" t="s">
        <v>223</v>
      </c>
      <c r="G22" s="183">
        <v>0.11536600724810855</v>
      </c>
      <c r="H22" s="183">
        <v>0.11536600724810855</v>
      </c>
      <c r="I22" s="183">
        <v>0.11519598212611215</v>
      </c>
      <c r="J22" s="183">
        <v>0.1046</v>
      </c>
      <c r="K22" s="183">
        <v>8.9300000000000004E-2</v>
      </c>
      <c r="L22" s="183">
        <v>8.9300000000000004E-2</v>
      </c>
      <c r="M22" s="183">
        <v>8.9300000000000004E-2</v>
      </c>
      <c r="N22" s="183">
        <v>8.9300000000000004E-2</v>
      </c>
      <c r="O22" s="183">
        <v>8.9300000000000004E-2</v>
      </c>
      <c r="P22" s="183">
        <v>8.9300000000000004E-2</v>
      </c>
      <c r="Q22" s="183">
        <v>8.9300000000000004E-2</v>
      </c>
      <c r="R22" s="183">
        <v>8.9300000000000004E-2</v>
      </c>
      <c r="S22" s="183">
        <v>8.9300000000000004E-2</v>
      </c>
      <c r="T22" s="183">
        <v>8.9300000000000004E-2</v>
      </c>
      <c r="U22" s="183">
        <v>8.9300000000000004E-2</v>
      </c>
      <c r="V22" s="183">
        <v>8.9300000000000004E-2</v>
      </c>
      <c r="W22" s="183">
        <v>8.9300000000000004E-2</v>
      </c>
      <c r="X22" s="183">
        <v>8.9300000000000004E-2</v>
      </c>
      <c r="Y22" s="183">
        <v>8.9300000000000004E-2</v>
      </c>
      <c r="Z22" s="183">
        <v>8.9300000000000004E-2</v>
      </c>
      <c r="AA22" s="183">
        <v>8.9300000000000004E-2</v>
      </c>
      <c r="AB22" s="183">
        <v>8.9300000000000004E-2</v>
      </c>
      <c r="AC22" s="183">
        <v>8.9300000000000004E-2</v>
      </c>
      <c r="AD22" s="183">
        <v>8.9300000000000004E-2</v>
      </c>
      <c r="AE22" s="183">
        <v>8.9300000000000004E-2</v>
      </c>
      <c r="AF22" s="183">
        <v>8.9300000000000004E-2</v>
      </c>
      <c r="AG22" s="183">
        <v>8.9300000000000004E-2</v>
      </c>
      <c r="AH22" s="183">
        <v>8.9300000000000004E-2</v>
      </c>
      <c r="AI22" s="183">
        <v>8.9300000000000004E-2</v>
      </c>
      <c r="AJ22" s="183">
        <v>8.9300000000000004E-2</v>
      </c>
      <c r="AK22" s="183">
        <v>8.9300000000000004E-2</v>
      </c>
      <c r="AL22" s="183">
        <v>8.9300000000000004E-2</v>
      </c>
      <c r="AM22" s="183">
        <v>8.9300000000000004E-2</v>
      </c>
      <c r="AN22" s="183">
        <v>8.9300000000000004E-2</v>
      </c>
      <c r="AO22" s="183">
        <v>8.9300000000000004E-2</v>
      </c>
      <c r="AP22" s="183">
        <v>8.9300000000000004E-2</v>
      </c>
      <c r="AQ22" s="183">
        <v>8.9300000000000004E-2</v>
      </c>
      <c r="AR22" s="183">
        <v>8.9300000000000004E-2</v>
      </c>
      <c r="AS22" s="183">
        <v>8.9300000000000004E-2</v>
      </c>
      <c r="AT22" s="183">
        <v>8.9300000000000004E-2</v>
      </c>
      <c r="AU22" s="183">
        <v>8.9300000000000004E-2</v>
      </c>
      <c r="AV22" s="183">
        <v>8.9300000000000004E-2</v>
      </c>
      <c r="AW22" s="183">
        <v>8.9300000000000004E-2</v>
      </c>
      <c r="AX22" s="183">
        <v>8.9300000000000004E-2</v>
      </c>
      <c r="AY22" s="183">
        <v>8.9300000000000004E-2</v>
      </c>
      <c r="AZ22" s="183">
        <v>8.9300000000000004E-2</v>
      </c>
      <c r="BA22" s="183">
        <v>8.9300000000000004E-2</v>
      </c>
      <c r="BB22" s="183">
        <v>8.9300000000000004E-2</v>
      </c>
      <c r="BC22" s="183">
        <v>8.9300000000000004E-2</v>
      </c>
      <c r="BD22" s="183">
        <v>8.9300000000000004E-2</v>
      </c>
    </row>
    <row r="23" spans="1:56" outlineLevel="1" x14ac:dyDescent="0.2">
      <c r="C23" s="24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</row>
    <row r="24" spans="1:56" x14ac:dyDescent="0.2">
      <c r="A24" s="6">
        <f ca="1">MAX($A$1:A16)+subsection</f>
        <v>6.0299999999999994</v>
      </c>
      <c r="B24" s="6" t="s">
        <v>225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1:56" x14ac:dyDescent="0.2">
      <c r="C25" s="2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 outlineLevel="1" x14ac:dyDescent="0.2">
      <c r="B26" s="50" t="s">
        <v>226</v>
      </c>
      <c r="C26" s="24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</row>
    <row r="27" spans="1:56" outlineLevel="1" x14ac:dyDescent="0.2">
      <c r="C27" s="24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</row>
    <row r="28" spans="1:56" outlineLevel="1" x14ac:dyDescent="0.2">
      <c r="B28" s="48" t="s">
        <v>225</v>
      </c>
      <c r="C28" s="24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</row>
    <row r="29" spans="1:56" outlineLevel="1" x14ac:dyDescent="0.2">
      <c r="B29" s="49" t="s">
        <v>189</v>
      </c>
      <c r="C29" s="10" t="s">
        <v>217</v>
      </c>
      <c r="G29" s="175">
        <v>448.95017300000001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</row>
    <row r="30" spans="1:56" outlineLevel="1" x14ac:dyDescent="0.2">
      <c r="B30" s="49" t="s">
        <v>190</v>
      </c>
      <c r="C30" s="10" t="s">
        <v>217</v>
      </c>
      <c r="G30" s="175">
        <v>142.85852800000001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</row>
    <row r="31" spans="1:56" outlineLevel="1" x14ac:dyDescent="0.2">
      <c r="B31" s="49" t="s">
        <v>191</v>
      </c>
      <c r="C31" s="10" t="s">
        <v>217</v>
      </c>
      <c r="G31" s="175">
        <v>1914.3143600000001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</row>
    <row r="32" spans="1:56" outlineLevel="1" x14ac:dyDescent="0.2">
      <c r="B32" s="49" t="s">
        <v>192</v>
      </c>
      <c r="C32" s="10" t="s">
        <v>217</v>
      </c>
      <c r="G32" s="175">
        <v>140.47955300000001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</row>
    <row r="33" spans="2:56" outlineLevel="1" x14ac:dyDescent="0.2">
      <c r="B33" s="49" t="s">
        <v>193</v>
      </c>
      <c r="C33" s="10" t="s">
        <v>217</v>
      </c>
      <c r="G33" s="175">
        <v>61.214477000000002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</row>
    <row r="34" spans="2:56" outlineLevel="1" x14ac:dyDescent="0.2">
      <c r="B34" s="49" t="s">
        <v>194</v>
      </c>
      <c r="C34" s="10" t="s">
        <v>217</v>
      </c>
      <c r="G34" s="175">
        <v>7.0836589999999999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</row>
    <row r="35" spans="2:56" outlineLevel="1" x14ac:dyDescent="0.2">
      <c r="B35" s="49" t="s">
        <v>195</v>
      </c>
      <c r="C35" s="10" t="s">
        <v>217</v>
      </c>
      <c r="G35" s="175">
        <v>39.527847000000001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</row>
    <row r="36" spans="2:56" outlineLevel="1" x14ac:dyDescent="0.2">
      <c r="B36" s="49" t="s">
        <v>196</v>
      </c>
      <c r="C36" s="10" t="s">
        <v>217</v>
      </c>
      <c r="G36" s="175">
        <v>29.706513999999999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</row>
    <row r="37" spans="2:56" outlineLevel="1" x14ac:dyDescent="0.2">
      <c r="B37" s="49" t="s">
        <v>197</v>
      </c>
      <c r="C37" s="10" t="s">
        <v>217</v>
      </c>
      <c r="G37" s="175">
        <v>2.825688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</row>
    <row r="38" spans="2:56" outlineLevel="1" x14ac:dyDescent="0.2">
      <c r="B38" s="49" t="s">
        <v>198</v>
      </c>
      <c r="C38" s="10" t="s">
        <v>217</v>
      </c>
      <c r="G38" s="175">
        <v>636.11568399999999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2:56" outlineLevel="1" x14ac:dyDescent="0.2">
      <c r="B39" s="49" t="s">
        <v>199</v>
      </c>
      <c r="C39" s="10" t="s">
        <v>217</v>
      </c>
      <c r="G39" s="175">
        <v>41.780777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</row>
    <row r="40" spans="2:56" outlineLevel="1" x14ac:dyDescent="0.2">
      <c r="B40" s="49" t="s">
        <v>200</v>
      </c>
      <c r="C40" s="10" t="s">
        <v>217</v>
      </c>
      <c r="G40" s="175">
        <v>40.359653999999999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</row>
    <row r="41" spans="2:56" outlineLevel="1" x14ac:dyDescent="0.2">
      <c r="B41" s="49" t="s">
        <v>201</v>
      </c>
      <c r="C41" s="10" t="s">
        <v>217</v>
      </c>
      <c r="G41" s="175">
        <v>636.83080800000005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</row>
    <row r="42" spans="2:56" outlineLevel="1" x14ac:dyDescent="0.2">
      <c r="B42" s="49" t="s">
        <v>202</v>
      </c>
      <c r="C42" s="10" t="s">
        <v>217</v>
      </c>
      <c r="G42" s="175">
        <v>0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</row>
    <row r="43" spans="2:56" outlineLevel="1" x14ac:dyDescent="0.2">
      <c r="B43" s="49" t="s">
        <v>203</v>
      </c>
      <c r="C43" s="10" t="s">
        <v>217</v>
      </c>
      <c r="G43" s="175">
        <v>0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</row>
    <row r="44" spans="2:56" outlineLevel="1" x14ac:dyDescent="0.2">
      <c r="B44" s="49" t="s">
        <v>204</v>
      </c>
      <c r="C44" s="10" t="s">
        <v>217</v>
      </c>
      <c r="G44" s="175">
        <v>0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</row>
    <row r="45" spans="2:56" outlineLevel="1" x14ac:dyDescent="0.2">
      <c r="B45" s="49" t="s">
        <v>205</v>
      </c>
      <c r="C45" s="10" t="s">
        <v>217</v>
      </c>
      <c r="G45" s="175">
        <v>0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</row>
    <row r="46" spans="2:56" outlineLevel="1" x14ac:dyDescent="0.2">
      <c r="B46" s="49" t="s">
        <v>206</v>
      </c>
      <c r="C46" s="10" t="s">
        <v>217</v>
      </c>
      <c r="G46" s="175">
        <v>0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</row>
    <row r="47" spans="2:56" outlineLevel="1" x14ac:dyDescent="0.2">
      <c r="B47" s="49" t="s">
        <v>207</v>
      </c>
      <c r="C47" s="10" t="s">
        <v>217</v>
      </c>
      <c r="G47" s="175">
        <v>0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</row>
    <row r="48" spans="2:56" outlineLevel="1" x14ac:dyDescent="0.2">
      <c r="B48" s="49" t="s">
        <v>208</v>
      </c>
      <c r="C48" s="10" t="s">
        <v>217</v>
      </c>
      <c r="G48" s="175">
        <v>0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</row>
    <row r="49" spans="1:60" outlineLevel="1" x14ac:dyDescent="0.2">
      <c r="A49" s="27"/>
      <c r="B49" s="49"/>
      <c r="C49" s="2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</row>
    <row r="50" spans="1:60" outlineLevel="1" x14ac:dyDescent="0.2">
      <c r="A50" s="27"/>
      <c r="B50" s="62" t="s">
        <v>227</v>
      </c>
      <c r="C50" s="63" t="s">
        <v>217</v>
      </c>
      <c r="D50" s="64"/>
      <c r="E50" s="65"/>
      <c r="F50" s="65"/>
      <c r="G50" s="65">
        <f>SUM(G29:G48)</f>
        <v>4142.0477219999993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</row>
    <row r="51" spans="1:60" outlineLevel="1" x14ac:dyDescent="0.2">
      <c r="A51" s="94">
        <f>SUM(E51:AZ51)</f>
        <v>0</v>
      </c>
      <c r="C51" s="1"/>
      <c r="D51" s="73" t="s">
        <v>219</v>
      </c>
      <c r="E51" s="112"/>
      <c r="F51" s="112"/>
      <c r="G51" s="112">
        <f>IF(ISERROR(G50),1,0)</f>
        <v>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94"/>
      <c r="BF51" s="94"/>
      <c r="BG51" s="94"/>
      <c r="BH51" s="94"/>
    </row>
    <row r="52" spans="1:60" outlineLevel="1" x14ac:dyDescent="0.2">
      <c r="C52" s="24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</row>
    <row r="53" spans="1:60" x14ac:dyDescent="0.2">
      <c r="A53" s="6">
        <f ca="1">MAX($A$1:A52)+subsection</f>
        <v>6.0399999999999991</v>
      </c>
      <c r="B53" s="6" t="s">
        <v>228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1:60" x14ac:dyDescent="0.2">
      <c r="C54" s="24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60" outlineLevel="1" x14ac:dyDescent="0.2">
      <c r="B55" s="50" t="s">
        <v>229</v>
      </c>
      <c r="C55" s="24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</row>
    <row r="56" spans="1:60" outlineLevel="1" x14ac:dyDescent="0.2">
      <c r="C56" s="24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</row>
    <row r="57" spans="1:60" outlineLevel="1" x14ac:dyDescent="0.2">
      <c r="B57" s="48" t="s">
        <v>228</v>
      </c>
      <c r="C57" s="24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</row>
    <row r="58" spans="1:60" outlineLevel="1" x14ac:dyDescent="0.2">
      <c r="B58" s="49" t="str">
        <f t="array" ref="B58:B77">Asset_Classes</f>
        <v>Shared Channel</v>
      </c>
      <c r="C58" s="10" t="s">
        <v>217</v>
      </c>
      <c r="G58" s="175">
        <v>0</v>
      </c>
      <c r="H58" s="175">
        <v>0</v>
      </c>
      <c r="I58" s="175">
        <v>0</v>
      </c>
      <c r="J58" s="175">
        <v>0</v>
      </c>
      <c r="K58" s="175">
        <v>0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0</v>
      </c>
      <c r="S58" s="175">
        <v>0</v>
      </c>
      <c r="T58" s="175">
        <v>0</v>
      </c>
      <c r="U58" s="175">
        <v>0</v>
      </c>
      <c r="V58" s="175">
        <v>0</v>
      </c>
      <c r="W58" s="175">
        <v>0</v>
      </c>
      <c r="X58" s="175">
        <v>0</v>
      </c>
      <c r="Y58" s="175">
        <v>0</v>
      </c>
      <c r="Z58" s="175">
        <v>0</v>
      </c>
      <c r="AA58" s="175">
        <v>0</v>
      </c>
      <c r="AB58" s="175">
        <v>0</v>
      </c>
      <c r="AC58" s="175">
        <v>0</v>
      </c>
      <c r="AD58" s="175">
        <v>0</v>
      </c>
      <c r="AE58" s="175">
        <v>0</v>
      </c>
      <c r="AF58" s="175">
        <v>0</v>
      </c>
      <c r="AG58" s="175">
        <v>0</v>
      </c>
      <c r="AH58" s="175">
        <v>0</v>
      </c>
      <c r="AI58" s="175">
        <v>0</v>
      </c>
      <c r="AJ58" s="175">
        <v>0</v>
      </c>
      <c r="AK58" s="175">
        <v>0</v>
      </c>
      <c r="AL58" s="175">
        <v>0</v>
      </c>
      <c r="AM58" s="175">
        <v>0</v>
      </c>
      <c r="AN58" s="175">
        <v>0</v>
      </c>
      <c r="AO58" s="175">
        <v>0</v>
      </c>
      <c r="AP58" s="175">
        <v>0</v>
      </c>
      <c r="AQ58" s="175">
        <v>0</v>
      </c>
      <c r="AR58" s="175">
        <v>0</v>
      </c>
      <c r="AS58" s="175">
        <v>0</v>
      </c>
      <c r="AT58" s="175">
        <v>0</v>
      </c>
      <c r="AU58" s="175">
        <v>0</v>
      </c>
      <c r="AV58" s="175">
        <v>0</v>
      </c>
      <c r="AW58" s="175">
        <v>0</v>
      </c>
      <c r="AX58" s="175">
        <v>0</v>
      </c>
      <c r="AY58" s="175">
        <v>0</v>
      </c>
      <c r="AZ58" s="175">
        <v>0</v>
      </c>
      <c r="BA58" s="175">
        <v>0</v>
      </c>
      <c r="BB58" s="175">
        <v>0</v>
      </c>
      <c r="BC58" s="175">
        <v>0</v>
      </c>
      <c r="BD58" s="175">
        <v>0</v>
      </c>
    </row>
    <row r="59" spans="1:60" outlineLevel="1" x14ac:dyDescent="0.2">
      <c r="B59" s="49" t="str">
        <v>Shared Channel Over-Dredge</v>
      </c>
      <c r="C59" s="10" t="s">
        <v>217</v>
      </c>
      <c r="G59" s="175">
        <v>5.9538630184825143</v>
      </c>
      <c r="H59" s="175">
        <v>4.9592074348908826</v>
      </c>
      <c r="I59" s="175">
        <v>0</v>
      </c>
      <c r="J59" s="175">
        <v>2.8853777876714455</v>
      </c>
      <c r="K59" s="175">
        <v>0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  <c r="R59" s="175">
        <v>0</v>
      </c>
      <c r="S59" s="175">
        <v>0</v>
      </c>
      <c r="T59" s="175">
        <v>0</v>
      </c>
      <c r="U59" s="175">
        <v>0</v>
      </c>
      <c r="V59" s="175">
        <v>0</v>
      </c>
      <c r="W59" s="175">
        <v>0</v>
      </c>
      <c r="X59" s="175">
        <v>0</v>
      </c>
      <c r="Y59" s="175">
        <v>0</v>
      </c>
      <c r="Z59" s="175">
        <v>0</v>
      </c>
      <c r="AA59" s="175">
        <v>0</v>
      </c>
      <c r="AB59" s="175">
        <v>0</v>
      </c>
      <c r="AC59" s="175">
        <v>0</v>
      </c>
      <c r="AD59" s="175">
        <v>0</v>
      </c>
      <c r="AE59" s="175">
        <v>0</v>
      </c>
      <c r="AF59" s="175">
        <v>0</v>
      </c>
      <c r="AG59" s="175">
        <v>0</v>
      </c>
      <c r="AH59" s="175">
        <v>0</v>
      </c>
      <c r="AI59" s="175">
        <v>0</v>
      </c>
      <c r="AJ59" s="175">
        <v>0</v>
      </c>
      <c r="AK59" s="175">
        <v>0</v>
      </c>
      <c r="AL59" s="175">
        <v>0</v>
      </c>
      <c r="AM59" s="175">
        <v>0</v>
      </c>
      <c r="AN59" s="175">
        <v>0</v>
      </c>
      <c r="AO59" s="175">
        <v>0</v>
      </c>
      <c r="AP59" s="175">
        <v>0</v>
      </c>
      <c r="AQ59" s="175">
        <v>0</v>
      </c>
      <c r="AR59" s="175">
        <v>0</v>
      </c>
      <c r="AS59" s="175">
        <v>0</v>
      </c>
      <c r="AT59" s="175">
        <v>0</v>
      </c>
      <c r="AU59" s="175">
        <v>0</v>
      </c>
      <c r="AV59" s="175">
        <v>0</v>
      </c>
      <c r="AW59" s="175">
        <v>0</v>
      </c>
      <c r="AX59" s="175">
        <v>0</v>
      </c>
      <c r="AY59" s="175">
        <v>0</v>
      </c>
      <c r="AZ59" s="175">
        <v>0</v>
      </c>
      <c r="BA59" s="175">
        <v>0</v>
      </c>
      <c r="BB59" s="175">
        <v>0</v>
      </c>
      <c r="BC59" s="175">
        <v>0</v>
      </c>
      <c r="BD59" s="175">
        <v>0</v>
      </c>
    </row>
    <row r="60" spans="1:60" outlineLevel="1" x14ac:dyDescent="0.2">
      <c r="B60" s="49" t="str">
        <v>Melbourne Channel</v>
      </c>
      <c r="C60" s="10" t="s">
        <v>217</v>
      </c>
      <c r="G60" s="175">
        <v>0</v>
      </c>
      <c r="H60" s="175">
        <v>0.30500816589254764</v>
      </c>
      <c r="I60" s="175">
        <v>0.60586703622607796</v>
      </c>
      <c r="J60" s="175">
        <v>13.672137952344798</v>
      </c>
      <c r="K60" s="175">
        <v>0.67014154579367402</v>
      </c>
      <c r="L60" s="175">
        <v>0.68689508443851577</v>
      </c>
      <c r="M60" s="175">
        <v>0.70406746154947863</v>
      </c>
      <c r="N60" s="175">
        <v>0.72166914808821558</v>
      </c>
      <c r="O60" s="175">
        <v>0.73971087679042091</v>
      </c>
      <c r="P60" s="175">
        <v>0.75820364871018142</v>
      </c>
      <c r="Q60" s="175">
        <v>0.77715873992793594</v>
      </c>
      <c r="R60" s="175">
        <v>0.79658770842613424</v>
      </c>
      <c r="S60" s="175">
        <v>0.81650240113678751</v>
      </c>
      <c r="T60" s="175">
        <v>0.83691496116520714</v>
      </c>
      <c r="U60" s="175">
        <v>0.85783783519433721</v>
      </c>
      <c r="V60" s="175">
        <v>0.87928378107419558</v>
      </c>
      <c r="W60" s="175">
        <v>0.90126587560105043</v>
      </c>
      <c r="X60" s="175">
        <v>0.92379752249107661</v>
      </c>
      <c r="Y60" s="175">
        <v>0.94689246055335341</v>
      </c>
      <c r="Z60" s="175">
        <v>0.97056477206718716</v>
      </c>
      <c r="AA60" s="175">
        <v>0.99482889136886676</v>
      </c>
      <c r="AB60" s="175">
        <v>1.0196996136530883</v>
      </c>
      <c r="AC60" s="175">
        <v>1.0451921039944154</v>
      </c>
      <c r="AD60" s="175">
        <v>1.0713219065942756</v>
      </c>
      <c r="AE60" s="175">
        <v>1.0981049542591323</v>
      </c>
      <c r="AF60" s="175">
        <v>1.1255575781156106</v>
      </c>
      <c r="AG60" s="175">
        <v>1.1536965175685008</v>
      </c>
      <c r="AH60" s="175">
        <v>1.1825389305077132</v>
      </c>
      <c r="AI60" s="175">
        <v>1.212102403770406</v>
      </c>
      <c r="AJ60" s="175">
        <v>1.2424049638646661</v>
      </c>
      <c r="AK60" s="175">
        <v>1.2734650879612828</v>
      </c>
      <c r="AL60" s="175">
        <v>1.3053017151603148</v>
      </c>
      <c r="AM60" s="175">
        <v>1.3379342580393225</v>
      </c>
      <c r="AN60" s="175">
        <v>1.3713826144903054</v>
      </c>
      <c r="AO60" s="175">
        <v>1.4056671798525628</v>
      </c>
      <c r="AP60" s="175">
        <v>1.4408088593488768</v>
      </c>
      <c r="AQ60" s="175">
        <v>1.4768290808325986</v>
      </c>
      <c r="AR60" s="175">
        <v>1.5137498078534133</v>
      </c>
      <c r="AS60" s="175">
        <v>1.5515935530497484</v>
      </c>
      <c r="AT60" s="175">
        <v>1.590383391875992</v>
      </c>
      <c r="AU60" s="175">
        <v>1.6301429766728917</v>
      </c>
      <c r="AV60" s="175">
        <v>1.6708965510897138</v>
      </c>
      <c r="AW60" s="175">
        <v>1.7126689648669564</v>
      </c>
      <c r="AX60" s="175">
        <v>1.7554856889886301</v>
      </c>
      <c r="AY60" s="175">
        <v>1.7993728312133457</v>
      </c>
      <c r="AZ60" s="175">
        <v>1.8443571519936792</v>
      </c>
      <c r="BA60" s="175">
        <v>1.890466080793521</v>
      </c>
      <c r="BB60" s="175">
        <v>1.9377277328133589</v>
      </c>
      <c r="BC60" s="175">
        <v>1.9861709261336926</v>
      </c>
      <c r="BD60" s="175">
        <v>2.0358251992870349</v>
      </c>
    </row>
    <row r="61" spans="1:60" outlineLevel="1" x14ac:dyDescent="0.2">
      <c r="B61" s="49" t="str">
        <v>Melbourne Channel Over-Dredge</v>
      </c>
      <c r="C61" s="10" t="s">
        <v>217</v>
      </c>
      <c r="G61" s="175">
        <v>2.3442039062317908</v>
      </c>
      <c r="H61" s="175">
        <v>1.9836982875467402</v>
      </c>
      <c r="I61" s="175">
        <v>4.376058470545118</v>
      </c>
      <c r="J61" s="175">
        <v>15.663954219157866</v>
      </c>
      <c r="K61" s="175">
        <v>0.55526013794332996</v>
      </c>
      <c r="L61" s="175">
        <v>0.56914164139191314</v>
      </c>
      <c r="M61" s="175">
        <v>0.5833701824267109</v>
      </c>
      <c r="N61" s="175">
        <v>0.5979544369873786</v>
      </c>
      <c r="O61" s="175">
        <v>0.61290329791206299</v>
      </c>
      <c r="P61" s="175">
        <v>0.62822588035986449</v>
      </c>
      <c r="Q61" s="175">
        <v>0.64393152736886106</v>
      </c>
      <c r="R61" s="175">
        <v>0.66002981555308249</v>
      </c>
      <c r="S61" s="175">
        <v>0.67653056094190944</v>
      </c>
      <c r="T61" s="175">
        <v>0.69344382496545709</v>
      </c>
      <c r="U61" s="175">
        <v>0.71077992058959349</v>
      </c>
      <c r="V61" s="175">
        <v>0.72854941860433331</v>
      </c>
      <c r="W61" s="175">
        <v>0.7467631540694416</v>
      </c>
      <c r="X61" s="175">
        <v>0.76543223292117757</v>
      </c>
      <c r="Y61" s="175">
        <v>0.78456803874420689</v>
      </c>
      <c r="Z61" s="175">
        <v>0.804182239712812</v>
      </c>
      <c r="AA61" s="175">
        <v>0.82428679570563224</v>
      </c>
      <c r="AB61" s="175">
        <v>0.84489396559827301</v>
      </c>
      <c r="AC61" s="175">
        <v>0.86601631473822971</v>
      </c>
      <c r="AD61" s="175">
        <v>0.88766672260668533</v>
      </c>
      <c r="AE61" s="175">
        <v>0.90985839067185237</v>
      </c>
      <c r="AF61" s="175">
        <v>0.9326048504386486</v>
      </c>
      <c r="AG61" s="175">
        <v>0.95591997169961473</v>
      </c>
      <c r="AH61" s="175">
        <v>0.97981797099210499</v>
      </c>
      <c r="AI61" s="175">
        <v>1.0043134202669075</v>
      </c>
      <c r="AJ61" s="175">
        <v>1.02942125577358</v>
      </c>
      <c r="AK61" s="175">
        <v>1.0551567871679195</v>
      </c>
      <c r="AL61" s="175">
        <v>1.0815357068471174</v>
      </c>
      <c r="AM61" s="175">
        <v>1.1085740995182953</v>
      </c>
      <c r="AN61" s="175">
        <v>1.1362884520062526</v>
      </c>
      <c r="AO61" s="175">
        <v>1.1646956633064087</v>
      </c>
      <c r="AP61" s="175">
        <v>1.1938130548890689</v>
      </c>
      <c r="AQ61" s="175">
        <v>1.2236583812612956</v>
      </c>
      <c r="AR61" s="175">
        <v>1.2542498407928278</v>
      </c>
      <c r="AS61" s="175">
        <v>1.2856060868126484</v>
      </c>
      <c r="AT61" s="175">
        <v>1.3177462389829646</v>
      </c>
      <c r="AU61" s="175">
        <v>1.3506898949575386</v>
      </c>
      <c r="AV61" s="175">
        <v>1.3844571423314769</v>
      </c>
      <c r="AW61" s="175">
        <v>1.4190685708897637</v>
      </c>
      <c r="AX61" s="175">
        <v>1.4545452851620075</v>
      </c>
      <c r="AY61" s="175">
        <v>1.4909089172910577</v>
      </c>
      <c r="AZ61" s="175">
        <v>1.5281816402233339</v>
      </c>
      <c r="BA61" s="175">
        <v>1.566386181228917</v>
      </c>
      <c r="BB61" s="175">
        <v>1.6055458357596397</v>
      </c>
      <c r="BC61" s="175">
        <v>1.6456844816536305</v>
      </c>
      <c r="BD61" s="175">
        <v>1.6868265936949711</v>
      </c>
    </row>
    <row r="62" spans="1:60" outlineLevel="1" x14ac:dyDescent="0.2">
      <c r="B62" s="49" t="str">
        <v>Channel Protection Assets</v>
      </c>
      <c r="C62" s="10" t="s">
        <v>217</v>
      </c>
      <c r="G62" s="175">
        <v>0</v>
      </c>
      <c r="H62" s="175">
        <v>0</v>
      </c>
      <c r="I62" s="175">
        <v>0</v>
      </c>
      <c r="J62" s="175">
        <v>0</v>
      </c>
      <c r="K62" s="175">
        <v>0</v>
      </c>
      <c r="L62" s="175">
        <v>0</v>
      </c>
      <c r="M62" s="175">
        <v>0</v>
      </c>
      <c r="N62" s="175">
        <v>0</v>
      </c>
      <c r="O62" s="175">
        <v>0</v>
      </c>
      <c r="P62" s="175">
        <v>0</v>
      </c>
      <c r="Q62" s="175">
        <v>0</v>
      </c>
      <c r="R62" s="175">
        <v>0</v>
      </c>
      <c r="S62" s="175">
        <v>0</v>
      </c>
      <c r="T62" s="175">
        <v>0</v>
      </c>
      <c r="U62" s="175">
        <v>0</v>
      </c>
      <c r="V62" s="175">
        <v>0</v>
      </c>
      <c r="W62" s="175">
        <v>0</v>
      </c>
      <c r="X62" s="175">
        <v>0</v>
      </c>
      <c r="Y62" s="175">
        <v>0</v>
      </c>
      <c r="Z62" s="175">
        <v>0</v>
      </c>
      <c r="AA62" s="175">
        <v>0</v>
      </c>
      <c r="AB62" s="175">
        <v>0</v>
      </c>
      <c r="AC62" s="175">
        <v>0</v>
      </c>
      <c r="AD62" s="175">
        <v>0</v>
      </c>
      <c r="AE62" s="175">
        <v>0</v>
      </c>
      <c r="AF62" s="175">
        <v>0</v>
      </c>
      <c r="AG62" s="175">
        <v>0</v>
      </c>
      <c r="AH62" s="175">
        <v>0</v>
      </c>
      <c r="AI62" s="175">
        <v>0</v>
      </c>
      <c r="AJ62" s="175">
        <v>0</v>
      </c>
      <c r="AK62" s="175">
        <v>0</v>
      </c>
      <c r="AL62" s="175">
        <v>0</v>
      </c>
      <c r="AM62" s="175">
        <v>0</v>
      </c>
      <c r="AN62" s="175">
        <v>0</v>
      </c>
      <c r="AO62" s="175">
        <v>0</v>
      </c>
      <c r="AP62" s="175">
        <v>0</v>
      </c>
      <c r="AQ62" s="175">
        <v>0</v>
      </c>
      <c r="AR62" s="175">
        <v>0</v>
      </c>
      <c r="AS62" s="175">
        <v>0</v>
      </c>
      <c r="AT62" s="175">
        <v>0</v>
      </c>
      <c r="AU62" s="175">
        <v>0</v>
      </c>
      <c r="AV62" s="175">
        <v>0</v>
      </c>
      <c r="AW62" s="175">
        <v>0</v>
      </c>
      <c r="AX62" s="175">
        <v>0</v>
      </c>
      <c r="AY62" s="175">
        <v>0</v>
      </c>
      <c r="AZ62" s="175">
        <v>0</v>
      </c>
      <c r="BA62" s="175">
        <v>0</v>
      </c>
      <c r="BB62" s="175">
        <v>0</v>
      </c>
      <c r="BC62" s="175">
        <v>0</v>
      </c>
      <c r="BD62" s="175">
        <v>0</v>
      </c>
    </row>
    <row r="63" spans="1:60" outlineLevel="1" x14ac:dyDescent="0.2">
      <c r="B63" s="49" t="str">
        <v>Channel Service Protection</v>
      </c>
      <c r="C63" s="10" t="s">
        <v>217</v>
      </c>
      <c r="G63" s="175">
        <v>0</v>
      </c>
      <c r="H63" s="175">
        <v>0</v>
      </c>
      <c r="I63" s="175">
        <v>4.6876603270489127E-2</v>
      </c>
      <c r="J63" s="175">
        <v>1.1379063638187026</v>
      </c>
      <c r="K63" s="175">
        <v>1.1360494776311807</v>
      </c>
      <c r="L63" s="175">
        <v>1.16445071457196</v>
      </c>
      <c r="M63" s="175">
        <v>1.1935619824362589</v>
      </c>
      <c r="N63" s="175">
        <v>1.2234010319971653</v>
      </c>
      <c r="O63" s="175">
        <v>1.2539860577970943</v>
      </c>
      <c r="P63" s="175">
        <v>1.2853357092420215</v>
      </c>
      <c r="Q63" s="175">
        <v>1.3174691019730718</v>
      </c>
      <c r="R63" s="175">
        <v>1.3504058295223984</v>
      </c>
      <c r="S63" s="175">
        <v>1.3841659752604583</v>
      </c>
      <c r="T63" s="175">
        <v>1.4187701246419695</v>
      </c>
      <c r="U63" s="175">
        <v>1.4542393777580187</v>
      </c>
      <c r="V63" s="175">
        <v>1.490595362201969</v>
      </c>
      <c r="W63" s="175">
        <v>1.5278602462570181</v>
      </c>
      <c r="X63" s="175">
        <v>1.5660567524134434</v>
      </c>
      <c r="Y63" s="175">
        <v>1.6052081712237793</v>
      </c>
      <c r="Z63" s="175">
        <v>1.6453383755043738</v>
      </c>
      <c r="AA63" s="175">
        <v>1.6864718348919829</v>
      </c>
      <c r="AB63" s="175">
        <v>1.7286336307642824</v>
      </c>
      <c r="AC63" s="175">
        <v>1.7718494715333895</v>
      </c>
      <c r="AD63" s="175">
        <v>1.8161457083217241</v>
      </c>
      <c r="AE63" s="175">
        <v>1.8615493510297669</v>
      </c>
      <c r="AF63" s="175">
        <v>1.9080880848055108</v>
      </c>
      <c r="AG63" s="175">
        <v>1.9557902869256485</v>
      </c>
      <c r="AH63" s="175">
        <v>2.0046850440987893</v>
      </c>
      <c r="AI63" s="175">
        <v>2.0548021702012589</v>
      </c>
      <c r="AJ63" s="175">
        <v>2.1061722244562904</v>
      </c>
      <c r="AK63" s="175">
        <v>2.1588265300676976</v>
      </c>
      <c r="AL63" s="175">
        <v>2.21279719331939</v>
      </c>
      <c r="AM63" s="175">
        <v>2.2681171231523747</v>
      </c>
      <c r="AN63" s="175">
        <v>2.3248200512311836</v>
      </c>
      <c r="AO63" s="175">
        <v>2.3829405525119629</v>
      </c>
      <c r="AP63" s="175">
        <v>2.4425140663247618</v>
      </c>
      <c r="AQ63" s="175">
        <v>2.5035769179828806</v>
      </c>
      <c r="AR63" s="175">
        <v>2.5661663409324524</v>
      </c>
      <c r="AS63" s="175">
        <v>2.6303204994557636</v>
      </c>
      <c r="AT63" s="175">
        <v>2.6960785119421575</v>
      </c>
      <c r="AU63" s="175">
        <v>2.7634804747407111</v>
      </c>
      <c r="AV63" s="175">
        <v>2.8325674866092285</v>
      </c>
      <c r="AW63" s="175">
        <v>2.9033816737744589</v>
      </c>
      <c r="AX63" s="175">
        <v>2.9759662156188202</v>
      </c>
      <c r="AY63" s="175">
        <v>3.0503653710092906</v>
      </c>
      <c r="AZ63" s="175">
        <v>3.1266245052845227</v>
      </c>
      <c r="BA63" s="175">
        <v>3.2047901179166356</v>
      </c>
      <c r="BB63" s="175">
        <v>3.284909870864551</v>
      </c>
      <c r="BC63" s="175">
        <v>3.3670326176361645</v>
      </c>
      <c r="BD63" s="175">
        <v>3.4512084330770683</v>
      </c>
    </row>
    <row r="64" spans="1:60" outlineLevel="1" x14ac:dyDescent="0.2">
      <c r="B64" s="49" t="str">
        <v>Roads</v>
      </c>
      <c r="C64" s="10" t="s">
        <v>217</v>
      </c>
      <c r="G64" s="175">
        <v>7.9156628418046715E-2</v>
      </c>
      <c r="H64" s="175">
        <v>1.2748152949920908</v>
      </c>
      <c r="I64" s="175">
        <v>0.23204308505551791</v>
      </c>
      <c r="J64" s="175">
        <v>2.7407860949416638</v>
      </c>
      <c r="K64" s="175">
        <v>8.0756470692606044</v>
      </c>
      <c r="L64" s="175">
        <v>8.277538245992119</v>
      </c>
      <c r="M64" s="175">
        <v>8.4844767021419205</v>
      </c>
      <c r="N64" s="175">
        <v>8.6965886196954685</v>
      </c>
      <c r="O64" s="175">
        <v>8.9140033351878536</v>
      </c>
      <c r="P64" s="175">
        <v>9.136853418567549</v>
      </c>
      <c r="Q64" s="175">
        <v>9.365274754031736</v>
      </c>
      <c r="R64" s="175">
        <v>9.5994066228825279</v>
      </c>
      <c r="S64" s="175">
        <v>9.8393917884545896</v>
      </c>
      <c r="T64" s="175">
        <v>10.085376583165953</v>
      </c>
      <c r="U64" s="175">
        <v>10.337510997745101</v>
      </c>
      <c r="V64" s="175">
        <v>10.595948772688727</v>
      </c>
      <c r="W64" s="175">
        <v>10.860847492005945</v>
      </c>
      <c r="X64" s="175">
        <v>11.132368679306092</v>
      </c>
      <c r="Y64" s="175">
        <v>11.410677896288743</v>
      </c>
      <c r="Z64" s="175">
        <v>11.69594484369596</v>
      </c>
      <c r="AA64" s="175">
        <v>11.988343464788358</v>
      </c>
      <c r="AB64" s="175">
        <v>12.288052051408066</v>
      </c>
      <c r="AC64" s="175">
        <v>12.595253352693266</v>
      </c>
      <c r="AD64" s="175">
        <v>12.910134686510597</v>
      </c>
      <c r="AE64" s="175">
        <v>13.23288805367336</v>
      </c>
      <c r="AF64" s="175">
        <v>13.563710255015193</v>
      </c>
      <c r="AG64" s="175">
        <v>13.902803011390573</v>
      </c>
      <c r="AH64" s="175">
        <v>14.250373086675335</v>
      </c>
      <c r="AI64" s="175">
        <v>14.606632413842217</v>
      </c>
      <c r="AJ64" s="175">
        <v>14.971798224188271</v>
      </c>
      <c r="AK64" s="175">
        <v>15.346093179792977</v>
      </c>
      <c r="AL64" s="175">
        <v>15.729745509287799</v>
      </c>
      <c r="AM64" s="175">
        <v>16.122989147019993</v>
      </c>
      <c r="AN64" s="175">
        <v>16.526063875695492</v>
      </c>
      <c r="AO64" s="175">
        <v>16.939215472587879</v>
      </c>
      <c r="AP64" s="175">
        <v>17.362695859402574</v>
      </c>
      <c r="AQ64" s="175">
        <v>17.796763255887637</v>
      </c>
      <c r="AR64" s="175">
        <v>18.241682337284825</v>
      </c>
      <c r="AS64" s="175">
        <v>18.697724395716943</v>
      </c>
      <c r="AT64" s="175">
        <v>19.165167505609865</v>
      </c>
      <c r="AU64" s="175">
        <v>19.644296693250109</v>
      </c>
      <c r="AV64" s="175">
        <v>20.135404110581359</v>
      </c>
      <c r="AW64" s="175">
        <v>20.638789213345891</v>
      </c>
      <c r="AX64" s="175">
        <v>21.154758943679536</v>
      </c>
      <c r="AY64" s="175">
        <v>21.683627917271522</v>
      </c>
      <c r="AZ64" s="175">
        <v>22.225718615203309</v>
      </c>
      <c r="BA64" s="175">
        <v>22.78136158058339</v>
      </c>
      <c r="BB64" s="175">
        <v>23.350895620097972</v>
      </c>
      <c r="BC64" s="175">
        <v>23.934668010600419</v>
      </c>
      <c r="BD64" s="175">
        <v>24.533034710865426</v>
      </c>
    </row>
    <row r="65" spans="1:60" outlineLevel="1" x14ac:dyDescent="0.2">
      <c r="B65" s="49" t="str">
        <v>Rail</v>
      </c>
      <c r="C65" s="10" t="s">
        <v>217</v>
      </c>
      <c r="G65" s="175">
        <v>0.10352842595756534</v>
      </c>
      <c r="H65" s="175">
        <v>2.3421437351682779</v>
      </c>
      <c r="I65" s="175">
        <v>3.4295128354131168</v>
      </c>
      <c r="J65" s="175">
        <v>5.4102275297925582</v>
      </c>
      <c r="K65" s="175">
        <v>30.169134161587593</v>
      </c>
      <c r="L65" s="175">
        <v>30.923362515627279</v>
      </c>
      <c r="M65" s="175">
        <v>31.696446578517957</v>
      </c>
      <c r="N65" s="175">
        <v>32.488857742980905</v>
      </c>
      <c r="O65" s="175">
        <v>33.301079186555427</v>
      </c>
      <c r="P65" s="175">
        <v>34.133606166219309</v>
      </c>
      <c r="Q65" s="175">
        <v>34.986946320374791</v>
      </c>
      <c r="R65" s="175">
        <v>35.861619978384155</v>
      </c>
      <c r="S65" s="175">
        <v>36.758160477843759</v>
      </c>
      <c r="T65" s="175">
        <v>37.677114489789851</v>
      </c>
      <c r="U65" s="175">
        <v>38.619042352034597</v>
      </c>
      <c r="V65" s="175">
        <v>39.584518410835457</v>
      </c>
      <c r="W65" s="175">
        <v>40.57413137110634</v>
      </c>
      <c r="X65" s="175">
        <v>41.588484655383994</v>
      </c>
      <c r="Y65" s="175">
        <v>42.628196771768593</v>
      </c>
      <c r="Z65" s="175">
        <v>43.693901691062806</v>
      </c>
      <c r="AA65" s="175">
        <v>44.786249233339369</v>
      </c>
      <c r="AB65" s="175">
        <v>45.905905464172847</v>
      </c>
      <c r="AC65" s="175">
        <v>47.053553100777165</v>
      </c>
      <c r="AD65" s="175">
        <v>48.229891928296588</v>
      </c>
      <c r="AE65" s="175">
        <v>49.435639226504001</v>
      </c>
      <c r="AF65" s="175">
        <v>50.671530207166597</v>
      </c>
      <c r="AG65" s="175">
        <v>51.938318462345755</v>
      </c>
      <c r="AH65" s="175">
        <v>53.236776423904395</v>
      </c>
      <c r="AI65" s="175">
        <v>54.567695834501997</v>
      </c>
      <c r="AJ65" s="175">
        <v>55.931888230364542</v>
      </c>
      <c r="AK65" s="175">
        <v>57.330185436123649</v>
      </c>
      <c r="AL65" s="175">
        <v>58.763440072026732</v>
      </c>
      <c r="AM65" s="175">
        <v>60.232526073827394</v>
      </c>
      <c r="AN65" s="175">
        <v>61.738339225673073</v>
      </c>
      <c r="AO65" s="175">
        <v>63.281797706314897</v>
      </c>
      <c r="AP65" s="175">
        <v>64.863842648972764</v>
      </c>
      <c r="AQ65" s="175">
        <v>66.485438715197077</v>
      </c>
      <c r="AR65" s="175">
        <v>68.147574683076996</v>
      </c>
      <c r="AS65" s="175">
        <v>69.851264050153915</v>
      </c>
      <c r="AT65" s="175">
        <v>71.597545651407756</v>
      </c>
      <c r="AU65" s="175">
        <v>73.387484292692946</v>
      </c>
      <c r="AV65" s="175">
        <v>75.222171400010268</v>
      </c>
      <c r="AW65" s="175">
        <v>77.102725685010512</v>
      </c>
      <c r="AX65" s="175">
        <v>79.030293827135765</v>
      </c>
      <c r="AY65" s="175">
        <v>81.006051172814153</v>
      </c>
      <c r="AZ65" s="175">
        <v>83.031202452134494</v>
      </c>
      <c r="BA65" s="175">
        <v>85.106982513437842</v>
      </c>
      <c r="BB65" s="175">
        <v>87.234657076273777</v>
      </c>
      <c r="BC65" s="175">
        <v>89.415523503180609</v>
      </c>
      <c r="BD65" s="175">
        <v>91.650911590760117</v>
      </c>
    </row>
    <row r="66" spans="1:60" outlineLevel="1" x14ac:dyDescent="0.2">
      <c r="B66" s="49" t="str">
        <v>Buildings</v>
      </c>
      <c r="C66" s="10" t="s">
        <v>217</v>
      </c>
      <c r="G66" s="175">
        <v>0</v>
      </c>
      <c r="H66" s="175">
        <v>0.54428473240866881</v>
      </c>
      <c r="I66" s="175">
        <v>1.806010380972821</v>
      </c>
      <c r="J66" s="175">
        <v>1.8979317162285314</v>
      </c>
      <c r="K66" s="175">
        <v>0</v>
      </c>
      <c r="L66" s="175">
        <v>0</v>
      </c>
      <c r="M66" s="175">
        <v>0</v>
      </c>
      <c r="N66" s="175">
        <v>0</v>
      </c>
      <c r="O66" s="175">
        <v>0</v>
      </c>
      <c r="P66" s="175">
        <v>0</v>
      </c>
      <c r="Q66" s="175">
        <v>0</v>
      </c>
      <c r="R66" s="175">
        <v>0</v>
      </c>
      <c r="S66" s="175">
        <v>0</v>
      </c>
      <c r="T66" s="175">
        <v>0</v>
      </c>
      <c r="U66" s="175">
        <v>0</v>
      </c>
      <c r="V66" s="175">
        <v>0</v>
      </c>
      <c r="W66" s="175">
        <v>0</v>
      </c>
      <c r="X66" s="175">
        <v>0</v>
      </c>
      <c r="Y66" s="175">
        <v>0</v>
      </c>
      <c r="Z66" s="175">
        <v>0</v>
      </c>
      <c r="AA66" s="175">
        <v>0</v>
      </c>
      <c r="AB66" s="175">
        <v>0</v>
      </c>
      <c r="AC66" s="175">
        <v>0</v>
      </c>
      <c r="AD66" s="175">
        <v>0</v>
      </c>
      <c r="AE66" s="175">
        <v>0</v>
      </c>
      <c r="AF66" s="175">
        <v>0</v>
      </c>
      <c r="AG66" s="175">
        <v>0</v>
      </c>
      <c r="AH66" s="175">
        <v>0</v>
      </c>
      <c r="AI66" s="175">
        <v>0</v>
      </c>
      <c r="AJ66" s="175">
        <v>0</v>
      </c>
      <c r="AK66" s="175">
        <v>0</v>
      </c>
      <c r="AL66" s="175">
        <v>0</v>
      </c>
      <c r="AM66" s="175">
        <v>0</v>
      </c>
      <c r="AN66" s="175">
        <v>0</v>
      </c>
      <c r="AO66" s="175">
        <v>0</v>
      </c>
      <c r="AP66" s="175">
        <v>0</v>
      </c>
      <c r="AQ66" s="175">
        <v>0</v>
      </c>
      <c r="AR66" s="175">
        <v>0</v>
      </c>
      <c r="AS66" s="175">
        <v>0</v>
      </c>
      <c r="AT66" s="175">
        <v>0</v>
      </c>
      <c r="AU66" s="175">
        <v>0</v>
      </c>
      <c r="AV66" s="175">
        <v>0</v>
      </c>
      <c r="AW66" s="175">
        <v>0</v>
      </c>
      <c r="AX66" s="175">
        <v>0</v>
      </c>
      <c r="AY66" s="175">
        <v>0</v>
      </c>
      <c r="AZ66" s="175">
        <v>0</v>
      </c>
      <c r="BA66" s="175">
        <v>0</v>
      </c>
      <c r="BB66" s="175">
        <v>0</v>
      </c>
      <c r="BC66" s="175">
        <v>0</v>
      </c>
      <c r="BD66" s="175">
        <v>0</v>
      </c>
    </row>
    <row r="67" spans="1:60" outlineLevel="1" x14ac:dyDescent="0.2">
      <c r="B67" s="49" t="str">
        <v>Wharves</v>
      </c>
      <c r="C67" s="10" t="s">
        <v>217</v>
      </c>
      <c r="G67" s="175">
        <v>18.435065147395644</v>
      </c>
      <c r="H67" s="175">
        <v>35.090471760743569</v>
      </c>
      <c r="I67" s="175">
        <v>42.559854232715686</v>
      </c>
      <c r="J67" s="175">
        <v>57.859387885341214</v>
      </c>
      <c r="K67" s="175">
        <v>30.535382472114925</v>
      </c>
      <c r="L67" s="175">
        <v>31.298767033917795</v>
      </c>
      <c r="M67" s="175">
        <v>32.081236209765734</v>
      </c>
      <c r="N67" s="175">
        <v>32.883267115009872</v>
      </c>
      <c r="O67" s="175">
        <v>33.705348792885118</v>
      </c>
      <c r="P67" s="175">
        <v>34.547982512707243</v>
      </c>
      <c r="Q67" s="175">
        <v>35.411682075524922</v>
      </c>
      <c r="R67" s="175">
        <v>36.296974127413044</v>
      </c>
      <c r="S67" s="175">
        <v>37.204398480598364</v>
      </c>
      <c r="T67" s="175">
        <v>38.134508442613317</v>
      </c>
      <c r="U67" s="175">
        <v>39.087871153678648</v>
      </c>
      <c r="V67" s="175">
        <v>40.065067932520613</v>
      </c>
      <c r="W67" s="175">
        <v>41.066694630833624</v>
      </c>
      <c r="X67" s="175">
        <v>42.093361996604457</v>
      </c>
      <c r="Y67" s="175">
        <v>43.145696046519568</v>
      </c>
      <c r="Z67" s="175">
        <v>44.224338447682555</v>
      </c>
      <c r="AA67" s="175">
        <v>45.329946908874618</v>
      </c>
      <c r="AB67" s="175">
        <v>46.46319558159648</v>
      </c>
      <c r="AC67" s="175">
        <v>47.624775471136388</v>
      </c>
      <c r="AD67" s="175">
        <v>48.815394857914796</v>
      </c>
      <c r="AE67" s="175">
        <v>50.035779729362659</v>
      </c>
      <c r="AF67" s="175">
        <v>51.286674222596723</v>
      </c>
      <c r="AG67" s="175">
        <v>52.56884107816164</v>
      </c>
      <c r="AH67" s="175">
        <v>53.883062105115677</v>
      </c>
      <c r="AI67" s="175">
        <v>55.230138657743566</v>
      </c>
      <c r="AJ67" s="175">
        <v>56.610892124187153</v>
      </c>
      <c r="AK67" s="175">
        <v>58.026164427291825</v>
      </c>
      <c r="AL67" s="175">
        <v>59.476818537974118</v>
      </c>
      <c r="AM67" s="175">
        <v>60.963739001423463</v>
      </c>
      <c r="AN67" s="175">
        <v>62.48783247645904</v>
      </c>
      <c r="AO67" s="175">
        <v>64.050028288370513</v>
      </c>
      <c r="AP67" s="175">
        <v>65.651278995579773</v>
      </c>
      <c r="AQ67" s="175">
        <v>67.292560970469268</v>
      </c>
      <c r="AR67" s="175">
        <v>68.974874994730996</v>
      </c>
      <c r="AS67" s="175">
        <v>70.699246869599264</v>
      </c>
      <c r="AT67" s="175">
        <v>72.466728041339238</v>
      </c>
      <c r="AU67" s="175">
        <v>74.278396242372708</v>
      </c>
      <c r="AV67" s="175">
        <v>76.135356148432024</v>
      </c>
      <c r="AW67" s="175">
        <v>78.038740052142813</v>
      </c>
      <c r="AX67" s="175">
        <v>79.989708553446377</v>
      </c>
      <c r="AY67" s="175">
        <v>81.989451267282533</v>
      </c>
      <c r="AZ67" s="175">
        <v>84.039187548964591</v>
      </c>
      <c r="BA67" s="175">
        <v>86.140167237688701</v>
      </c>
      <c r="BB67" s="175">
        <v>88.293671418630908</v>
      </c>
      <c r="BC67" s="175">
        <v>90.501013204096665</v>
      </c>
      <c r="BD67" s="175">
        <v>92.763538534199071</v>
      </c>
    </row>
    <row r="68" spans="1:60" outlineLevel="1" x14ac:dyDescent="0.2">
      <c r="B68" s="49" t="str">
        <v>Plant</v>
      </c>
      <c r="C68" s="10" t="s">
        <v>217</v>
      </c>
      <c r="G68" s="175">
        <v>0.8071153756356213</v>
      </c>
      <c r="H68" s="175">
        <v>0.69068045128996225</v>
      </c>
      <c r="I68" s="175">
        <v>1.2090061738521802</v>
      </c>
      <c r="J68" s="175">
        <v>2.2227750643748605</v>
      </c>
      <c r="K68" s="175">
        <v>3.317420817743391</v>
      </c>
      <c r="L68" s="175">
        <v>3.4003563381869757</v>
      </c>
      <c r="M68" s="175">
        <v>3.4853652466416496</v>
      </c>
      <c r="N68" s="175">
        <v>3.5724993778076906</v>
      </c>
      <c r="O68" s="175">
        <v>3.6618118622528826</v>
      </c>
      <c r="P68" s="175">
        <v>3.7533571588092043</v>
      </c>
      <c r="Q68" s="175">
        <v>3.847191087779434</v>
      </c>
      <c r="R68" s="175">
        <v>3.9433708649739194</v>
      </c>
      <c r="S68" s="175">
        <v>4.0419551365982667</v>
      </c>
      <c r="T68" s="175">
        <v>4.143004015013223</v>
      </c>
      <c r="U68" s="175">
        <v>4.2465791153885535</v>
      </c>
      <c r="V68" s="175">
        <v>4.3527435932732672</v>
      </c>
      <c r="W68" s="175">
        <v>4.4615621831050989</v>
      </c>
      <c r="X68" s="175">
        <v>4.5731012376827263</v>
      </c>
      <c r="Y68" s="175">
        <v>4.6874287686247937</v>
      </c>
      <c r="Z68" s="175">
        <v>4.8046144878404133</v>
      </c>
      <c r="AA68" s="175">
        <v>4.9247298500364236</v>
      </c>
      <c r="AB68" s="175">
        <v>5.0478480962873338</v>
      </c>
      <c r="AC68" s="175">
        <v>5.1740442986945165</v>
      </c>
      <c r="AD68" s="175">
        <v>5.3033954061618793</v>
      </c>
      <c r="AE68" s="175">
        <v>5.4359802913159259</v>
      </c>
      <c r="AF68" s="175">
        <v>5.5718797985988235</v>
      </c>
      <c r="AG68" s="175">
        <v>5.7111767935637934</v>
      </c>
      <c r="AH68" s="175">
        <v>5.8539562134028875</v>
      </c>
      <c r="AI68" s="175">
        <v>6.000305118737959</v>
      </c>
      <c r="AJ68" s="175">
        <v>6.1503127467064074</v>
      </c>
      <c r="AK68" s="175">
        <v>6.304070565374067</v>
      </c>
      <c r="AL68" s="175">
        <v>6.461672329508418</v>
      </c>
      <c r="AM68" s="175">
        <v>6.6232141377461282</v>
      </c>
      <c r="AN68" s="175">
        <v>6.7887944911897806</v>
      </c>
      <c r="AO68" s="175">
        <v>6.9585143534695248</v>
      </c>
      <c r="AP68" s="175">
        <v>7.1324772123062621</v>
      </c>
      <c r="AQ68" s="175">
        <v>7.3107891426139178</v>
      </c>
      <c r="AR68" s="175">
        <v>7.4935588711792649</v>
      </c>
      <c r="AS68" s="175">
        <v>7.6808978429587462</v>
      </c>
      <c r="AT68" s="175">
        <v>7.8729202890327139</v>
      </c>
      <c r="AU68" s="175">
        <v>8.0697432962585314</v>
      </c>
      <c r="AV68" s="175">
        <v>8.2714868786649944</v>
      </c>
      <c r="AW68" s="175">
        <v>8.4782740506316188</v>
      </c>
      <c r="AX68" s="175">
        <v>8.690230901897408</v>
      </c>
      <c r="AY68" s="175">
        <v>8.9074866744448418</v>
      </c>
      <c r="AZ68" s="175">
        <v>9.1301738413059628</v>
      </c>
      <c r="BA68" s="175">
        <v>9.3584281873386104</v>
      </c>
      <c r="BB68" s="175">
        <v>9.5923888920220755</v>
      </c>
      <c r="BC68" s="175">
        <v>9.8321986143226265</v>
      </c>
      <c r="BD68" s="175">
        <v>10.078003579680692</v>
      </c>
    </row>
    <row r="69" spans="1:60" outlineLevel="1" x14ac:dyDescent="0.2">
      <c r="B69" s="49" t="str">
        <v>Land</v>
      </c>
      <c r="C69" s="10" t="s">
        <v>217</v>
      </c>
      <c r="G69" s="175">
        <v>0</v>
      </c>
      <c r="H69" s="175"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v>0</v>
      </c>
      <c r="N69" s="175">
        <v>0</v>
      </c>
      <c r="O69" s="175">
        <v>0</v>
      </c>
      <c r="P69" s="175">
        <v>0</v>
      </c>
      <c r="Q69" s="175">
        <v>0</v>
      </c>
      <c r="R69" s="175">
        <v>0</v>
      </c>
      <c r="S69" s="175">
        <v>0</v>
      </c>
      <c r="T69" s="175">
        <v>0</v>
      </c>
      <c r="U69" s="175">
        <v>0</v>
      </c>
      <c r="V69" s="175">
        <v>0</v>
      </c>
      <c r="W69" s="175">
        <v>0</v>
      </c>
      <c r="X69" s="175">
        <v>0</v>
      </c>
      <c r="Y69" s="175">
        <v>0</v>
      </c>
      <c r="Z69" s="175">
        <v>0</v>
      </c>
      <c r="AA69" s="175">
        <v>0</v>
      </c>
      <c r="AB69" s="175">
        <v>0</v>
      </c>
      <c r="AC69" s="175">
        <v>0</v>
      </c>
      <c r="AD69" s="175">
        <v>0</v>
      </c>
      <c r="AE69" s="175">
        <v>0</v>
      </c>
      <c r="AF69" s="175">
        <v>0</v>
      </c>
      <c r="AG69" s="175">
        <v>0</v>
      </c>
      <c r="AH69" s="175">
        <v>0</v>
      </c>
      <c r="AI69" s="175">
        <v>0</v>
      </c>
      <c r="AJ69" s="175">
        <v>0</v>
      </c>
      <c r="AK69" s="175">
        <v>0</v>
      </c>
      <c r="AL69" s="175">
        <v>0</v>
      </c>
      <c r="AM69" s="175">
        <v>0</v>
      </c>
      <c r="AN69" s="175">
        <v>0</v>
      </c>
      <c r="AO69" s="175">
        <v>0</v>
      </c>
      <c r="AP69" s="175">
        <v>0</v>
      </c>
      <c r="AQ69" s="175">
        <v>0</v>
      </c>
      <c r="AR69" s="175">
        <v>0</v>
      </c>
      <c r="AS69" s="175">
        <v>0</v>
      </c>
      <c r="AT69" s="175">
        <v>0</v>
      </c>
      <c r="AU69" s="175">
        <v>0</v>
      </c>
      <c r="AV69" s="175">
        <v>0</v>
      </c>
      <c r="AW69" s="175">
        <v>0</v>
      </c>
      <c r="AX69" s="175">
        <v>0</v>
      </c>
      <c r="AY69" s="175">
        <v>0</v>
      </c>
      <c r="AZ69" s="175">
        <v>0</v>
      </c>
      <c r="BA69" s="175">
        <v>0</v>
      </c>
      <c r="BB69" s="175">
        <v>0</v>
      </c>
      <c r="BC69" s="175">
        <v>0</v>
      </c>
      <c r="BD69" s="175">
        <v>0</v>
      </c>
    </row>
    <row r="70" spans="1:60" outlineLevel="1" x14ac:dyDescent="0.2">
      <c r="B70" s="49" t="str">
        <v>Port Capacity Project - Initial Capital Asset Value</v>
      </c>
      <c r="C70" s="10" t="s">
        <v>217</v>
      </c>
      <c r="G70" s="175">
        <v>0</v>
      </c>
      <c r="H70" s="175">
        <v>0</v>
      </c>
      <c r="I70" s="175">
        <v>0</v>
      </c>
      <c r="J70" s="175">
        <v>0</v>
      </c>
      <c r="K70" s="175">
        <v>0</v>
      </c>
      <c r="L70" s="175">
        <v>0</v>
      </c>
      <c r="M70" s="175">
        <v>0</v>
      </c>
      <c r="N70" s="175">
        <v>0</v>
      </c>
      <c r="O70" s="175">
        <v>0</v>
      </c>
      <c r="P70" s="175">
        <v>0</v>
      </c>
      <c r="Q70" s="175">
        <v>0</v>
      </c>
      <c r="R70" s="175">
        <v>0</v>
      </c>
      <c r="S70" s="175">
        <v>0</v>
      </c>
      <c r="T70" s="175">
        <v>0</v>
      </c>
      <c r="U70" s="175">
        <v>0</v>
      </c>
      <c r="V70" s="175">
        <v>0</v>
      </c>
      <c r="W70" s="175">
        <v>0</v>
      </c>
      <c r="X70" s="175">
        <v>0</v>
      </c>
      <c r="Y70" s="175">
        <v>0</v>
      </c>
      <c r="Z70" s="175">
        <v>0</v>
      </c>
      <c r="AA70" s="175">
        <v>0</v>
      </c>
      <c r="AB70" s="175">
        <v>0</v>
      </c>
      <c r="AC70" s="175">
        <v>0</v>
      </c>
      <c r="AD70" s="175">
        <v>0</v>
      </c>
      <c r="AE70" s="175">
        <v>0</v>
      </c>
      <c r="AF70" s="175">
        <v>0</v>
      </c>
      <c r="AG70" s="175">
        <v>0</v>
      </c>
      <c r="AH70" s="175">
        <v>0</v>
      </c>
      <c r="AI70" s="175">
        <v>0</v>
      </c>
      <c r="AJ70" s="175">
        <v>0</v>
      </c>
      <c r="AK70" s="175">
        <v>0</v>
      </c>
      <c r="AL70" s="175">
        <v>0</v>
      </c>
      <c r="AM70" s="175">
        <v>0</v>
      </c>
      <c r="AN70" s="175">
        <v>0</v>
      </c>
      <c r="AO70" s="175">
        <v>0</v>
      </c>
      <c r="AP70" s="175">
        <v>0</v>
      </c>
      <c r="AQ70" s="175">
        <v>0</v>
      </c>
      <c r="AR70" s="175">
        <v>0</v>
      </c>
      <c r="AS70" s="175">
        <v>0</v>
      </c>
      <c r="AT70" s="175">
        <v>0</v>
      </c>
      <c r="AU70" s="175">
        <v>0</v>
      </c>
      <c r="AV70" s="175">
        <v>0</v>
      </c>
      <c r="AW70" s="175">
        <v>0</v>
      </c>
      <c r="AX70" s="175">
        <v>0</v>
      </c>
      <c r="AY70" s="175">
        <v>0</v>
      </c>
      <c r="AZ70" s="175">
        <v>0</v>
      </c>
      <c r="BA70" s="175">
        <v>0</v>
      </c>
      <c r="BB70" s="175">
        <v>0</v>
      </c>
      <c r="BC70" s="175">
        <v>0</v>
      </c>
      <c r="BD70" s="175">
        <v>0</v>
      </c>
    </row>
    <row r="71" spans="1:60" outlineLevel="1" x14ac:dyDescent="0.2">
      <c r="B71" s="49" t="str">
        <v>Port Capacity Project - Wharves</v>
      </c>
      <c r="C71" s="10" t="s">
        <v>217</v>
      </c>
      <c r="G71" s="175">
        <v>25.271786260124959</v>
      </c>
      <c r="H71" s="175">
        <v>1.6948935028291376</v>
      </c>
      <c r="I71" s="175">
        <v>0</v>
      </c>
      <c r="J71" s="175">
        <v>0</v>
      </c>
      <c r="K71" s="175">
        <v>0</v>
      </c>
      <c r="L71" s="175">
        <v>0</v>
      </c>
      <c r="M71" s="175">
        <v>0</v>
      </c>
      <c r="N71" s="175">
        <v>0</v>
      </c>
      <c r="O71" s="175">
        <v>0</v>
      </c>
      <c r="P71" s="175">
        <v>0</v>
      </c>
      <c r="Q71" s="175">
        <v>0</v>
      </c>
      <c r="R71" s="175">
        <v>0</v>
      </c>
      <c r="S71" s="175">
        <v>0</v>
      </c>
      <c r="T71" s="175">
        <v>0</v>
      </c>
      <c r="U71" s="175">
        <v>0</v>
      </c>
      <c r="V71" s="175">
        <v>0</v>
      </c>
      <c r="W71" s="175">
        <v>0</v>
      </c>
      <c r="X71" s="175">
        <v>0</v>
      </c>
      <c r="Y71" s="175">
        <v>0</v>
      </c>
      <c r="Z71" s="175">
        <v>0</v>
      </c>
      <c r="AA71" s="175">
        <v>0</v>
      </c>
      <c r="AB71" s="175">
        <v>0</v>
      </c>
      <c r="AC71" s="175">
        <v>0</v>
      </c>
      <c r="AD71" s="175">
        <v>0</v>
      </c>
      <c r="AE71" s="175">
        <v>0</v>
      </c>
      <c r="AF71" s="175">
        <v>0</v>
      </c>
      <c r="AG71" s="175">
        <v>0</v>
      </c>
      <c r="AH71" s="175">
        <v>0</v>
      </c>
      <c r="AI71" s="175">
        <v>0</v>
      </c>
      <c r="AJ71" s="175">
        <v>0</v>
      </c>
      <c r="AK71" s="175">
        <v>0</v>
      </c>
      <c r="AL71" s="175">
        <v>0</v>
      </c>
      <c r="AM71" s="175">
        <v>0</v>
      </c>
      <c r="AN71" s="175">
        <v>0</v>
      </c>
      <c r="AO71" s="175">
        <v>0</v>
      </c>
      <c r="AP71" s="175">
        <v>0</v>
      </c>
      <c r="AQ71" s="175">
        <v>0</v>
      </c>
      <c r="AR71" s="175">
        <v>0</v>
      </c>
      <c r="AS71" s="175">
        <v>0</v>
      </c>
      <c r="AT71" s="175">
        <v>0</v>
      </c>
      <c r="AU71" s="175">
        <v>0</v>
      </c>
      <c r="AV71" s="175">
        <v>0</v>
      </c>
      <c r="AW71" s="175">
        <v>0</v>
      </c>
      <c r="AX71" s="175">
        <v>0</v>
      </c>
      <c r="AY71" s="175">
        <v>0</v>
      </c>
      <c r="AZ71" s="175">
        <v>0</v>
      </c>
      <c r="BA71" s="175">
        <v>0</v>
      </c>
      <c r="BB71" s="175">
        <v>0</v>
      </c>
      <c r="BC71" s="175">
        <v>0</v>
      </c>
      <c r="BD71" s="175">
        <v>0</v>
      </c>
    </row>
    <row r="72" spans="1:60" outlineLevel="1" x14ac:dyDescent="0.2">
      <c r="B72" s="49" t="str">
        <v>Port Capacity Project - Civil</v>
      </c>
      <c r="C72" s="10" t="s">
        <v>217</v>
      </c>
      <c r="G72" s="175">
        <v>17.63498068911775</v>
      </c>
      <c r="H72" s="175">
        <v>5.2766841546558599E-2</v>
      </c>
      <c r="I72" s="175">
        <v>0</v>
      </c>
      <c r="J72" s="175">
        <v>0</v>
      </c>
      <c r="K72" s="175">
        <v>0</v>
      </c>
      <c r="L72" s="175">
        <v>0</v>
      </c>
      <c r="M72" s="175">
        <v>0</v>
      </c>
      <c r="N72" s="175">
        <v>0</v>
      </c>
      <c r="O72" s="175">
        <v>0</v>
      </c>
      <c r="P72" s="175">
        <v>0</v>
      </c>
      <c r="Q72" s="175">
        <v>0</v>
      </c>
      <c r="R72" s="175">
        <v>0</v>
      </c>
      <c r="S72" s="175">
        <v>0</v>
      </c>
      <c r="T72" s="175">
        <v>0</v>
      </c>
      <c r="U72" s="175">
        <v>0</v>
      </c>
      <c r="V72" s="175">
        <v>0</v>
      </c>
      <c r="W72" s="175">
        <v>0</v>
      </c>
      <c r="X72" s="175">
        <v>0</v>
      </c>
      <c r="Y72" s="175">
        <v>0</v>
      </c>
      <c r="Z72" s="175">
        <v>0</v>
      </c>
      <c r="AA72" s="175">
        <v>0</v>
      </c>
      <c r="AB72" s="175">
        <v>0</v>
      </c>
      <c r="AC72" s="175">
        <v>0</v>
      </c>
      <c r="AD72" s="175">
        <v>0</v>
      </c>
      <c r="AE72" s="175">
        <v>0</v>
      </c>
      <c r="AF72" s="175">
        <v>0</v>
      </c>
      <c r="AG72" s="175">
        <v>0</v>
      </c>
      <c r="AH72" s="175">
        <v>0</v>
      </c>
      <c r="AI72" s="175">
        <v>0</v>
      </c>
      <c r="AJ72" s="175">
        <v>0</v>
      </c>
      <c r="AK72" s="175">
        <v>0</v>
      </c>
      <c r="AL72" s="175">
        <v>0</v>
      </c>
      <c r="AM72" s="175">
        <v>0</v>
      </c>
      <c r="AN72" s="175">
        <v>0</v>
      </c>
      <c r="AO72" s="175">
        <v>0</v>
      </c>
      <c r="AP72" s="175">
        <v>0</v>
      </c>
      <c r="AQ72" s="175">
        <v>0</v>
      </c>
      <c r="AR72" s="175">
        <v>0</v>
      </c>
      <c r="AS72" s="175">
        <v>0</v>
      </c>
      <c r="AT72" s="175">
        <v>0</v>
      </c>
      <c r="AU72" s="175">
        <v>0</v>
      </c>
      <c r="AV72" s="175">
        <v>0</v>
      </c>
      <c r="AW72" s="175">
        <v>0</v>
      </c>
      <c r="AX72" s="175">
        <v>0</v>
      </c>
      <c r="AY72" s="175">
        <v>0</v>
      </c>
      <c r="AZ72" s="175">
        <v>0</v>
      </c>
      <c r="BA72" s="175">
        <v>0</v>
      </c>
      <c r="BB72" s="175">
        <v>0</v>
      </c>
      <c r="BC72" s="175">
        <v>0</v>
      </c>
      <c r="BD72" s="175">
        <v>0</v>
      </c>
    </row>
    <row r="73" spans="1:60" outlineLevel="1" x14ac:dyDescent="0.2">
      <c r="B73" s="49" t="str">
        <v>Navigational Aids</v>
      </c>
      <c r="C73" s="10" t="s">
        <v>217</v>
      </c>
      <c r="G73" s="175">
        <v>1.5467234968354502</v>
      </c>
      <c r="H73" s="175">
        <v>0.48834228888534664</v>
      </c>
      <c r="I73" s="175">
        <v>0.33136733875577684</v>
      </c>
      <c r="J73" s="175">
        <v>0.55033289595595436</v>
      </c>
      <c r="K73" s="175">
        <v>1.4838848514002783</v>
      </c>
      <c r="L73" s="175">
        <v>1.5209819726852851</v>
      </c>
      <c r="M73" s="175">
        <v>1.5590065220024172</v>
      </c>
      <c r="N73" s="175">
        <v>1.5979816850524775</v>
      </c>
      <c r="O73" s="175">
        <v>1.6379312271787894</v>
      </c>
      <c r="P73" s="175">
        <v>1.678879507858259</v>
      </c>
      <c r="Q73" s="175">
        <v>1.7208514955547154</v>
      </c>
      <c r="R73" s="175">
        <v>1.7638727829435832</v>
      </c>
      <c r="S73" s="175">
        <v>1.8079696025171725</v>
      </c>
      <c r="T73" s="175">
        <v>1.8531688425801016</v>
      </c>
      <c r="U73" s="175">
        <v>1.8994980636446039</v>
      </c>
      <c r="V73" s="175">
        <v>1.9469855152357189</v>
      </c>
      <c r="W73" s="175">
        <v>1.9956601531166118</v>
      </c>
      <c r="X73" s="175">
        <v>2.0455516569445269</v>
      </c>
      <c r="Y73" s="175">
        <v>2.0966904483681397</v>
      </c>
      <c r="Z73" s="175">
        <v>2.149107709577343</v>
      </c>
      <c r="AA73" s="175">
        <v>2.2028354023167762</v>
      </c>
      <c r="AB73" s="175">
        <v>2.2579062873746953</v>
      </c>
      <c r="AC73" s="175">
        <v>2.3143539445590626</v>
      </c>
      <c r="AD73" s="175">
        <v>2.372212793173039</v>
      </c>
      <c r="AE73" s="175">
        <v>2.4315181130023649</v>
      </c>
      <c r="AF73" s="175">
        <v>2.4923060658274236</v>
      </c>
      <c r="AG73" s="175">
        <v>2.5546137174731092</v>
      </c>
      <c r="AH73" s="175">
        <v>2.6184790604099368</v>
      </c>
      <c r="AI73" s="175">
        <v>2.683941036920185</v>
      </c>
      <c r="AJ73" s="175">
        <v>2.7510395628431894</v>
      </c>
      <c r="AK73" s="175">
        <v>2.8198155519142687</v>
      </c>
      <c r="AL73" s="175">
        <v>2.890310940712125</v>
      </c>
      <c r="AM73" s="175">
        <v>2.9625687142299277</v>
      </c>
      <c r="AN73" s="175">
        <v>3.0366329320856758</v>
      </c>
      <c r="AO73" s="175">
        <v>3.1125487553878175</v>
      </c>
      <c r="AP73" s="175">
        <v>3.1903624742725127</v>
      </c>
      <c r="AQ73" s="175">
        <v>3.2701215361293254</v>
      </c>
      <c r="AR73" s="175">
        <v>3.3518745745325584</v>
      </c>
      <c r="AS73" s="175">
        <v>3.4356714388958722</v>
      </c>
      <c r="AT73" s="175">
        <v>3.5215632248682689</v>
      </c>
      <c r="AU73" s="175">
        <v>3.6096023054899753</v>
      </c>
      <c r="AV73" s="175">
        <v>3.6998423631272241</v>
      </c>
      <c r="AW73" s="175">
        <v>3.7923384222054044</v>
      </c>
      <c r="AX73" s="175">
        <v>3.8871468827605393</v>
      </c>
      <c r="AY73" s="175">
        <v>3.9843255548295526</v>
      </c>
      <c r="AZ73" s="175">
        <v>4.083933693700291</v>
      </c>
      <c r="BA73" s="175">
        <v>4.1860320360427981</v>
      </c>
      <c r="BB73" s="175">
        <v>4.2906828369438674</v>
      </c>
      <c r="BC73" s="175">
        <v>4.3979499078674635</v>
      </c>
      <c r="BD73" s="175">
        <v>4.5078986555641496</v>
      </c>
    </row>
    <row r="74" spans="1:60" outlineLevel="1" x14ac:dyDescent="0.2">
      <c r="B74" s="49" t="str">
        <v>Utilities</v>
      </c>
      <c r="C74" s="10" t="s">
        <v>217</v>
      </c>
      <c r="G74" s="175">
        <v>0</v>
      </c>
      <c r="H74" s="175">
        <v>-0.23800000000000002</v>
      </c>
      <c r="I74" s="175">
        <v>7.0903803461083978E-2</v>
      </c>
      <c r="J74" s="175">
        <v>1.0861833472814886</v>
      </c>
      <c r="K74" s="175">
        <v>1.204648839020324</v>
      </c>
      <c r="L74" s="175">
        <v>1.234765059995832</v>
      </c>
      <c r="M74" s="175">
        <v>1.2656341864957277</v>
      </c>
      <c r="N74" s="175">
        <v>1.2972750411581206</v>
      </c>
      <c r="O74" s="175">
        <v>1.3297069171870735</v>
      </c>
      <c r="P74" s="175">
        <v>1.3629495901167501</v>
      </c>
      <c r="Q74" s="175">
        <v>1.3970233298696688</v>
      </c>
      <c r="R74" s="175">
        <v>1.4319489131164105</v>
      </c>
      <c r="S74" s="175">
        <v>1.4677476359443207</v>
      </c>
      <c r="T74" s="175">
        <v>1.5044413268429286</v>
      </c>
      <c r="U74" s="175">
        <v>1.5420523600140017</v>
      </c>
      <c r="V74" s="175">
        <v>1.5806036690143517</v>
      </c>
      <c r="W74" s="175">
        <v>1.6201187607397103</v>
      </c>
      <c r="X74" s="175">
        <v>1.6606217297582029</v>
      </c>
      <c r="Y74" s="175">
        <v>1.7021372730021578</v>
      </c>
      <c r="Z74" s="175">
        <v>1.7446907048272116</v>
      </c>
      <c r="AA74" s="175">
        <v>1.7883079724478916</v>
      </c>
      <c r="AB74" s="175">
        <v>1.8330156717590889</v>
      </c>
      <c r="AC74" s="175">
        <v>1.8788410635530659</v>
      </c>
      <c r="AD74" s="175">
        <v>1.9258120901418925</v>
      </c>
      <c r="AE74" s="175">
        <v>1.9739573923954397</v>
      </c>
      <c r="AF74" s="175">
        <v>2.0233063272053253</v>
      </c>
      <c r="AG74" s="175">
        <v>2.0738889853854583</v>
      </c>
      <c r="AH74" s="175">
        <v>2.1257362100200945</v>
      </c>
      <c r="AI74" s="175">
        <v>2.1788796152705965</v>
      </c>
      <c r="AJ74" s="175">
        <v>2.233351605652361</v>
      </c>
      <c r="AK74" s="175">
        <v>2.2891853957936696</v>
      </c>
      <c r="AL74" s="175">
        <v>2.3464150306885112</v>
      </c>
      <c r="AM74" s="175">
        <v>2.4050754064557238</v>
      </c>
      <c r="AN74" s="175">
        <v>2.4652022916171168</v>
      </c>
      <c r="AO74" s="175">
        <v>2.5268323489075444</v>
      </c>
      <c r="AP74" s="175">
        <v>2.5900031576302327</v>
      </c>
      <c r="AQ74" s="175">
        <v>2.6547532365709885</v>
      </c>
      <c r="AR74" s="175">
        <v>2.721122067485263</v>
      </c>
      <c r="AS74" s="175">
        <v>2.7891501191723944</v>
      </c>
      <c r="AT74" s="175">
        <v>2.858878872151704</v>
      </c>
      <c r="AU74" s="175">
        <v>2.9303508439554964</v>
      </c>
      <c r="AV74" s="175">
        <v>3.0036096150543834</v>
      </c>
      <c r="AW74" s="175">
        <v>3.0786998554307425</v>
      </c>
      <c r="AX74" s="175">
        <v>3.1556673518165108</v>
      </c>
      <c r="AY74" s="175">
        <v>3.2345590356119232</v>
      </c>
      <c r="AZ74" s="175">
        <v>3.315423011502221</v>
      </c>
      <c r="BA74" s="175">
        <v>3.398308586789776</v>
      </c>
      <c r="BB74" s="175">
        <v>3.48326630145952</v>
      </c>
      <c r="BC74" s="175">
        <v>3.5703479589960079</v>
      </c>
      <c r="BD74" s="175">
        <v>3.6596066579709077</v>
      </c>
    </row>
    <row r="75" spans="1:60" outlineLevel="1" x14ac:dyDescent="0.2">
      <c r="B75" s="49" t="str">
        <v>Civil</v>
      </c>
      <c r="C75" s="10" t="s">
        <v>217</v>
      </c>
      <c r="G75" s="175">
        <v>0</v>
      </c>
      <c r="H75" s="175">
        <v>0.26396455986539247</v>
      </c>
      <c r="I75" s="175">
        <v>1.0496457399024188</v>
      </c>
      <c r="J75" s="175">
        <v>0.28861443227765271</v>
      </c>
      <c r="K75" s="175">
        <v>0.43293271291750057</v>
      </c>
      <c r="L75" s="175">
        <v>0.44375603074043807</v>
      </c>
      <c r="M75" s="175">
        <v>0.45484993150894898</v>
      </c>
      <c r="N75" s="175">
        <v>0.46622117979667266</v>
      </c>
      <c r="O75" s="175">
        <v>0.47787670929158943</v>
      </c>
      <c r="P75" s="175">
        <v>0.4898236270238791</v>
      </c>
      <c r="Q75" s="175">
        <v>0.50206921769947599</v>
      </c>
      <c r="R75" s="175">
        <v>0.5146209481419628</v>
      </c>
      <c r="S75" s="175">
        <v>0.52748647184551178</v>
      </c>
      <c r="T75" s="175">
        <v>0.54067363364164955</v>
      </c>
      <c r="U75" s="175">
        <v>0.55419047448269076</v>
      </c>
      <c r="V75" s="175">
        <v>0.56804523634475801</v>
      </c>
      <c r="W75" s="175">
        <v>0.58224636725337686</v>
      </c>
      <c r="X75" s="175">
        <v>0.59680252643471121</v>
      </c>
      <c r="Y75" s="175">
        <v>0.6117225895955789</v>
      </c>
      <c r="Z75" s="175">
        <v>0.62701565433546835</v>
      </c>
      <c r="AA75" s="175">
        <v>0.64269104569385505</v>
      </c>
      <c r="AB75" s="175">
        <v>0.65875832183620131</v>
      </c>
      <c r="AC75" s="175">
        <v>0.67522727988210629</v>
      </c>
      <c r="AD75" s="175">
        <v>0.69210796187915891</v>
      </c>
      <c r="AE75" s="175">
        <v>0.7094106609261378</v>
      </c>
      <c r="AF75" s="175">
        <v>0.72714592744929119</v>
      </c>
      <c r="AG75" s="175">
        <v>0.74532457563552335</v>
      </c>
      <c r="AH75" s="175">
        <v>0.76395769002641134</v>
      </c>
      <c r="AI75" s="175">
        <v>0.78305663227707156</v>
      </c>
      <c r="AJ75" s="175">
        <v>0.80263304808399827</v>
      </c>
      <c r="AK75" s="175">
        <v>0.82269887428609811</v>
      </c>
      <c r="AL75" s="175">
        <v>0.84326634614325047</v>
      </c>
      <c r="AM75" s="175">
        <v>0.8643480047968316</v>
      </c>
      <c r="AN75" s="175">
        <v>0.88595670491675227</v>
      </c>
      <c r="AO75" s="175">
        <v>0.90810562253967098</v>
      </c>
      <c r="AP75" s="175">
        <v>0.93080826310316267</v>
      </c>
      <c r="AQ75" s="175">
        <v>0.95407846968074161</v>
      </c>
      <c r="AR75" s="175">
        <v>0.97793043142276004</v>
      </c>
      <c r="AS75" s="175">
        <v>1.0023786922083289</v>
      </c>
      <c r="AT75" s="175">
        <v>1.0274381595135369</v>
      </c>
      <c r="AU75" s="175">
        <v>1.0531241135013751</v>
      </c>
      <c r="AV75" s="175">
        <v>1.0794522163389095</v>
      </c>
      <c r="AW75" s="175">
        <v>1.1064385217473822</v>
      </c>
      <c r="AX75" s="175">
        <v>1.1340994847910666</v>
      </c>
      <c r="AY75" s="175">
        <v>1.1624519719108433</v>
      </c>
      <c r="AZ75" s="175">
        <v>1.1915132712086143</v>
      </c>
      <c r="BA75" s="175">
        <v>1.2213011029888294</v>
      </c>
      <c r="BB75" s="175">
        <v>1.25183363056355</v>
      </c>
      <c r="BC75" s="175">
        <v>1.2831294713276387</v>
      </c>
      <c r="BD75" s="175">
        <v>1.3152077081108295</v>
      </c>
    </row>
    <row r="76" spans="1:60" outlineLevel="1" x14ac:dyDescent="0.2">
      <c r="B76" s="49" t="str">
        <v>Minor Capital Works</v>
      </c>
      <c r="C76" s="10" t="s">
        <v>217</v>
      </c>
      <c r="G76" s="175">
        <v>0</v>
      </c>
      <c r="H76" s="175">
        <v>1.1710923043805814</v>
      </c>
      <c r="I76" s="175">
        <v>1.5616787990691883</v>
      </c>
      <c r="J76" s="175">
        <v>1.5516904961164124</v>
      </c>
      <c r="K76" s="175">
        <v>3.306766081397353</v>
      </c>
      <c r="L76" s="175">
        <v>3.3894352334322866</v>
      </c>
      <c r="M76" s="175">
        <v>3.4741711142680933</v>
      </c>
      <c r="N76" s="175">
        <v>3.5610253921247952</v>
      </c>
      <c r="O76" s="175">
        <v>3.6500510269279149</v>
      </c>
      <c r="P76" s="175">
        <v>3.7413023026011123</v>
      </c>
      <c r="Q76" s="175">
        <v>3.8348348601661399</v>
      </c>
      <c r="R76" s="175">
        <v>3.9307057316702929</v>
      </c>
      <c r="S76" s="175">
        <v>4.0289733749620495</v>
      </c>
      <c r="T76" s="175">
        <v>4.1296977093361003</v>
      </c>
      <c r="U76" s="175">
        <v>4.232940152069502</v>
      </c>
      <c r="V76" s="175">
        <v>4.3387636558712392</v>
      </c>
      <c r="W76" s="175">
        <v>4.4472327472680195</v>
      </c>
      <c r="X76" s="175">
        <v>4.5584135659497198</v>
      </c>
      <c r="Y76" s="175">
        <v>4.6723739050984623</v>
      </c>
      <c r="Z76" s="175">
        <v>4.7891832527259233</v>
      </c>
      <c r="AA76" s="175">
        <v>4.9089128340440711</v>
      </c>
      <c r="AB76" s="175">
        <v>5.0316356548951724</v>
      </c>
      <c r="AC76" s="175">
        <v>5.1574265462675513</v>
      </c>
      <c r="AD76" s="175">
        <v>5.2863622099242393</v>
      </c>
      <c r="AE76" s="175">
        <v>5.4185212651723447</v>
      </c>
      <c r="AF76" s="175">
        <v>5.5539842968016524</v>
      </c>
      <c r="AG76" s="175">
        <v>5.6928339042216933</v>
      </c>
      <c r="AH76" s="175">
        <v>5.8351547518272353</v>
      </c>
      <c r="AI76" s="175">
        <v>5.9810336206229158</v>
      </c>
      <c r="AJ76" s="175">
        <v>6.1305594611384882</v>
      </c>
      <c r="AK76" s="175">
        <v>6.2838234476669497</v>
      </c>
      <c r="AL76" s="175">
        <v>6.4409190338586226</v>
      </c>
      <c r="AM76" s="175">
        <v>6.6019420097050876</v>
      </c>
      <c r="AN76" s="175">
        <v>6.7669905599477138</v>
      </c>
      <c r="AO76" s="175">
        <v>6.9361653239464056</v>
      </c>
      <c r="AP76" s="175">
        <v>7.1095694570450654</v>
      </c>
      <c r="AQ76" s="175">
        <v>7.287308693471191</v>
      </c>
      <c r="AR76" s="175">
        <v>7.4694914108079704</v>
      </c>
      <c r="AS76" s="175">
        <v>7.6562286960781689</v>
      </c>
      <c r="AT76" s="175">
        <v>7.8476344134801224</v>
      </c>
      <c r="AU76" s="175">
        <v>8.0438252738171254</v>
      </c>
      <c r="AV76" s="175">
        <v>8.2449209056625534</v>
      </c>
      <c r="AW76" s="175">
        <v>8.4510439283041165</v>
      </c>
      <c r="AX76" s="175">
        <v>8.6623200265117184</v>
      </c>
      <c r="AY76" s="175">
        <v>8.87887802717451</v>
      </c>
      <c r="AZ76" s="175">
        <v>9.1008499778538727</v>
      </c>
      <c r="BA76" s="175">
        <v>9.3283712273002184</v>
      </c>
      <c r="BB76" s="175">
        <v>9.5615805079827236</v>
      </c>
      <c r="BC76" s="175">
        <v>9.80062002068229</v>
      </c>
      <c r="BD76" s="175">
        <v>10.045635521199346</v>
      </c>
    </row>
    <row r="77" spans="1:60" outlineLevel="1" x14ac:dyDescent="0.2">
      <c r="B77" s="49" t="str">
        <v>[spare]</v>
      </c>
      <c r="C77" s="10" t="s">
        <v>217</v>
      </c>
      <c r="G77" s="175">
        <v>0</v>
      </c>
      <c r="H77" s="175">
        <v>0</v>
      </c>
      <c r="I77" s="175">
        <v>0</v>
      </c>
      <c r="J77" s="175">
        <v>0</v>
      </c>
      <c r="K77" s="175">
        <v>0</v>
      </c>
      <c r="L77" s="175">
        <v>0</v>
      </c>
      <c r="M77" s="175">
        <v>0</v>
      </c>
      <c r="N77" s="175">
        <v>0</v>
      </c>
      <c r="O77" s="175">
        <v>0</v>
      </c>
      <c r="P77" s="175">
        <v>0</v>
      </c>
      <c r="Q77" s="175">
        <v>0</v>
      </c>
      <c r="R77" s="175">
        <v>0</v>
      </c>
      <c r="S77" s="175">
        <v>0</v>
      </c>
      <c r="T77" s="175">
        <v>0</v>
      </c>
      <c r="U77" s="175">
        <v>0</v>
      </c>
      <c r="V77" s="175">
        <v>0</v>
      </c>
      <c r="W77" s="175">
        <v>0</v>
      </c>
      <c r="X77" s="175">
        <v>0</v>
      </c>
      <c r="Y77" s="175">
        <v>0</v>
      </c>
      <c r="Z77" s="175">
        <v>0</v>
      </c>
      <c r="AA77" s="175">
        <v>0</v>
      </c>
      <c r="AB77" s="175">
        <v>0</v>
      </c>
      <c r="AC77" s="175">
        <v>0</v>
      </c>
      <c r="AD77" s="175">
        <v>0</v>
      </c>
      <c r="AE77" s="175">
        <v>0</v>
      </c>
      <c r="AF77" s="175">
        <v>0</v>
      </c>
      <c r="AG77" s="175">
        <v>0</v>
      </c>
      <c r="AH77" s="175">
        <v>0</v>
      </c>
      <c r="AI77" s="175">
        <v>0</v>
      </c>
      <c r="AJ77" s="175">
        <v>0</v>
      </c>
      <c r="AK77" s="175">
        <v>0</v>
      </c>
      <c r="AL77" s="175">
        <v>0</v>
      </c>
      <c r="AM77" s="175">
        <v>0</v>
      </c>
      <c r="AN77" s="175">
        <v>0</v>
      </c>
      <c r="AO77" s="175">
        <v>0</v>
      </c>
      <c r="AP77" s="175">
        <v>0</v>
      </c>
      <c r="AQ77" s="175">
        <v>0</v>
      </c>
      <c r="AR77" s="175">
        <v>0</v>
      </c>
      <c r="AS77" s="175">
        <v>0</v>
      </c>
      <c r="AT77" s="175">
        <v>0</v>
      </c>
      <c r="AU77" s="175">
        <v>0</v>
      </c>
      <c r="AV77" s="175">
        <v>0</v>
      </c>
      <c r="AW77" s="175">
        <v>0</v>
      </c>
      <c r="AX77" s="175">
        <v>0</v>
      </c>
      <c r="AY77" s="175">
        <v>0</v>
      </c>
      <c r="AZ77" s="175">
        <v>0</v>
      </c>
      <c r="BA77" s="175">
        <v>0</v>
      </c>
      <c r="BB77" s="175">
        <v>0</v>
      </c>
      <c r="BC77" s="175">
        <v>0</v>
      </c>
      <c r="BD77" s="175">
        <v>0</v>
      </c>
    </row>
    <row r="78" spans="1:60" outlineLevel="1" x14ac:dyDescent="0.2">
      <c r="A78" s="27"/>
      <c r="B78" s="49"/>
      <c r="C78" s="2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</row>
    <row r="79" spans="1:60" outlineLevel="1" x14ac:dyDescent="0.2">
      <c r="A79" s="27"/>
      <c r="B79" s="62" t="s">
        <v>230</v>
      </c>
      <c r="C79" s="63" t="s">
        <v>217</v>
      </c>
      <c r="D79" s="64"/>
      <c r="E79" s="65"/>
      <c r="F79" s="65"/>
      <c r="G79" s="65">
        <f t="shared" ref="G79:BD79" si="10">SUM(G58:G77)</f>
        <v>72.176422948199345</v>
      </c>
      <c r="H79" s="65">
        <f t="shared" si="10"/>
        <v>50.62336936043976</v>
      </c>
      <c r="I79" s="65">
        <f t="shared" si="10"/>
        <v>57.278824499239477</v>
      </c>
      <c r="J79" s="65">
        <f t="shared" si="10"/>
        <v>106.96730578530314</v>
      </c>
      <c r="K79" s="65">
        <f t="shared" si="10"/>
        <v>80.887268166810159</v>
      </c>
      <c r="L79" s="65">
        <f t="shared" si="10"/>
        <v>82.90944987098041</v>
      </c>
      <c r="M79" s="65">
        <f t="shared" si="10"/>
        <v>84.982186117754893</v>
      </c>
      <c r="N79" s="65">
        <f t="shared" si="10"/>
        <v>87.10674077069875</v>
      </c>
      <c r="O79" s="65">
        <f t="shared" si="10"/>
        <v>89.28440928996622</v>
      </c>
      <c r="P79" s="65">
        <f t="shared" si="10"/>
        <v>91.516519522215376</v>
      </c>
      <c r="Q79" s="65">
        <f t="shared" si="10"/>
        <v>93.804432510270743</v>
      </c>
      <c r="R79" s="65">
        <f t="shared" si="10"/>
        <v>96.149543323027501</v>
      </c>
      <c r="S79" s="65">
        <f t="shared" si="10"/>
        <v>98.55328190610318</v>
      </c>
      <c r="T79" s="65">
        <f t="shared" si="10"/>
        <v>101.01711395375574</v>
      </c>
      <c r="U79" s="65">
        <f t="shared" si="10"/>
        <v>103.54254180259964</v>
      </c>
      <c r="V79" s="65">
        <f t="shared" si="10"/>
        <v>106.13110534766463</v>
      </c>
      <c r="W79" s="65">
        <f t="shared" si="10"/>
        <v>108.78438298135625</v>
      </c>
      <c r="X79" s="65">
        <f t="shared" si="10"/>
        <v>111.50399255589014</v>
      </c>
      <c r="Y79" s="65">
        <f t="shared" si="10"/>
        <v>114.29159236978737</v>
      </c>
      <c r="Z79" s="65">
        <f t="shared" si="10"/>
        <v>117.14888217903203</v>
      </c>
      <c r="AA79" s="65">
        <f t="shared" si="10"/>
        <v>120.07760423350786</v>
      </c>
      <c r="AB79" s="65">
        <f t="shared" si="10"/>
        <v>123.07954433934553</v>
      </c>
      <c r="AC79" s="65">
        <f t="shared" si="10"/>
        <v>126.15653294782916</v>
      </c>
      <c r="AD79" s="65">
        <f t="shared" si="10"/>
        <v>129.31044627152488</v>
      </c>
      <c r="AE79" s="65">
        <f t="shared" si="10"/>
        <v>132.543207428313</v>
      </c>
      <c r="AF79" s="65">
        <f t="shared" si="10"/>
        <v>135.85678761402082</v>
      </c>
      <c r="AG79" s="65">
        <f t="shared" si="10"/>
        <v>139.25320730437127</v>
      </c>
      <c r="AH79" s="65">
        <f t="shared" si="10"/>
        <v>142.7345374869806</v>
      </c>
      <c r="AI79" s="65">
        <f t="shared" si="10"/>
        <v>146.3029009241551</v>
      </c>
      <c r="AJ79" s="65">
        <f t="shared" si="10"/>
        <v>149.96047344725895</v>
      </c>
      <c r="AK79" s="65">
        <f t="shared" si="10"/>
        <v>153.70948528344042</v>
      </c>
      <c r="AL79" s="65">
        <f t="shared" si="10"/>
        <v>157.55222241552639</v>
      </c>
      <c r="AM79" s="65">
        <f t="shared" si="10"/>
        <v>161.49102797591451</v>
      </c>
      <c r="AN79" s="65">
        <f t="shared" si="10"/>
        <v>165.52830367531237</v>
      </c>
      <c r="AO79" s="65">
        <f t="shared" si="10"/>
        <v>169.66651126719518</v>
      </c>
      <c r="AP79" s="65">
        <f t="shared" si="10"/>
        <v>173.90817404887508</v>
      </c>
      <c r="AQ79" s="65">
        <f t="shared" si="10"/>
        <v>178.25587840009695</v>
      </c>
      <c r="AR79" s="65">
        <f t="shared" si="10"/>
        <v>182.71227536009931</v>
      </c>
      <c r="AS79" s="65">
        <f t="shared" si="10"/>
        <v>187.28008224410181</v>
      </c>
      <c r="AT79" s="65">
        <f t="shared" si="10"/>
        <v>191.96208430020431</v>
      </c>
      <c r="AU79" s="65">
        <f t="shared" si="10"/>
        <v>196.76113640770942</v>
      </c>
      <c r="AV79" s="65">
        <f t="shared" si="10"/>
        <v>201.68016481790215</v>
      </c>
      <c r="AW79" s="65">
        <f t="shared" si="10"/>
        <v>206.72216893834968</v>
      </c>
      <c r="AX79" s="65">
        <f t="shared" si="10"/>
        <v>211.89022316180836</v>
      </c>
      <c r="AY79" s="65">
        <f t="shared" si="10"/>
        <v>217.18747874085361</v>
      </c>
      <c r="AZ79" s="65">
        <f t="shared" si="10"/>
        <v>222.61716570937489</v>
      </c>
      <c r="BA79" s="65">
        <f t="shared" si="10"/>
        <v>228.18259485210922</v>
      </c>
      <c r="BB79" s="65">
        <f t="shared" si="10"/>
        <v>233.88715972341191</v>
      </c>
      <c r="BC79" s="65">
        <f t="shared" si="10"/>
        <v>239.73433871649718</v>
      </c>
      <c r="BD79" s="65">
        <f t="shared" si="10"/>
        <v>245.72769718440961</v>
      </c>
    </row>
    <row r="80" spans="1:60" outlineLevel="1" x14ac:dyDescent="0.2">
      <c r="A80" s="94">
        <f>SUM(E80:AZ80)</f>
        <v>0</v>
      </c>
      <c r="C80" s="1"/>
      <c r="D80" s="73" t="s">
        <v>219</v>
      </c>
      <c r="E80" s="112"/>
      <c r="F80" s="112"/>
      <c r="G80" s="112">
        <f t="shared" ref="G80:AL80" si="11">IF(ISERROR(G79),1,0)</f>
        <v>0</v>
      </c>
      <c r="H80" s="112">
        <f t="shared" si="11"/>
        <v>0</v>
      </c>
      <c r="I80" s="112">
        <f t="shared" si="11"/>
        <v>0</v>
      </c>
      <c r="J80" s="112">
        <f t="shared" si="11"/>
        <v>0</v>
      </c>
      <c r="K80" s="112">
        <f t="shared" si="11"/>
        <v>0</v>
      </c>
      <c r="L80" s="112">
        <f t="shared" si="11"/>
        <v>0</v>
      </c>
      <c r="M80" s="112">
        <f t="shared" si="11"/>
        <v>0</v>
      </c>
      <c r="N80" s="112">
        <f t="shared" si="11"/>
        <v>0</v>
      </c>
      <c r="O80" s="112">
        <f t="shared" si="11"/>
        <v>0</v>
      </c>
      <c r="P80" s="112">
        <f t="shared" si="11"/>
        <v>0</v>
      </c>
      <c r="Q80" s="112">
        <f t="shared" si="11"/>
        <v>0</v>
      </c>
      <c r="R80" s="112">
        <f t="shared" si="11"/>
        <v>0</v>
      </c>
      <c r="S80" s="112">
        <f t="shared" si="11"/>
        <v>0</v>
      </c>
      <c r="T80" s="112">
        <f t="shared" si="11"/>
        <v>0</v>
      </c>
      <c r="U80" s="112">
        <f t="shared" si="11"/>
        <v>0</v>
      </c>
      <c r="V80" s="112">
        <f t="shared" si="11"/>
        <v>0</v>
      </c>
      <c r="W80" s="112">
        <f t="shared" si="11"/>
        <v>0</v>
      </c>
      <c r="X80" s="112">
        <f t="shared" si="11"/>
        <v>0</v>
      </c>
      <c r="Y80" s="112">
        <f t="shared" si="11"/>
        <v>0</v>
      </c>
      <c r="Z80" s="112">
        <f t="shared" si="11"/>
        <v>0</v>
      </c>
      <c r="AA80" s="112">
        <f t="shared" si="11"/>
        <v>0</v>
      </c>
      <c r="AB80" s="112">
        <f t="shared" si="11"/>
        <v>0</v>
      </c>
      <c r="AC80" s="112">
        <f t="shared" si="11"/>
        <v>0</v>
      </c>
      <c r="AD80" s="112">
        <f t="shared" si="11"/>
        <v>0</v>
      </c>
      <c r="AE80" s="112">
        <f t="shared" si="11"/>
        <v>0</v>
      </c>
      <c r="AF80" s="112">
        <f t="shared" si="11"/>
        <v>0</v>
      </c>
      <c r="AG80" s="112">
        <f t="shared" si="11"/>
        <v>0</v>
      </c>
      <c r="AH80" s="112">
        <f t="shared" si="11"/>
        <v>0</v>
      </c>
      <c r="AI80" s="112">
        <f t="shared" si="11"/>
        <v>0</v>
      </c>
      <c r="AJ80" s="112">
        <f t="shared" si="11"/>
        <v>0</v>
      </c>
      <c r="AK80" s="112">
        <f t="shared" si="11"/>
        <v>0</v>
      </c>
      <c r="AL80" s="112">
        <f t="shared" si="11"/>
        <v>0</v>
      </c>
      <c r="AM80" s="112">
        <f t="shared" ref="AM80:BD80" si="12">IF(ISERROR(AM79),1,0)</f>
        <v>0</v>
      </c>
      <c r="AN80" s="112">
        <f t="shared" si="12"/>
        <v>0</v>
      </c>
      <c r="AO80" s="112">
        <f t="shared" si="12"/>
        <v>0</v>
      </c>
      <c r="AP80" s="112">
        <f t="shared" si="12"/>
        <v>0</v>
      </c>
      <c r="AQ80" s="112">
        <f t="shared" si="12"/>
        <v>0</v>
      </c>
      <c r="AR80" s="112">
        <f t="shared" si="12"/>
        <v>0</v>
      </c>
      <c r="AS80" s="112">
        <f t="shared" si="12"/>
        <v>0</v>
      </c>
      <c r="AT80" s="112">
        <f t="shared" si="12"/>
        <v>0</v>
      </c>
      <c r="AU80" s="112">
        <f t="shared" si="12"/>
        <v>0</v>
      </c>
      <c r="AV80" s="112">
        <f t="shared" si="12"/>
        <v>0</v>
      </c>
      <c r="AW80" s="112">
        <f t="shared" si="12"/>
        <v>0</v>
      </c>
      <c r="AX80" s="112">
        <f t="shared" si="12"/>
        <v>0</v>
      </c>
      <c r="AY80" s="112">
        <f t="shared" si="12"/>
        <v>0</v>
      </c>
      <c r="AZ80" s="112">
        <f t="shared" si="12"/>
        <v>0</v>
      </c>
      <c r="BA80" s="112">
        <f t="shared" si="12"/>
        <v>0</v>
      </c>
      <c r="BB80" s="112">
        <f t="shared" si="12"/>
        <v>0</v>
      </c>
      <c r="BC80" s="112">
        <f t="shared" si="12"/>
        <v>0</v>
      </c>
      <c r="BD80" s="112">
        <f t="shared" si="12"/>
        <v>0</v>
      </c>
      <c r="BE80" s="94"/>
      <c r="BF80" s="94"/>
      <c r="BG80" s="94"/>
      <c r="BH80" s="94"/>
    </row>
    <row r="81" spans="1:56" outlineLevel="1" x14ac:dyDescent="0.2">
      <c r="C81" s="24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</row>
    <row r="82" spans="1:56" x14ac:dyDescent="0.2">
      <c r="A82" s="6">
        <f ca="1">MAX($A$1:A81)+subsection</f>
        <v>6.0499999999999989</v>
      </c>
      <c r="B82" s="6" t="s">
        <v>231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</row>
    <row r="83" spans="1:56" x14ac:dyDescent="0.2">
      <c r="C83" s="24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</row>
    <row r="84" spans="1:56" outlineLevel="1" x14ac:dyDescent="0.2">
      <c r="B84" s="50" t="s">
        <v>232</v>
      </c>
      <c r="C84" s="24"/>
      <c r="G84" s="216"/>
      <c r="H84" s="214" t="s">
        <v>233</v>
      </c>
      <c r="I84" s="268" t="s">
        <v>234</v>
      </c>
      <c r="J84" s="269"/>
      <c r="K84" s="270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</row>
    <row r="85" spans="1:56" outlineLevel="1" x14ac:dyDescent="0.2">
      <c r="C85" s="24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</row>
    <row r="86" spans="1:56" outlineLevel="1" x14ac:dyDescent="0.2">
      <c r="B86" s="48" t="s">
        <v>235</v>
      </c>
      <c r="C86" s="24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</row>
    <row r="87" spans="1:56" outlineLevel="1" x14ac:dyDescent="0.2">
      <c r="B87" s="49" t="str">
        <f t="array" ref="B87:B106">Asset_Classes</f>
        <v>Shared Channel</v>
      </c>
      <c r="C87" s="10" t="s">
        <v>217</v>
      </c>
      <c r="G87" s="175">
        <v>0</v>
      </c>
      <c r="H87" s="175">
        <v>0</v>
      </c>
      <c r="I87" s="175">
        <v>0</v>
      </c>
      <c r="J87" s="175">
        <v>0</v>
      </c>
      <c r="K87" s="175">
        <v>0</v>
      </c>
      <c r="L87" s="175">
        <v>0</v>
      </c>
      <c r="M87" s="175">
        <v>0</v>
      </c>
      <c r="N87" s="175">
        <v>0</v>
      </c>
      <c r="O87" s="175">
        <v>0</v>
      </c>
      <c r="P87" s="175">
        <v>0</v>
      </c>
      <c r="Q87" s="175">
        <v>0</v>
      </c>
      <c r="R87" s="175">
        <v>0</v>
      </c>
      <c r="S87" s="175">
        <v>0</v>
      </c>
      <c r="T87" s="175">
        <v>0</v>
      </c>
      <c r="U87" s="175">
        <v>0</v>
      </c>
      <c r="V87" s="175">
        <v>0</v>
      </c>
      <c r="W87" s="175">
        <v>224.12522714807966</v>
      </c>
      <c r="X87" s="175">
        <v>13.51343281334009</v>
      </c>
      <c r="Y87" s="175">
        <v>13.851268633673591</v>
      </c>
      <c r="Z87" s="175">
        <v>14.19755034951543</v>
      </c>
      <c r="AA87" s="175">
        <v>14.552489108253315</v>
      </c>
      <c r="AB87" s="175">
        <v>14.916301335959647</v>
      </c>
      <c r="AC87" s="175">
        <v>15.289208869358637</v>
      </c>
      <c r="AD87" s="175">
        <v>15.671439091092601</v>
      </c>
      <c r="AE87" s="175">
        <v>16.063225068369913</v>
      </c>
      <c r="AF87" s="175">
        <v>16.464805695079161</v>
      </c>
      <c r="AG87" s="175">
        <v>16.876425837456139</v>
      </c>
      <c r="AH87" s="175">
        <v>17.298336483392539</v>
      </c>
      <c r="AI87" s="175">
        <v>17.730794895477352</v>
      </c>
      <c r="AJ87" s="175">
        <v>18.17406476786428</v>
      </c>
      <c r="AK87" s="175">
        <v>18.628416387060888</v>
      </c>
      <c r="AL87" s="175">
        <v>19.09412679673741</v>
      </c>
      <c r="AM87" s="175">
        <v>19.571479966655843</v>
      </c>
      <c r="AN87" s="175">
        <v>20.060766965822239</v>
      </c>
      <c r="AO87" s="175">
        <v>20.562286139967796</v>
      </c>
      <c r="AP87" s="175">
        <v>21.076343293466987</v>
      </c>
      <c r="AQ87" s="175">
        <v>21.603251875803664</v>
      </c>
      <c r="AR87" s="175">
        <v>22.143333172698753</v>
      </c>
      <c r="AS87" s="175">
        <v>22.696916502016222</v>
      </c>
      <c r="AT87" s="175">
        <v>23.264339414566624</v>
      </c>
      <c r="AU87" s="175">
        <v>23.845947899930788</v>
      </c>
      <c r="AV87" s="175">
        <v>24.442096597429053</v>
      </c>
      <c r="AW87" s="175">
        <v>25.053149012364777</v>
      </c>
      <c r="AX87" s="175">
        <v>25.679477737673896</v>
      </c>
      <c r="AY87" s="175">
        <v>26.321464681115742</v>
      </c>
      <c r="AZ87" s="175">
        <v>26.979501298143632</v>
      </c>
      <c r="BA87" s="175">
        <v>27.653988830597221</v>
      </c>
      <c r="BB87" s="175">
        <v>28.345338551362151</v>
      </c>
      <c r="BC87" s="175">
        <v>29.053972015146201</v>
      </c>
      <c r="BD87" s="175">
        <v>29.780321315524855</v>
      </c>
    </row>
    <row r="88" spans="1:56" outlineLevel="1" x14ac:dyDescent="0.2">
      <c r="B88" s="49" t="str">
        <v>Shared Channel Over-Dredge</v>
      </c>
      <c r="C88" s="10" t="s">
        <v>217</v>
      </c>
      <c r="G88" s="175">
        <v>0</v>
      </c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5">
        <v>0</v>
      </c>
      <c r="S88" s="175">
        <v>0</v>
      </c>
      <c r="T88" s="175">
        <v>0</v>
      </c>
      <c r="U88" s="175">
        <v>0</v>
      </c>
      <c r="V88" s="175">
        <v>0</v>
      </c>
      <c r="W88" s="175">
        <v>229.54796918981953</v>
      </c>
      <c r="X88" s="175">
        <v>0</v>
      </c>
      <c r="Y88" s="175">
        <v>0</v>
      </c>
      <c r="Z88" s="175">
        <v>0</v>
      </c>
      <c r="AA88" s="175">
        <v>0</v>
      </c>
      <c r="AB88" s="175">
        <v>0</v>
      </c>
      <c r="AC88" s="175">
        <v>0</v>
      </c>
      <c r="AD88" s="175">
        <v>0</v>
      </c>
      <c r="AE88" s="175">
        <v>0</v>
      </c>
      <c r="AF88" s="175">
        <v>0</v>
      </c>
      <c r="AG88" s="175">
        <v>0</v>
      </c>
      <c r="AH88" s="175">
        <v>0</v>
      </c>
      <c r="AI88" s="175">
        <v>0</v>
      </c>
      <c r="AJ88" s="175">
        <v>0</v>
      </c>
      <c r="AK88" s="175">
        <v>0</v>
      </c>
      <c r="AL88" s="175">
        <v>0</v>
      </c>
      <c r="AM88" s="175">
        <v>0</v>
      </c>
      <c r="AN88" s="175">
        <v>0</v>
      </c>
      <c r="AO88" s="175">
        <v>0</v>
      </c>
      <c r="AP88" s="175">
        <v>0</v>
      </c>
      <c r="AQ88" s="175">
        <v>0</v>
      </c>
      <c r="AR88" s="175">
        <v>0</v>
      </c>
      <c r="AS88" s="175">
        <v>0</v>
      </c>
      <c r="AT88" s="175">
        <v>0</v>
      </c>
      <c r="AU88" s="175">
        <v>0</v>
      </c>
      <c r="AV88" s="175">
        <v>0</v>
      </c>
      <c r="AW88" s="175">
        <v>0</v>
      </c>
      <c r="AX88" s="175">
        <v>0</v>
      </c>
      <c r="AY88" s="175">
        <v>0</v>
      </c>
      <c r="AZ88" s="175">
        <v>0</v>
      </c>
      <c r="BA88" s="175">
        <v>0</v>
      </c>
      <c r="BB88" s="175">
        <v>0</v>
      </c>
      <c r="BC88" s="175">
        <v>0</v>
      </c>
      <c r="BD88" s="175">
        <v>0</v>
      </c>
    </row>
    <row r="89" spans="1:56" outlineLevel="1" x14ac:dyDescent="0.2">
      <c r="B89" s="49" t="str">
        <v>Melbourne Channel</v>
      </c>
      <c r="C89" s="10" t="s">
        <v>217</v>
      </c>
      <c r="G89" s="175">
        <v>0</v>
      </c>
      <c r="H89" s="175">
        <v>0</v>
      </c>
      <c r="I89" s="175">
        <v>0</v>
      </c>
      <c r="J89" s="175">
        <v>0</v>
      </c>
      <c r="K89" s="175">
        <v>0</v>
      </c>
      <c r="L89" s="175">
        <v>0</v>
      </c>
      <c r="M89" s="175">
        <v>0</v>
      </c>
      <c r="N89" s="175">
        <v>0</v>
      </c>
      <c r="O89" s="175">
        <v>0</v>
      </c>
      <c r="P89" s="175">
        <v>0</v>
      </c>
      <c r="Q89" s="175">
        <v>0</v>
      </c>
      <c r="R89" s="175">
        <v>0</v>
      </c>
      <c r="S89" s="175">
        <v>0</v>
      </c>
      <c r="T89" s="175">
        <v>0</v>
      </c>
      <c r="U89" s="175">
        <v>0</v>
      </c>
      <c r="V89" s="175">
        <v>0</v>
      </c>
      <c r="W89" s="175">
        <v>963.41790289814946</v>
      </c>
      <c r="X89" s="175">
        <v>58.390548570875048</v>
      </c>
      <c r="Y89" s="175">
        <v>59.880277586858043</v>
      </c>
      <c r="Z89" s="175">
        <v>61.408990256561047</v>
      </c>
      <c r="AA89" s="175">
        <v>62.97779725764628</v>
      </c>
      <c r="AB89" s="175">
        <v>64.587851642651145</v>
      </c>
      <c r="AC89" s="175">
        <v>66.240352001253115</v>
      </c>
      <c r="AD89" s="175">
        <v>67.936546092009422</v>
      </c>
      <c r="AE89" s="175">
        <v>69.677735045602418</v>
      </c>
      <c r="AF89" s="175">
        <v>71.465278269519743</v>
      </c>
      <c r="AG89" s="175">
        <v>73.30059922116952</v>
      </c>
      <c r="AH89" s="175">
        <v>75.185192266233244</v>
      </c>
      <c r="AI89" s="175">
        <v>77.120630906758493</v>
      </c>
      <c r="AJ89" s="175">
        <v>79.108577756707675</v>
      </c>
      <c r="AK89" s="175">
        <v>81.150796772814061</v>
      </c>
      <c r="AL89" s="175">
        <v>83.249168433051096</v>
      </c>
      <c r="AM89" s="175">
        <v>85.405708820834676</v>
      </c>
      <c r="AN89" s="175">
        <v>87.622593963180123</v>
      </c>
      <c r="AO89" s="175">
        <v>89.902191355195711</v>
      </c>
      <c r="AP89" s="175">
        <v>92.247101497851872</v>
      </c>
      <c r="AQ89" s="175">
        <v>94.660213680610823</v>
      </c>
      <c r="AR89" s="175">
        <v>97.144782509240201</v>
      </c>
      <c r="AS89" s="175">
        <v>99.704535462956329</v>
      </c>
      <c r="AT89" s="175">
        <v>102.34382831216486</v>
      </c>
      <c r="AU89" s="175">
        <v>105.06787705018964</v>
      </c>
      <c r="AV89" s="175">
        <v>107.88311743691199</v>
      </c>
      <c r="AW89" s="175">
        <v>110.79778849239666</v>
      </c>
      <c r="AX89" s="175">
        <v>113.82293436584659</v>
      </c>
      <c r="AY89" s="175">
        <v>116.97425197324168</v>
      </c>
      <c r="AZ89" s="175">
        <v>120.27583439367612</v>
      </c>
      <c r="BA89" s="175">
        <v>123.76881305528272</v>
      </c>
      <c r="BB89" s="175">
        <v>127.53565045860667</v>
      </c>
      <c r="BC89" s="175">
        <v>131.79649228164027</v>
      </c>
      <c r="BD89" s="175">
        <v>137.83955915270045</v>
      </c>
    </row>
    <row r="90" spans="1:56" outlineLevel="1" x14ac:dyDescent="0.2">
      <c r="B90" s="49" t="str">
        <v>Melbourne Channel Over-Dredge</v>
      </c>
      <c r="C90" s="10" t="s">
        <v>217</v>
      </c>
      <c r="G90" s="175">
        <v>0</v>
      </c>
      <c r="H90" s="175">
        <v>0</v>
      </c>
      <c r="I90" s="175">
        <v>0</v>
      </c>
      <c r="J90" s="175">
        <v>0</v>
      </c>
      <c r="K90" s="175">
        <v>0</v>
      </c>
      <c r="L90" s="175">
        <v>0</v>
      </c>
      <c r="M90" s="175">
        <v>0</v>
      </c>
      <c r="N90" s="175">
        <v>0</v>
      </c>
      <c r="O90" s="175">
        <v>0</v>
      </c>
      <c r="P90" s="175">
        <v>0</v>
      </c>
      <c r="Q90" s="175">
        <v>0</v>
      </c>
      <c r="R90" s="175">
        <v>0</v>
      </c>
      <c r="S90" s="175">
        <v>0</v>
      </c>
      <c r="T90" s="175">
        <v>0</v>
      </c>
      <c r="U90" s="175">
        <v>0</v>
      </c>
      <c r="V90" s="175">
        <v>0</v>
      </c>
      <c r="W90" s="175">
        <v>249.04624405723894</v>
      </c>
      <c r="X90" s="175">
        <v>0.77494107245297494</v>
      </c>
      <c r="Y90" s="175">
        <v>0.79431459926429926</v>
      </c>
      <c r="Z90" s="175">
        <v>0.81417246424590672</v>
      </c>
      <c r="AA90" s="175">
        <v>0.83452677585205426</v>
      </c>
      <c r="AB90" s="175">
        <v>0.85538994524835554</v>
      </c>
      <c r="AC90" s="175">
        <v>0.8767746938795643</v>
      </c>
      <c r="AD90" s="175">
        <v>0.8986940612265536</v>
      </c>
      <c r="AE90" s="175">
        <v>0.92116141275721719</v>
      </c>
      <c r="AF90" s="175">
        <v>0.94419044807614749</v>
      </c>
      <c r="AG90" s="175">
        <v>0.96779520927805107</v>
      </c>
      <c r="AH90" s="175">
        <v>0.99199008951000212</v>
      </c>
      <c r="AI90" s="175">
        <v>1.0167898417477523</v>
      </c>
      <c r="AJ90" s="175">
        <v>1.0422095877914459</v>
      </c>
      <c r="AK90" s="175">
        <v>1.0682648274862321</v>
      </c>
      <c r="AL90" s="175">
        <v>1.0949714481733877</v>
      </c>
      <c r="AM90" s="175">
        <v>1.1223457343777223</v>
      </c>
      <c r="AN90" s="175">
        <v>1.1504043777371653</v>
      </c>
      <c r="AO90" s="175">
        <v>1.1791644871805944</v>
      </c>
      <c r="AP90" s="175">
        <v>1.2086435993601092</v>
      </c>
      <c r="AQ90" s="175">
        <v>1.2388596893441117</v>
      </c>
      <c r="AR90" s="175">
        <v>1.2698311815777141</v>
      </c>
      <c r="AS90" s="175">
        <v>1.3015769611171573</v>
      </c>
      <c r="AT90" s="175">
        <v>1.3341163851450861</v>
      </c>
      <c r="AU90" s="175">
        <v>1.367469294773713</v>
      </c>
      <c r="AV90" s="175">
        <v>1.4016560271430558</v>
      </c>
      <c r="AW90" s="175">
        <v>1.436697427821632</v>
      </c>
      <c r="AX90" s="175">
        <v>1.4726148635171725</v>
      </c>
      <c r="AY90" s="175">
        <v>1.5094302351051019</v>
      </c>
      <c r="AZ90" s="175">
        <v>1.5471659909827291</v>
      </c>
      <c r="BA90" s="175">
        <v>1.5858451407572973</v>
      </c>
      <c r="BB90" s="175">
        <v>1.6796743115854373</v>
      </c>
      <c r="BC90" s="175">
        <v>2.0548918795766999</v>
      </c>
      <c r="BD90" s="175">
        <v>3.8140459413494554</v>
      </c>
    </row>
    <row r="91" spans="1:56" outlineLevel="1" x14ac:dyDescent="0.2">
      <c r="B91" s="49" t="str">
        <v>Channel Protection Assets</v>
      </c>
      <c r="C91" s="10" t="s">
        <v>217</v>
      </c>
      <c r="G91" s="175">
        <v>0</v>
      </c>
      <c r="H91" s="175">
        <v>0</v>
      </c>
      <c r="I91" s="175">
        <v>0</v>
      </c>
      <c r="J91" s="175">
        <v>0</v>
      </c>
      <c r="K91" s="175">
        <v>0</v>
      </c>
      <c r="L91" s="175">
        <v>0</v>
      </c>
      <c r="M91" s="175">
        <v>0</v>
      </c>
      <c r="N91" s="175">
        <v>0</v>
      </c>
      <c r="O91" s="175">
        <v>0</v>
      </c>
      <c r="P91" s="175">
        <v>0</v>
      </c>
      <c r="Q91" s="175">
        <v>0</v>
      </c>
      <c r="R91" s="175">
        <v>0</v>
      </c>
      <c r="S91" s="175">
        <v>0</v>
      </c>
      <c r="T91" s="175">
        <v>0</v>
      </c>
      <c r="U91" s="175">
        <v>0</v>
      </c>
      <c r="V91" s="175">
        <v>0</v>
      </c>
      <c r="W91" s="175">
        <v>66.433771919872626</v>
      </c>
      <c r="X91" s="175">
        <v>4.0055656598746694</v>
      </c>
      <c r="Y91" s="175">
        <v>4.1057048013715356</v>
      </c>
      <c r="Z91" s="175">
        <v>4.2083474214058239</v>
      </c>
      <c r="AA91" s="175">
        <v>4.3135561069409691</v>
      </c>
      <c r="AB91" s="175">
        <v>4.4213950096144927</v>
      </c>
      <c r="AC91" s="175">
        <v>4.531929884854855</v>
      </c>
      <c r="AD91" s="175">
        <v>0</v>
      </c>
      <c r="AE91" s="175">
        <v>0</v>
      </c>
      <c r="AF91" s="175">
        <v>0</v>
      </c>
      <c r="AG91" s="175">
        <v>0</v>
      </c>
      <c r="AH91" s="175">
        <v>0</v>
      </c>
      <c r="AI91" s="175">
        <v>0</v>
      </c>
      <c r="AJ91" s="175">
        <v>0</v>
      </c>
      <c r="AK91" s="175">
        <v>0</v>
      </c>
      <c r="AL91" s="175">
        <v>0</v>
      </c>
      <c r="AM91" s="175">
        <v>0</v>
      </c>
      <c r="AN91" s="175">
        <v>0</v>
      </c>
      <c r="AO91" s="175">
        <v>0</v>
      </c>
      <c r="AP91" s="175">
        <v>0</v>
      </c>
      <c r="AQ91" s="175">
        <v>0</v>
      </c>
      <c r="AR91" s="175">
        <v>0</v>
      </c>
      <c r="AS91" s="175">
        <v>0</v>
      </c>
      <c r="AT91" s="175">
        <v>0</v>
      </c>
      <c r="AU91" s="175">
        <v>0</v>
      </c>
      <c r="AV91" s="175">
        <v>0</v>
      </c>
      <c r="AW91" s="175">
        <v>0</v>
      </c>
      <c r="AX91" s="175">
        <v>0</v>
      </c>
      <c r="AY91" s="175">
        <v>0</v>
      </c>
      <c r="AZ91" s="175">
        <v>0</v>
      </c>
      <c r="BA91" s="175">
        <v>0</v>
      </c>
      <c r="BB91" s="175">
        <v>0</v>
      </c>
      <c r="BC91" s="175">
        <v>0</v>
      </c>
      <c r="BD91" s="175">
        <v>0</v>
      </c>
    </row>
    <row r="92" spans="1:56" outlineLevel="1" x14ac:dyDescent="0.2">
      <c r="B92" s="49" t="str">
        <v>Channel Service Protection</v>
      </c>
      <c r="C92" s="10" t="s">
        <v>217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175">
        <v>0</v>
      </c>
      <c r="V92" s="175">
        <v>0</v>
      </c>
      <c r="W92" s="175">
        <v>14.284389320269213</v>
      </c>
      <c r="X92" s="175">
        <v>0.60917734882212338</v>
      </c>
      <c r="Y92" s="175">
        <v>0.67520510353867047</v>
      </c>
      <c r="Z92" s="175">
        <v>0.74583399251397164</v>
      </c>
      <c r="AA92" s="175">
        <v>0.82140974281705892</v>
      </c>
      <c r="AB92" s="175">
        <v>0.90231148861930488</v>
      </c>
      <c r="AC92" s="175">
        <v>0.98895617127625479</v>
      </c>
      <c r="AD92" s="175">
        <v>1.0818037112633692</v>
      </c>
      <c r="AE92" s="175">
        <v>1.181363124331742</v>
      </c>
      <c r="AF92" s="175">
        <v>1.2881998015291212</v>
      </c>
      <c r="AG92" s="175">
        <v>1.4029442355606832</v>
      </c>
      <c r="AH92" s="175">
        <v>1.5263025603748146</v>
      </c>
      <c r="AI92" s="175">
        <v>1.6590693856104572</v>
      </c>
      <c r="AJ92" s="175">
        <v>1.8021435655448403</v>
      </c>
      <c r="AK92" s="175">
        <v>1.9565477627747536</v>
      </c>
      <c r="AL92" s="175">
        <v>2.1234529795410069</v>
      </c>
      <c r="AM92" s="175">
        <v>2.3042096802047847</v>
      </c>
      <c r="AN92" s="175">
        <v>2.5003877896839612</v>
      </c>
      <c r="AO92" s="175">
        <v>2.7138288429272159</v>
      </c>
      <c r="AP92" s="175">
        <v>2.9467150769735078</v>
      </c>
      <c r="AQ92" s="175">
        <v>3.2016626383326319</v>
      </c>
      <c r="AR92" s="175">
        <v>3.4818499244558403</v>
      </c>
      <c r="AS92" s="175">
        <v>3.7911984925229585</v>
      </c>
      <c r="AT92" s="175">
        <v>4.1346350676833303</v>
      </c>
      <c r="AU92" s="175">
        <v>4.5184832241780475</v>
      </c>
      <c r="AV92" s="175">
        <v>4.9510713615752344</v>
      </c>
      <c r="AW92" s="175">
        <v>5.4421549058664365</v>
      </c>
      <c r="AX92" s="175">
        <v>5.9709014299051368</v>
      </c>
      <c r="AY92" s="175">
        <v>6.5606504400371071</v>
      </c>
      <c r="AZ92" s="175">
        <v>7.2850778161289567</v>
      </c>
      <c r="BA92" s="175">
        <v>8.2101157769792668</v>
      </c>
      <c r="BB92" s="175">
        <v>9.4724718195102344</v>
      </c>
      <c r="BC92" s="175">
        <v>11.4421211443894</v>
      </c>
      <c r="BD92" s="175">
        <v>16.299598425741969</v>
      </c>
    </row>
    <row r="93" spans="1:56" outlineLevel="1" x14ac:dyDescent="0.2">
      <c r="B93" s="49" t="str">
        <v>Roads</v>
      </c>
      <c r="C93" s="10" t="s">
        <v>217</v>
      </c>
      <c r="G93" s="175">
        <v>0</v>
      </c>
      <c r="H93" s="175">
        <v>0</v>
      </c>
      <c r="I93" s="175">
        <v>0</v>
      </c>
      <c r="J93" s="175">
        <v>0</v>
      </c>
      <c r="K93" s="175">
        <v>0</v>
      </c>
      <c r="L93" s="175">
        <v>0</v>
      </c>
      <c r="M93" s="175">
        <v>0</v>
      </c>
      <c r="N93" s="175">
        <v>0</v>
      </c>
      <c r="O93" s="175">
        <v>0</v>
      </c>
      <c r="P93" s="175">
        <v>0</v>
      </c>
      <c r="Q93" s="175">
        <v>0</v>
      </c>
      <c r="R93" s="175">
        <v>0</v>
      </c>
      <c r="S93" s="175">
        <v>0</v>
      </c>
      <c r="T93" s="175">
        <v>0</v>
      </c>
      <c r="U93" s="175">
        <v>0</v>
      </c>
      <c r="V93" s="175">
        <v>0</v>
      </c>
      <c r="W93" s="175">
        <v>108.79350171747227</v>
      </c>
      <c r="X93" s="175">
        <v>7.9175140113872802</v>
      </c>
      <c r="Y93" s="175">
        <v>8.6930734058169463</v>
      </c>
      <c r="Z93" s="175">
        <v>9.5024623237109758</v>
      </c>
      <c r="AA93" s="175">
        <v>10.34370105687637</v>
      </c>
      <c r="AB93" s="175">
        <v>11.169350040946496</v>
      </c>
      <c r="AC93" s="175">
        <v>12.023706715756799</v>
      </c>
      <c r="AD93" s="175">
        <v>12.855448829680489</v>
      </c>
      <c r="AE93" s="175">
        <v>13.396772928502507</v>
      </c>
      <c r="AF93" s="175">
        <v>13.732210010739516</v>
      </c>
      <c r="AG93" s="175">
        <v>14.075515261008004</v>
      </c>
      <c r="AH93" s="175">
        <v>14.427403142533196</v>
      </c>
      <c r="AI93" s="175">
        <v>14.788088221096528</v>
      </c>
      <c r="AJ93" s="175">
        <v>15.157790426623938</v>
      </c>
      <c r="AK93" s="175">
        <v>15.546694632922414</v>
      </c>
      <c r="AL93" s="175">
        <v>15.977851147208982</v>
      </c>
      <c r="AM93" s="175">
        <v>16.468682597661065</v>
      </c>
      <c r="AN93" s="175">
        <v>17.028881468472349</v>
      </c>
      <c r="AO93" s="175">
        <v>17.670021867087137</v>
      </c>
      <c r="AP93" s="175">
        <v>18.406049128309043</v>
      </c>
      <c r="AQ93" s="175">
        <v>19.25394079674933</v>
      </c>
      <c r="AR93" s="175">
        <v>20.23461731356517</v>
      </c>
      <c r="AS93" s="175">
        <v>21.374226330792524</v>
      </c>
      <c r="AT93" s="175">
        <v>22.706003473531034</v>
      </c>
      <c r="AU93" s="175">
        <v>24.273054834403005</v>
      </c>
      <c r="AV93" s="175">
        <v>26.132676955909901</v>
      </c>
      <c r="AW93" s="175">
        <v>28.363375229745703</v>
      </c>
      <c r="AX93" s="175">
        <v>31.076923658096678</v>
      </c>
      <c r="AY93" s="175">
        <v>34.440616339753703</v>
      </c>
      <c r="AZ93" s="175">
        <v>38.722363743510442</v>
      </c>
      <c r="BA93" s="175">
        <v>44.394822260151564</v>
      </c>
      <c r="BB93" s="175">
        <v>52.428122667956345</v>
      </c>
      <c r="BC93" s="175">
        <v>65.450961233106099</v>
      </c>
      <c r="BD93" s="175">
        <v>98.962417823079733</v>
      </c>
    </row>
    <row r="94" spans="1:56" outlineLevel="1" x14ac:dyDescent="0.2">
      <c r="B94" s="49" t="str">
        <v>Rail</v>
      </c>
      <c r="C94" s="10" t="s">
        <v>217</v>
      </c>
      <c r="G94" s="175">
        <v>0</v>
      </c>
      <c r="H94" s="175">
        <v>0</v>
      </c>
      <c r="I94" s="175">
        <v>0</v>
      </c>
      <c r="J94" s="175">
        <v>0</v>
      </c>
      <c r="K94" s="175">
        <v>0</v>
      </c>
      <c r="L94" s="175">
        <v>0</v>
      </c>
      <c r="M94" s="175">
        <v>0</v>
      </c>
      <c r="N94" s="175">
        <v>0</v>
      </c>
      <c r="O94" s="175">
        <v>0</v>
      </c>
      <c r="P94" s="175">
        <v>0</v>
      </c>
      <c r="Q94" s="175">
        <v>0</v>
      </c>
      <c r="R94" s="175">
        <v>0</v>
      </c>
      <c r="S94" s="175">
        <v>0</v>
      </c>
      <c r="T94" s="175">
        <v>0</v>
      </c>
      <c r="U94" s="175">
        <v>0</v>
      </c>
      <c r="V94" s="175">
        <v>0</v>
      </c>
      <c r="W94" s="175">
        <v>164.38951676613326</v>
      </c>
      <c r="X94" s="175">
        <v>21.9693816623396</v>
      </c>
      <c r="Y94" s="175">
        <v>21.411312548602925</v>
      </c>
      <c r="Z94" s="175">
        <v>23.421152158674474</v>
      </c>
      <c r="AA94" s="175">
        <v>25.530910329044566</v>
      </c>
      <c r="AB94" s="175">
        <v>27.772286772943779</v>
      </c>
      <c r="AC94" s="175">
        <v>30.168497058850605</v>
      </c>
      <c r="AD94" s="175">
        <v>32.731813002055119</v>
      </c>
      <c r="AE94" s="175">
        <v>35.475811652924754</v>
      </c>
      <c r="AF94" s="175">
        <v>38.415568662754112</v>
      </c>
      <c r="AG94" s="175">
        <v>41.567890059780758</v>
      </c>
      <c r="AH94" s="175">
        <v>44.951592178460771</v>
      </c>
      <c r="AI94" s="175">
        <v>48.587842532453685</v>
      </c>
      <c r="AJ94" s="175">
        <v>52.500578617704988</v>
      </c>
      <c r="AK94" s="175">
        <v>56.71347094641348</v>
      </c>
      <c r="AL94" s="175">
        <v>61.179986967521543</v>
      </c>
      <c r="AM94" s="175">
        <v>65.897529495333316</v>
      </c>
      <c r="AN94" s="175">
        <v>70.912842857012947</v>
      </c>
      <c r="AO94" s="175">
        <v>75.433069756171179</v>
      </c>
      <c r="AP94" s="175">
        <v>79.514404851872001</v>
      </c>
      <c r="AQ94" s="175">
        <v>84.072648314146406</v>
      </c>
      <c r="AR94" s="175">
        <v>89.189764885761235</v>
      </c>
      <c r="AS94" s="175">
        <v>94.965708884865933</v>
      </c>
      <c r="AT94" s="175">
        <v>101.52698831142121</v>
      </c>
      <c r="AU94" s="175">
        <v>109.03706203155816</v>
      </c>
      <c r="AV94" s="175">
        <v>117.7124808026845</v>
      </c>
      <c r="AW94" s="175">
        <v>127.84910915905327</v>
      </c>
      <c r="AX94" s="175">
        <v>139.86718097212517</v>
      </c>
      <c r="AY94" s="175">
        <v>154.39442949735061</v>
      </c>
      <c r="AZ94" s="175">
        <v>172.43456142688567</v>
      </c>
      <c r="BA94" s="175">
        <v>195.7562685070753</v>
      </c>
      <c r="BB94" s="175">
        <v>227.98681013718334</v>
      </c>
      <c r="BC94" s="175">
        <v>278.94963935966723</v>
      </c>
      <c r="BD94" s="175">
        <v>406.54969899618868</v>
      </c>
    </row>
    <row r="95" spans="1:56" outlineLevel="1" x14ac:dyDescent="0.2">
      <c r="B95" s="49" t="str">
        <v>Buildings</v>
      </c>
      <c r="C95" s="10" t="s">
        <v>217</v>
      </c>
      <c r="G95" s="175">
        <v>0</v>
      </c>
      <c r="H95" s="175">
        <v>0</v>
      </c>
      <c r="I95" s="175">
        <v>0</v>
      </c>
      <c r="J95" s="175">
        <v>0</v>
      </c>
      <c r="K95" s="175">
        <v>0</v>
      </c>
      <c r="L95" s="175">
        <v>0</v>
      </c>
      <c r="M95" s="175">
        <v>0</v>
      </c>
      <c r="N95" s="175">
        <v>0</v>
      </c>
      <c r="O95" s="175">
        <v>0</v>
      </c>
      <c r="P95" s="175">
        <v>0</v>
      </c>
      <c r="Q95" s="175">
        <v>0</v>
      </c>
      <c r="R95" s="175">
        <v>0</v>
      </c>
      <c r="S95" s="175">
        <v>0</v>
      </c>
      <c r="T95" s="175">
        <v>0</v>
      </c>
      <c r="U95" s="175">
        <v>0</v>
      </c>
      <c r="V95" s="175">
        <v>0</v>
      </c>
      <c r="W95" s="175">
        <v>6.0872301976233647</v>
      </c>
      <c r="X95" s="175">
        <v>0.40732085454138572</v>
      </c>
      <c r="Y95" s="175">
        <v>0.41750387590492033</v>
      </c>
      <c r="Z95" s="175">
        <v>0.42794147280254335</v>
      </c>
      <c r="AA95" s="175">
        <v>0.43864000962260685</v>
      </c>
      <c r="AB95" s="175">
        <v>0.44960600986317195</v>
      </c>
      <c r="AC95" s="175">
        <v>0.46084616010975121</v>
      </c>
      <c r="AD95" s="175">
        <v>0.472367314112495</v>
      </c>
      <c r="AE95" s="175">
        <v>0.48417649696530723</v>
      </c>
      <c r="AF95" s="175">
        <v>0.49628090938943992</v>
      </c>
      <c r="AG95" s="175">
        <v>0.28443447025571023</v>
      </c>
      <c r="AH95" s="175">
        <v>0.2044350569100887</v>
      </c>
      <c r="AI95" s="175">
        <v>7.0626857230915302E-2</v>
      </c>
      <c r="AJ95" s="175">
        <v>0</v>
      </c>
      <c r="AK95" s="175">
        <v>0</v>
      </c>
      <c r="AL95" s="175">
        <v>0</v>
      </c>
      <c r="AM95" s="175">
        <v>0</v>
      </c>
      <c r="AN95" s="175">
        <v>0</v>
      </c>
      <c r="AO95" s="175">
        <v>0</v>
      </c>
      <c r="AP95" s="175">
        <v>0</v>
      </c>
      <c r="AQ95" s="175">
        <v>0</v>
      </c>
      <c r="AR95" s="175">
        <v>0</v>
      </c>
      <c r="AS95" s="175">
        <v>0</v>
      </c>
      <c r="AT95" s="175">
        <v>0</v>
      </c>
      <c r="AU95" s="175">
        <v>0</v>
      </c>
      <c r="AV95" s="175">
        <v>0</v>
      </c>
      <c r="AW95" s="175">
        <v>0</v>
      </c>
      <c r="AX95" s="175">
        <v>0</v>
      </c>
      <c r="AY95" s="175">
        <v>0</v>
      </c>
      <c r="AZ95" s="175">
        <v>0</v>
      </c>
      <c r="BA95" s="175">
        <v>0</v>
      </c>
      <c r="BB95" s="175">
        <v>0</v>
      </c>
      <c r="BC95" s="175">
        <v>0</v>
      </c>
      <c r="BD95" s="175">
        <v>0</v>
      </c>
    </row>
    <row r="96" spans="1:56" outlineLevel="1" x14ac:dyDescent="0.2">
      <c r="B96" s="49" t="str">
        <v>Wharves</v>
      </c>
      <c r="C96" s="10" t="s">
        <v>217</v>
      </c>
      <c r="G96" s="175">
        <v>0</v>
      </c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175">
        <v>0</v>
      </c>
      <c r="N96" s="175">
        <v>0</v>
      </c>
      <c r="O96" s="175">
        <v>0</v>
      </c>
      <c r="P96" s="175">
        <v>0</v>
      </c>
      <c r="Q96" s="175">
        <v>0</v>
      </c>
      <c r="R96" s="175">
        <v>0</v>
      </c>
      <c r="S96" s="175">
        <v>0</v>
      </c>
      <c r="T96" s="175">
        <v>0</v>
      </c>
      <c r="U96" s="175">
        <v>0</v>
      </c>
      <c r="V96" s="175">
        <v>0</v>
      </c>
      <c r="W96" s="175">
        <v>957.72928908168376</v>
      </c>
      <c r="X96" s="175">
        <v>73.535365853378636</v>
      </c>
      <c r="Y96" s="175">
        <v>77.121017518794076</v>
      </c>
      <c r="Z96" s="175">
        <v>80.839992163821918</v>
      </c>
      <c r="AA96" s="175">
        <v>84.696714905151907</v>
      </c>
      <c r="AB96" s="175">
        <v>88.695748788446011</v>
      </c>
      <c r="AC96" s="175">
        <v>92.841798919089086</v>
      </c>
      <c r="AD96" s="175">
        <v>48.868415293705418</v>
      </c>
      <c r="AE96" s="175">
        <v>52.116420317783408</v>
      </c>
      <c r="AF96" s="175">
        <v>54.845776544628187</v>
      </c>
      <c r="AG96" s="175">
        <v>56.458578656806793</v>
      </c>
      <c r="AH96" s="175">
        <v>57.352308322555636</v>
      </c>
      <c r="AI96" s="175">
        <v>57.566630476509964</v>
      </c>
      <c r="AJ96" s="175">
        <v>58.385113526983055</v>
      </c>
      <c r="AK96" s="175">
        <v>60.435820494483117</v>
      </c>
      <c r="AL96" s="175">
        <v>62.709531530773006</v>
      </c>
      <c r="AM96" s="175">
        <v>65.240023369361325</v>
      </c>
      <c r="AN96" s="175">
        <v>68.065099769721186</v>
      </c>
      <c r="AO96" s="175">
        <v>71.22971750571196</v>
      </c>
      <c r="AP96" s="175">
        <v>74.787838833434066</v>
      </c>
      <c r="AQ96" s="175">
        <v>78.804932005152594</v>
      </c>
      <c r="AR96" s="175">
        <v>83.361415993945798</v>
      </c>
      <c r="AS96" s="175">
        <v>88.557518005046063</v>
      </c>
      <c r="AT96" s="175">
        <v>94.520310672545207</v>
      </c>
      <c r="AU96" s="175">
        <v>101.41423452118113</v>
      </c>
      <c r="AV96" s="175">
        <v>109.45743397014847</v>
      </c>
      <c r="AW96" s="175">
        <v>118.94829654854094</v>
      </c>
      <c r="AX96" s="175">
        <v>130.3110543936443</v>
      </c>
      <c r="AY96" s="175">
        <v>144.17992242312673</v>
      </c>
      <c r="AZ96" s="175">
        <v>161.56961654392515</v>
      </c>
      <c r="BA96" s="175">
        <v>184.26908668325092</v>
      </c>
      <c r="BB96" s="175">
        <v>215.94837414306625</v>
      </c>
      <c r="BC96" s="175">
        <v>266.54889446339502</v>
      </c>
      <c r="BD96" s="175">
        <v>394.67721291604266</v>
      </c>
    </row>
    <row r="97" spans="1:60" outlineLevel="1" x14ac:dyDescent="0.2">
      <c r="B97" s="49" t="str">
        <v>Plant</v>
      </c>
      <c r="C97" s="10" t="s">
        <v>217</v>
      </c>
      <c r="G97" s="175">
        <v>0</v>
      </c>
      <c r="H97" s="175">
        <v>0</v>
      </c>
      <c r="I97" s="175">
        <v>0</v>
      </c>
      <c r="J97" s="175">
        <v>0</v>
      </c>
      <c r="K97" s="175">
        <v>0</v>
      </c>
      <c r="L97" s="175">
        <v>0</v>
      </c>
      <c r="M97" s="175">
        <v>0</v>
      </c>
      <c r="N97" s="175">
        <v>0</v>
      </c>
      <c r="O97" s="175">
        <v>0</v>
      </c>
      <c r="P97" s="175">
        <v>0</v>
      </c>
      <c r="Q97" s="175">
        <v>0</v>
      </c>
      <c r="R97" s="175">
        <v>0</v>
      </c>
      <c r="S97" s="175">
        <v>0</v>
      </c>
      <c r="T97" s="175">
        <v>0</v>
      </c>
      <c r="U97" s="175">
        <v>0</v>
      </c>
      <c r="V97" s="175">
        <v>0</v>
      </c>
      <c r="W97" s="175">
        <v>101.01025344832041</v>
      </c>
      <c r="X97" s="175">
        <v>8.1232577439717151</v>
      </c>
      <c r="Y97" s="175">
        <v>4.7456599301313842</v>
      </c>
      <c r="Z97" s="175">
        <v>4.8643014283846693</v>
      </c>
      <c r="AA97" s="175">
        <v>4.9859089640942846</v>
      </c>
      <c r="AB97" s="175">
        <v>5.1105566881966427</v>
      </c>
      <c r="AC97" s="175">
        <v>5.2383206054015581</v>
      </c>
      <c r="AD97" s="175">
        <v>5.3692786205365977</v>
      </c>
      <c r="AE97" s="175">
        <v>5.5035105860500106</v>
      </c>
      <c r="AF97" s="175">
        <v>5.6410983507012622</v>
      </c>
      <c r="AG97" s="175">
        <v>5.7821258094687931</v>
      </c>
      <c r="AH97" s="175">
        <v>5.926678954705511</v>
      </c>
      <c r="AI97" s="175">
        <v>6.0748459285731506</v>
      </c>
      <c r="AJ97" s="175">
        <v>6.2267170767874784</v>
      </c>
      <c r="AK97" s="175">
        <v>6.3823850037071654</v>
      </c>
      <c r="AL97" s="175">
        <v>6.5419446287998433</v>
      </c>
      <c r="AM97" s="175">
        <v>6.7054932445198396</v>
      </c>
      <c r="AN97" s="175">
        <v>6.8731305756328354</v>
      </c>
      <c r="AO97" s="175">
        <v>7.0449588400236554</v>
      </c>
      <c r="AP97" s="175">
        <v>7.2210828110242442</v>
      </c>
      <c r="AQ97" s="175">
        <v>7.4016098812998496</v>
      </c>
      <c r="AR97" s="175">
        <v>7.5866501283323453</v>
      </c>
      <c r="AS97" s="175">
        <v>7.7763163815406546</v>
      </c>
      <c r="AT97" s="175">
        <v>7.9707242910791685</v>
      </c>
      <c r="AU97" s="175">
        <v>8.1914923783518212</v>
      </c>
      <c r="AV97" s="175">
        <v>8.4922075397324903</v>
      </c>
      <c r="AW97" s="175">
        <v>8.9233103310214847</v>
      </c>
      <c r="AX97" s="175">
        <v>9.5299038578659605</v>
      </c>
      <c r="AY97" s="175">
        <v>10.379871638777322</v>
      </c>
      <c r="AZ97" s="175">
        <v>11.582402011942881</v>
      </c>
      <c r="BA97" s="175">
        <v>13.330762985874193</v>
      </c>
      <c r="BB97" s="175">
        <v>16.022552213600477</v>
      </c>
      <c r="BC97" s="175">
        <v>20.736664396949976</v>
      </c>
      <c r="BD97" s="175">
        <v>33.83902887118218</v>
      </c>
    </row>
    <row r="98" spans="1:60" outlineLevel="1" x14ac:dyDescent="0.2">
      <c r="B98" s="49" t="str">
        <v>Land</v>
      </c>
      <c r="C98" s="10" t="s">
        <v>217</v>
      </c>
      <c r="G98" s="175">
        <v>0</v>
      </c>
      <c r="H98" s="175">
        <v>0</v>
      </c>
      <c r="I98" s="175">
        <v>0</v>
      </c>
      <c r="J98" s="175">
        <v>0</v>
      </c>
      <c r="K98" s="175">
        <v>0</v>
      </c>
      <c r="L98" s="175">
        <v>0</v>
      </c>
      <c r="M98" s="175">
        <v>0</v>
      </c>
      <c r="N98" s="175">
        <v>0</v>
      </c>
      <c r="O98" s="175">
        <v>0</v>
      </c>
      <c r="P98" s="175">
        <v>0</v>
      </c>
      <c r="Q98" s="175">
        <v>0</v>
      </c>
      <c r="R98" s="175">
        <v>0</v>
      </c>
      <c r="S98" s="175">
        <v>0</v>
      </c>
      <c r="T98" s="175">
        <v>0</v>
      </c>
      <c r="U98" s="175">
        <v>0</v>
      </c>
      <c r="V98" s="175">
        <v>0</v>
      </c>
      <c r="W98" s="175">
        <v>20.148375397480706</v>
      </c>
      <c r="X98" s="175">
        <v>1.2148285166128061</v>
      </c>
      <c r="Y98" s="175">
        <v>1.2451992295281262</v>
      </c>
      <c r="Z98" s="175">
        <v>1.2763292102663291</v>
      </c>
      <c r="AA98" s="175">
        <v>1.3082374405229873</v>
      </c>
      <c r="AB98" s="175">
        <v>1.3409433765360619</v>
      </c>
      <c r="AC98" s="175">
        <v>1.3744669609494633</v>
      </c>
      <c r="AD98" s="175">
        <v>1.4088286349731998</v>
      </c>
      <c r="AE98" s="175">
        <v>1.4440493508475296</v>
      </c>
      <c r="AF98" s="175">
        <v>1.4801505846187177</v>
      </c>
      <c r="AG98" s="175">
        <v>1.5171543492341855</v>
      </c>
      <c r="AH98" s="175">
        <v>1.5550832079650401</v>
      </c>
      <c r="AI98" s="175">
        <v>1.5939602881641659</v>
      </c>
      <c r="AJ98" s="175">
        <v>1.6338092953682697</v>
      </c>
      <c r="AK98" s="175">
        <v>1.6746545277524765</v>
      </c>
      <c r="AL98" s="175">
        <v>1.7165208909462881</v>
      </c>
      <c r="AM98" s="175">
        <v>1.7594339132199452</v>
      </c>
      <c r="AN98" s="175">
        <v>1.8034197610504439</v>
      </c>
      <c r="AO98" s="175">
        <v>1.8485052550767049</v>
      </c>
      <c r="AP98" s="175">
        <v>1.8947178864536225</v>
      </c>
      <c r="AQ98" s="175">
        <v>1.9420858336149629</v>
      </c>
      <c r="AR98" s="175">
        <v>1.990637979455337</v>
      </c>
      <c r="AS98" s="175">
        <v>2.0404039289417204</v>
      </c>
      <c r="AT98" s="175">
        <v>2.0914140271652633</v>
      </c>
      <c r="AU98" s="175">
        <v>2.1436993778443947</v>
      </c>
      <c r="AV98" s="175">
        <v>2.1972918622905042</v>
      </c>
      <c r="AW98" s="175">
        <v>2.2522241588477665</v>
      </c>
      <c r="AX98" s="175">
        <v>2.3085297628189605</v>
      </c>
      <c r="AY98" s="175">
        <v>2.3662430068894342</v>
      </c>
      <c r="AZ98" s="175">
        <v>2.42539908206167</v>
      </c>
      <c r="BA98" s="175">
        <v>2.4860340591132113</v>
      </c>
      <c r="BB98" s="175">
        <v>2.5481849105910417</v>
      </c>
      <c r="BC98" s="175">
        <v>2.6118895333558174</v>
      </c>
      <c r="BD98" s="175">
        <v>2.6771867716897129</v>
      </c>
    </row>
    <row r="99" spans="1:60" outlineLevel="1" x14ac:dyDescent="0.2">
      <c r="B99" s="49" t="str">
        <v>Port Capacity Project - Initial Capital Asset Value</v>
      </c>
      <c r="C99" s="10" t="s">
        <v>217</v>
      </c>
      <c r="G99" s="175">
        <v>0</v>
      </c>
      <c r="H99" s="175">
        <v>0</v>
      </c>
      <c r="I99" s="175">
        <v>0</v>
      </c>
      <c r="J99" s="175">
        <v>0</v>
      </c>
      <c r="K99" s="175">
        <v>0</v>
      </c>
      <c r="L99" s="175">
        <v>0</v>
      </c>
      <c r="M99" s="175">
        <v>0</v>
      </c>
      <c r="N99" s="175">
        <v>0</v>
      </c>
      <c r="O99" s="175">
        <v>0</v>
      </c>
      <c r="P99" s="175">
        <v>0</v>
      </c>
      <c r="Q99" s="175">
        <v>0</v>
      </c>
      <c r="R99" s="175">
        <v>0</v>
      </c>
      <c r="S99" s="175">
        <v>0</v>
      </c>
      <c r="T99" s="175">
        <v>0</v>
      </c>
      <c r="U99" s="175">
        <v>0</v>
      </c>
      <c r="V99" s="175">
        <v>0</v>
      </c>
      <c r="W99" s="175">
        <v>317.91913241538094</v>
      </c>
      <c r="X99" s="175">
        <v>19.168653572103832</v>
      </c>
      <c r="Y99" s="175">
        <v>19.647869911406428</v>
      </c>
      <c r="Z99" s="175">
        <v>20.139066659191585</v>
      </c>
      <c r="AA99" s="175">
        <v>20.642543325671376</v>
      </c>
      <c r="AB99" s="175">
        <v>21.158606908813155</v>
      </c>
      <c r="AC99" s="175">
        <v>21.687572081533485</v>
      </c>
      <c r="AD99" s="175">
        <v>22.22976138357182</v>
      </c>
      <c r="AE99" s="175">
        <v>22.785505418161112</v>
      </c>
      <c r="AF99" s="175">
        <v>23.355143053615137</v>
      </c>
      <c r="AG99" s="175">
        <v>23.939021629955516</v>
      </c>
      <c r="AH99" s="175">
        <v>24.537497170704398</v>
      </c>
      <c r="AI99" s="175">
        <v>25.150934599972008</v>
      </c>
      <c r="AJ99" s="175">
        <v>25.779707964971301</v>
      </c>
      <c r="AK99" s="175">
        <v>26.424200664095583</v>
      </c>
      <c r="AL99" s="175">
        <v>27.084805680697972</v>
      </c>
      <c r="AM99" s="175">
        <v>27.761925822715419</v>
      </c>
      <c r="AN99" s="175">
        <v>28.455973968283303</v>
      </c>
      <c r="AO99" s="175">
        <v>29.167373317490387</v>
      </c>
      <c r="AP99" s="175">
        <v>29.896557650427646</v>
      </c>
      <c r="AQ99" s="175">
        <v>30.643971591688334</v>
      </c>
      <c r="AR99" s="175">
        <v>31.410070881480543</v>
      </c>
      <c r="AS99" s="175">
        <v>32.195322653517557</v>
      </c>
      <c r="AT99" s="175">
        <v>33.000205719855494</v>
      </c>
      <c r="AU99" s="175">
        <v>33.825210862851876</v>
      </c>
      <c r="AV99" s="175">
        <v>34.670841134423164</v>
      </c>
      <c r="AW99" s="175">
        <v>35.537612162783745</v>
      </c>
      <c r="AX99" s="175">
        <v>36.426052466853335</v>
      </c>
      <c r="AY99" s="175">
        <v>37.336703778524665</v>
      </c>
      <c r="AZ99" s="175">
        <v>38.270121372987774</v>
      </c>
      <c r="BA99" s="175">
        <v>39.226874407312465</v>
      </c>
      <c r="BB99" s="175">
        <v>40.207546267495275</v>
      </c>
      <c r="BC99" s="175">
        <v>41.212734924182655</v>
      </c>
      <c r="BD99" s="175">
        <v>42.243053297287219</v>
      </c>
    </row>
    <row r="100" spans="1:60" outlineLevel="1" x14ac:dyDescent="0.2">
      <c r="B100" s="49" t="str">
        <v>Port Capacity Project - Wharves</v>
      </c>
      <c r="C100" s="10" t="s">
        <v>217</v>
      </c>
      <c r="G100" s="175">
        <v>0</v>
      </c>
      <c r="H100" s="175">
        <v>0</v>
      </c>
      <c r="I100" s="175">
        <v>0</v>
      </c>
      <c r="J100" s="175">
        <v>0</v>
      </c>
      <c r="K100" s="175">
        <v>0</v>
      </c>
      <c r="L100" s="175">
        <v>0</v>
      </c>
      <c r="M100" s="175">
        <v>0</v>
      </c>
      <c r="N100" s="175">
        <v>0</v>
      </c>
      <c r="O100" s="175">
        <v>0</v>
      </c>
      <c r="P100" s="175">
        <v>0</v>
      </c>
      <c r="Q100" s="175">
        <v>0</v>
      </c>
      <c r="R100" s="175">
        <v>0</v>
      </c>
      <c r="S100" s="175">
        <v>0</v>
      </c>
      <c r="T100" s="175">
        <v>0</v>
      </c>
      <c r="U100" s="175">
        <v>0</v>
      </c>
      <c r="V100" s="175">
        <v>0</v>
      </c>
      <c r="W100" s="175">
        <v>13.065365981492747</v>
      </c>
      <c r="X100" s="175">
        <v>0.81474974177030401</v>
      </c>
      <c r="Y100" s="175">
        <v>0.83511848531456156</v>
      </c>
      <c r="Z100" s="175">
        <v>0.85599644744742542</v>
      </c>
      <c r="AA100" s="175">
        <v>0.87739635863361098</v>
      </c>
      <c r="AB100" s="175">
        <v>0.89933126759945115</v>
      </c>
      <c r="AC100" s="175">
        <v>0.92181454928943729</v>
      </c>
      <c r="AD100" s="175">
        <v>0.94485991302167327</v>
      </c>
      <c r="AE100" s="175">
        <v>0.96848141084721484</v>
      </c>
      <c r="AF100" s="175">
        <v>0.99269344611839527</v>
      </c>
      <c r="AG100" s="175">
        <v>1.0175107822713552</v>
      </c>
      <c r="AH100" s="175">
        <v>1.0429485518281387</v>
      </c>
      <c r="AI100" s="175">
        <v>1.0690222656238422</v>
      </c>
      <c r="AJ100" s="175">
        <v>1.0957478222644381</v>
      </c>
      <c r="AK100" s="175">
        <v>1.1231415178210491</v>
      </c>
      <c r="AL100" s="175">
        <v>1.151220055766575</v>
      </c>
      <c r="AM100" s="175">
        <v>1.1800005571607395</v>
      </c>
      <c r="AN100" s="175">
        <v>1.2095005710897579</v>
      </c>
      <c r="AO100" s="175">
        <v>1.2397380853670019</v>
      </c>
      <c r="AP100" s="175">
        <v>1.270731537501177</v>
      </c>
      <c r="AQ100" s="175">
        <v>1.3024998259387062</v>
      </c>
      <c r="AR100" s="175">
        <v>1.3350623215871735</v>
      </c>
      <c r="AS100" s="175">
        <v>1.3684388796268532</v>
      </c>
      <c r="AT100" s="175">
        <v>1.4026498516175243</v>
      </c>
      <c r="AU100" s="175">
        <v>1.4377160979079622</v>
      </c>
      <c r="AV100" s="175">
        <v>1.4736590003556611</v>
      </c>
      <c r="AW100" s="175">
        <v>1.5105004753645526</v>
      </c>
      <c r="AX100" s="175">
        <v>1.548262987248666</v>
      </c>
      <c r="AY100" s="175">
        <v>1.5869695619298827</v>
      </c>
      <c r="AZ100" s="175">
        <v>1.6266438009781297</v>
      </c>
      <c r="BA100" s="175">
        <v>1.6673098960025827</v>
      </c>
      <c r="BB100" s="175">
        <v>1.7089926434026472</v>
      </c>
      <c r="BC100" s="175">
        <v>1.7517174594877132</v>
      </c>
      <c r="BD100" s="175">
        <v>1.7955103959749061</v>
      </c>
    </row>
    <row r="101" spans="1:60" outlineLevel="1" x14ac:dyDescent="0.2">
      <c r="B101" s="49" t="str">
        <v>Port Capacity Project - Civil</v>
      </c>
      <c r="C101" s="10" t="s">
        <v>217</v>
      </c>
      <c r="G101" s="175">
        <v>0</v>
      </c>
      <c r="H101" s="175">
        <v>0</v>
      </c>
      <c r="I101" s="175">
        <v>0</v>
      </c>
      <c r="J101" s="175">
        <v>0</v>
      </c>
      <c r="K101" s="175">
        <v>0</v>
      </c>
      <c r="L101" s="175">
        <v>0</v>
      </c>
      <c r="M101" s="175">
        <v>0</v>
      </c>
      <c r="N101" s="175">
        <v>0</v>
      </c>
      <c r="O101" s="175">
        <v>0</v>
      </c>
      <c r="P101" s="175">
        <v>0</v>
      </c>
      <c r="Q101" s="175">
        <v>0</v>
      </c>
      <c r="R101" s="175">
        <v>0</v>
      </c>
      <c r="S101" s="175">
        <v>0</v>
      </c>
      <c r="T101" s="175">
        <v>0</v>
      </c>
      <c r="U101" s="175">
        <v>0</v>
      </c>
      <c r="V101" s="175">
        <v>0</v>
      </c>
      <c r="W101" s="175">
        <v>14.188020772372536</v>
      </c>
      <c r="X101" s="175">
        <v>0.88153374831815268</v>
      </c>
      <c r="Y101" s="175">
        <v>0.90357209202610644</v>
      </c>
      <c r="Z101" s="175">
        <v>0.92616139432675904</v>
      </c>
      <c r="AA101" s="175">
        <v>0.94931542918492795</v>
      </c>
      <c r="AB101" s="175">
        <v>0.97304831491455102</v>
      </c>
      <c r="AC101" s="175">
        <v>0.99737452278741456</v>
      </c>
      <c r="AD101" s="175">
        <v>1.0223088858570999</v>
      </c>
      <c r="AE101" s="175">
        <v>1.047866608003527</v>
      </c>
      <c r="AF101" s="175">
        <v>1.0740632732036155</v>
      </c>
      <c r="AG101" s="175">
        <v>1.1009148550337058</v>
      </c>
      <c r="AH101" s="175">
        <v>1.128437726409548</v>
      </c>
      <c r="AI101" s="175">
        <v>1.1566486695697868</v>
      </c>
      <c r="AJ101" s="175">
        <v>1.1855648863090313</v>
      </c>
      <c r="AK101" s="175">
        <v>0.60938411268694459</v>
      </c>
      <c r="AL101" s="175">
        <v>1.8266611649051881E-3</v>
      </c>
      <c r="AM101" s="175">
        <v>0</v>
      </c>
      <c r="AN101" s="175">
        <v>0</v>
      </c>
      <c r="AO101" s="175">
        <v>0</v>
      </c>
      <c r="AP101" s="175">
        <v>0</v>
      </c>
      <c r="AQ101" s="175">
        <v>0</v>
      </c>
      <c r="AR101" s="175">
        <v>0</v>
      </c>
      <c r="AS101" s="175">
        <v>0</v>
      </c>
      <c r="AT101" s="175">
        <v>0</v>
      </c>
      <c r="AU101" s="175">
        <v>0</v>
      </c>
      <c r="AV101" s="175">
        <v>0</v>
      </c>
      <c r="AW101" s="175">
        <v>0</v>
      </c>
      <c r="AX101" s="175">
        <v>0</v>
      </c>
      <c r="AY101" s="175">
        <v>0</v>
      </c>
      <c r="AZ101" s="175">
        <v>0</v>
      </c>
      <c r="BA101" s="175">
        <v>0</v>
      </c>
      <c r="BB101" s="175">
        <v>0</v>
      </c>
      <c r="BC101" s="175">
        <v>0</v>
      </c>
      <c r="BD101" s="175">
        <v>0</v>
      </c>
    </row>
    <row r="102" spans="1:60" outlineLevel="1" x14ac:dyDescent="0.2">
      <c r="B102" s="49" t="str">
        <v>Navigational Aids</v>
      </c>
      <c r="C102" s="10" t="s">
        <v>217</v>
      </c>
      <c r="G102" s="175">
        <v>0</v>
      </c>
      <c r="H102" s="175">
        <v>0</v>
      </c>
      <c r="I102" s="175">
        <v>0</v>
      </c>
      <c r="J102" s="175">
        <v>0</v>
      </c>
      <c r="K102" s="175">
        <v>0</v>
      </c>
      <c r="L102" s="175">
        <v>0</v>
      </c>
      <c r="M102" s="175">
        <v>0</v>
      </c>
      <c r="N102" s="175">
        <v>0</v>
      </c>
      <c r="O102" s="175">
        <v>0</v>
      </c>
      <c r="P102" s="175">
        <v>0</v>
      </c>
      <c r="Q102" s="175">
        <v>0</v>
      </c>
      <c r="R102" s="175">
        <v>0</v>
      </c>
      <c r="S102" s="175">
        <v>0</v>
      </c>
      <c r="T102" s="175">
        <v>0</v>
      </c>
      <c r="U102" s="175">
        <v>0</v>
      </c>
      <c r="V102" s="175">
        <v>0</v>
      </c>
      <c r="W102" s="175">
        <v>9.4323176281562766</v>
      </c>
      <c r="X102" s="175">
        <v>1.2897342616548675</v>
      </c>
      <c r="Y102" s="175">
        <v>1.4068871098417333</v>
      </c>
      <c r="Z102" s="175">
        <v>1.5290915165244079</v>
      </c>
      <c r="AA102" s="175">
        <v>1.6565268390975654</v>
      </c>
      <c r="AB102" s="175">
        <v>1.7893782456015528</v>
      </c>
      <c r="AC102" s="175">
        <v>1.9278368931563035</v>
      </c>
      <c r="AD102" s="175">
        <v>2.0721001116852911</v>
      </c>
      <c r="AE102" s="175">
        <v>2.2223715930825048</v>
      </c>
      <c r="AF102" s="175">
        <v>2.3235351037349541</v>
      </c>
      <c r="AG102" s="175">
        <v>2.4137394120579589</v>
      </c>
      <c r="AH102" s="175">
        <v>2.5587955798991695</v>
      </c>
      <c r="AI102" s="175">
        <v>2.7133326115672829</v>
      </c>
      <c r="AJ102" s="175">
        <v>2.8372588943037758</v>
      </c>
      <c r="AK102" s="175">
        <v>2.9369142042221372</v>
      </c>
      <c r="AL102" s="175">
        <v>3.0474065278828375</v>
      </c>
      <c r="AM102" s="175">
        <v>3.1703772654952544</v>
      </c>
      <c r="AN102" s="175">
        <v>3.307663512961474</v>
      </c>
      <c r="AO102" s="175">
        <v>3.4614499711202233</v>
      </c>
      <c r="AP102" s="175">
        <v>3.634358967510646</v>
      </c>
      <c r="AQ102" s="175">
        <v>3.8295719703155116</v>
      </c>
      <c r="AR102" s="175">
        <v>4.0509969867793663</v>
      </c>
      <c r="AS102" s="175">
        <v>4.3035046168260322</v>
      </c>
      <c r="AT102" s="175">
        <v>4.5932700297669937</v>
      </c>
      <c r="AU102" s="175">
        <v>4.9282843095140985</v>
      </c>
      <c r="AV102" s="175">
        <v>5.3191483122824588</v>
      </c>
      <c r="AW102" s="175">
        <v>5.7803623553572203</v>
      </c>
      <c r="AX102" s="175">
        <v>6.3325422486949305</v>
      </c>
      <c r="AY102" s="175">
        <v>7.0065080388340313</v>
      </c>
      <c r="AZ102" s="175">
        <v>7.85157044143868</v>
      </c>
      <c r="BA102" s="175">
        <v>8.9546645292667364</v>
      </c>
      <c r="BB102" s="175">
        <v>10.494138115612122</v>
      </c>
      <c r="BC102" s="175">
        <v>12.953100129429245</v>
      </c>
      <c r="BD102" s="175">
        <v>19.179571042668996</v>
      </c>
    </row>
    <row r="103" spans="1:60" outlineLevel="1" x14ac:dyDescent="0.2">
      <c r="B103" s="49" t="str">
        <v>Utilities</v>
      </c>
      <c r="C103" s="10" t="s">
        <v>217</v>
      </c>
      <c r="G103" s="175">
        <v>0</v>
      </c>
      <c r="H103" s="175">
        <v>0</v>
      </c>
      <c r="I103" s="175">
        <v>0</v>
      </c>
      <c r="J103" s="175">
        <v>0</v>
      </c>
      <c r="K103" s="175">
        <v>0</v>
      </c>
      <c r="L103" s="175">
        <v>0</v>
      </c>
      <c r="M103" s="175">
        <v>0</v>
      </c>
      <c r="N103" s="175">
        <v>0</v>
      </c>
      <c r="O103" s="175">
        <v>0</v>
      </c>
      <c r="P103" s="175">
        <v>0</v>
      </c>
      <c r="Q103" s="175">
        <v>0</v>
      </c>
      <c r="R103" s="175">
        <v>0</v>
      </c>
      <c r="S103" s="175">
        <v>0</v>
      </c>
      <c r="T103" s="175">
        <v>0</v>
      </c>
      <c r="U103" s="175">
        <v>0</v>
      </c>
      <c r="V103" s="175">
        <v>0</v>
      </c>
      <c r="W103" s="175">
        <v>5.1670415916625174</v>
      </c>
      <c r="X103" s="175">
        <v>0.79956508046488783</v>
      </c>
      <c r="Y103" s="175">
        <v>0.87699696234841895</v>
      </c>
      <c r="Z103" s="175">
        <v>0.95780071015083601</v>
      </c>
      <c r="AA103" s="175">
        <v>1.0426079696515442</v>
      </c>
      <c r="AB103" s="175">
        <v>1.1326848499517523</v>
      </c>
      <c r="AC103" s="175">
        <v>1.228958698183034</v>
      </c>
      <c r="AD103" s="175">
        <v>1.3319198879399687</v>
      </c>
      <c r="AE103" s="175">
        <v>1.4421109196988762</v>
      </c>
      <c r="AF103" s="175">
        <v>1.5601341421123487</v>
      </c>
      <c r="AG103" s="175">
        <v>1.6866610070214021</v>
      </c>
      <c r="AH103" s="175">
        <v>1.8224432472255938</v>
      </c>
      <c r="AI103" s="175">
        <v>1.9683264877319389</v>
      </c>
      <c r="AJ103" s="175">
        <v>2.1252669687465908</v>
      </c>
      <c r="AK103" s="175">
        <v>2.2943522925879951</v>
      </c>
      <c r="AL103" s="175">
        <v>2.4850664259342783</v>
      </c>
      <c r="AM103" s="175">
        <v>2.6885514534018107</v>
      </c>
      <c r="AN103" s="175">
        <v>2.8620685567536213</v>
      </c>
      <c r="AO103" s="175">
        <v>3.012030753643903</v>
      </c>
      <c r="AP103" s="175">
        <v>3.1749978298070922</v>
      </c>
      <c r="AQ103" s="175">
        <v>3.3570077829396641</v>
      </c>
      <c r="AR103" s="175">
        <v>3.5613334524836087</v>
      </c>
      <c r="AS103" s="175">
        <v>3.7919659988304986</v>
      </c>
      <c r="AT103" s="175">
        <v>4.0539568667603918</v>
      </c>
      <c r="AU103" s="175">
        <v>4.3538329433976521</v>
      </c>
      <c r="AV103" s="175">
        <v>4.7002410668352441</v>
      </c>
      <c r="AW103" s="175">
        <v>5.1049950619508104</v>
      </c>
      <c r="AX103" s="175">
        <v>5.5848748019306633</v>
      </c>
      <c r="AY103" s="175">
        <v>6.1649455781200073</v>
      </c>
      <c r="AZ103" s="175">
        <v>6.8852852427683162</v>
      </c>
      <c r="BA103" s="175">
        <v>7.8165173824660261</v>
      </c>
      <c r="BB103" s="175">
        <v>9.1034779013774756</v>
      </c>
      <c r="BC103" s="175">
        <v>11.138415752998791</v>
      </c>
      <c r="BD103" s="175">
        <v>16.233466306215291</v>
      </c>
    </row>
    <row r="104" spans="1:60" outlineLevel="1" x14ac:dyDescent="0.2">
      <c r="B104" s="49" t="str">
        <v>Civil</v>
      </c>
      <c r="C104" s="10" t="s">
        <v>217</v>
      </c>
      <c r="G104" s="175">
        <v>0</v>
      </c>
      <c r="H104" s="175">
        <v>0</v>
      </c>
      <c r="I104" s="175">
        <v>0</v>
      </c>
      <c r="J104" s="175">
        <v>0</v>
      </c>
      <c r="K104" s="175">
        <v>0</v>
      </c>
      <c r="L104" s="175">
        <v>0</v>
      </c>
      <c r="M104" s="175">
        <v>0</v>
      </c>
      <c r="N104" s="175">
        <v>0</v>
      </c>
      <c r="O104" s="175">
        <v>0</v>
      </c>
      <c r="P104" s="175">
        <v>0</v>
      </c>
      <c r="Q104" s="175">
        <v>0</v>
      </c>
      <c r="R104" s="175">
        <v>0</v>
      </c>
      <c r="S104" s="175">
        <v>0</v>
      </c>
      <c r="T104" s="175">
        <v>0</v>
      </c>
      <c r="U104" s="175">
        <v>0</v>
      </c>
      <c r="V104" s="175">
        <v>0</v>
      </c>
      <c r="W104" s="175">
        <v>2.0847283758401325</v>
      </c>
      <c r="X104" s="175">
        <v>0.27387772202093846</v>
      </c>
      <c r="Y104" s="175">
        <v>0.30008320125626486</v>
      </c>
      <c r="Z104" s="175">
        <v>0.3280681894191711</v>
      </c>
      <c r="AA104" s="175">
        <v>0.35796509031525608</v>
      </c>
      <c r="AB104" s="175">
        <v>0.38991905503413987</v>
      </c>
      <c r="AC104" s="175">
        <v>0.42408965916718167</v>
      </c>
      <c r="AD104" s="175">
        <v>0.46065287417821482</v>
      </c>
      <c r="AE104" s="175">
        <v>0.49980339861387146</v>
      </c>
      <c r="AF104" s="175">
        <v>0.54175743285754974</v>
      </c>
      <c r="AG104" s="175">
        <v>0.58675600507438808</v>
      </c>
      <c r="AH104" s="175">
        <v>0.63506898816241031</v>
      </c>
      <c r="AI104" s="175">
        <v>0.68699999125513433</v>
      </c>
      <c r="AJ104" s="175">
        <v>0.74289236953342985</v>
      </c>
      <c r="AK104" s="175">
        <v>0.80313668016985174</v>
      </c>
      <c r="AL104" s="175">
        <v>0.86818003138536382</v>
      </c>
      <c r="AM104" s="175">
        <v>0.93853794331543605</v>
      </c>
      <c r="AN104" s="175">
        <v>1.0148095913945216</v>
      </c>
      <c r="AO104" s="175">
        <v>1.0976976803460234</v>
      </c>
      <c r="AP104" s="175">
        <v>1.1880347747704572</v>
      </c>
      <c r="AQ104" s="175">
        <v>1.2868188197623387</v>
      </c>
      <c r="AR104" s="175">
        <v>1.3952620506563138</v>
      </c>
      <c r="AS104" s="175">
        <v>1.5148599354639007</v>
      </c>
      <c r="AT104" s="175">
        <v>1.6474910232033539</v>
      </c>
      <c r="AU104" s="175">
        <v>1.7955662087831306</v>
      </c>
      <c r="AV104" s="175">
        <v>1.9534875399895273</v>
      </c>
      <c r="AW104" s="175">
        <v>2.0988529831640648</v>
      </c>
      <c r="AX104" s="175">
        <v>2.2705426982966226</v>
      </c>
      <c r="AY104" s="175">
        <v>2.5001729673175119</v>
      </c>
      <c r="AZ104" s="175">
        <v>2.7762422014648735</v>
      </c>
      <c r="BA104" s="175">
        <v>3.1287613494668172</v>
      </c>
      <c r="BB104" s="175">
        <v>3.6098277439519322</v>
      </c>
      <c r="BC104" s="175">
        <v>4.3604338068974577</v>
      </c>
      <c r="BD104" s="175">
        <v>6.2115510854653353</v>
      </c>
    </row>
    <row r="105" spans="1:60" outlineLevel="1" x14ac:dyDescent="0.2">
      <c r="B105" s="49" t="str">
        <v>Minor Capital Works</v>
      </c>
      <c r="C105" s="10" t="s">
        <v>217</v>
      </c>
      <c r="G105" s="175">
        <v>0</v>
      </c>
      <c r="H105" s="175">
        <v>0</v>
      </c>
      <c r="I105" s="175">
        <v>0</v>
      </c>
      <c r="J105" s="175">
        <v>0</v>
      </c>
      <c r="K105" s="175">
        <v>0</v>
      </c>
      <c r="L105" s="175">
        <v>0</v>
      </c>
      <c r="M105" s="175">
        <v>0</v>
      </c>
      <c r="N105" s="175">
        <v>0</v>
      </c>
      <c r="O105" s="175">
        <v>0</v>
      </c>
      <c r="P105" s="175">
        <v>0</v>
      </c>
      <c r="Q105" s="175">
        <v>0</v>
      </c>
      <c r="R105" s="175">
        <v>0</v>
      </c>
      <c r="S105" s="175">
        <v>0</v>
      </c>
      <c r="T105" s="175">
        <v>0</v>
      </c>
      <c r="U105" s="175">
        <v>0</v>
      </c>
      <c r="V105" s="175">
        <v>0</v>
      </c>
      <c r="W105" s="175">
        <v>18.688885114175523</v>
      </c>
      <c r="X105" s="175">
        <v>2.7387340440210597</v>
      </c>
      <c r="Y105" s="175">
        <v>2.9964191168214236</v>
      </c>
      <c r="Z105" s="175">
        <v>3.2652767344842926</v>
      </c>
      <c r="AA105" s="175">
        <v>3.545704471082292</v>
      </c>
      <c r="AB105" s="175">
        <v>3.8381127965511386</v>
      </c>
      <c r="AC105" s="175">
        <v>4.1429254729989999</v>
      </c>
      <c r="AD105" s="175">
        <v>4.460579962771412</v>
      </c>
      <c r="AE105" s="175">
        <v>4.7915278486118185</v>
      </c>
      <c r="AF105" s="175">
        <v>5.1385303603638448</v>
      </c>
      <c r="AG105" s="175">
        <v>5.4642478556197878</v>
      </c>
      <c r="AH105" s="175">
        <v>5.7561436787425819</v>
      </c>
      <c r="AI105" s="175">
        <v>6.0586365742195785</v>
      </c>
      <c r="AJ105" s="175">
        <v>6.3226950979202634</v>
      </c>
      <c r="AK105" s="175">
        <v>6.5447721670123906</v>
      </c>
      <c r="AL105" s="175">
        <v>6.7909990004430272</v>
      </c>
      <c r="AM105" s="175">
        <v>7.0650333796992273</v>
      </c>
      <c r="AN105" s="175">
        <v>7.3709691847148395</v>
      </c>
      <c r="AO105" s="175">
        <v>7.7136749163204312</v>
      </c>
      <c r="AP105" s="175">
        <v>8.0989943054177385</v>
      </c>
      <c r="AQ105" s="175">
        <v>8.5340171009626236</v>
      </c>
      <c r="AR105" s="175">
        <v>9.0274521092953641</v>
      </c>
      <c r="AS105" s="175">
        <v>9.590153228283409</v>
      </c>
      <c r="AT105" s="175">
        <v>10.235881525981892</v>
      </c>
      <c r="AU105" s="175">
        <v>10.982444748866802</v>
      </c>
      <c r="AV105" s="175">
        <v>11.85346639557608</v>
      </c>
      <c r="AW105" s="175">
        <v>12.881259726348722</v>
      </c>
      <c r="AX105" s="175">
        <v>14.111766082954288</v>
      </c>
      <c r="AY105" s="175">
        <v>15.613666458007692</v>
      </c>
      <c r="AZ105" s="175">
        <v>17.496847411678203</v>
      </c>
      <c r="BA105" s="175">
        <v>19.955039575832728</v>
      </c>
      <c r="BB105" s="175">
        <v>23.385682481668855</v>
      </c>
      <c r="BC105" s="175">
        <v>28.8653611609558</v>
      </c>
      <c r="BD105" s="175">
        <v>42.740752370239314</v>
      </c>
    </row>
    <row r="106" spans="1:60" outlineLevel="1" x14ac:dyDescent="0.2">
      <c r="B106" s="49" t="str">
        <v>[spare]</v>
      </c>
      <c r="C106" s="10" t="s">
        <v>217</v>
      </c>
      <c r="G106" s="175">
        <v>0</v>
      </c>
      <c r="H106" s="175">
        <v>0</v>
      </c>
      <c r="I106" s="175">
        <v>0</v>
      </c>
      <c r="J106" s="175">
        <v>0</v>
      </c>
      <c r="K106" s="175">
        <v>0</v>
      </c>
      <c r="L106" s="175">
        <v>0</v>
      </c>
      <c r="M106" s="175">
        <v>0</v>
      </c>
      <c r="N106" s="175">
        <v>0</v>
      </c>
      <c r="O106" s="175">
        <v>0</v>
      </c>
      <c r="P106" s="175">
        <v>0</v>
      </c>
      <c r="Q106" s="175">
        <v>0</v>
      </c>
      <c r="R106" s="175">
        <v>0</v>
      </c>
      <c r="S106" s="175">
        <v>0</v>
      </c>
      <c r="T106" s="175">
        <v>0</v>
      </c>
      <c r="U106" s="175">
        <v>0</v>
      </c>
      <c r="V106" s="175">
        <v>0</v>
      </c>
      <c r="W106" s="175">
        <v>0</v>
      </c>
      <c r="X106" s="175">
        <v>0</v>
      </c>
      <c r="Y106" s="175">
        <v>0</v>
      </c>
      <c r="Z106" s="175">
        <v>0</v>
      </c>
      <c r="AA106" s="175">
        <v>0</v>
      </c>
      <c r="AB106" s="175">
        <v>0</v>
      </c>
      <c r="AC106" s="175">
        <v>0</v>
      </c>
      <c r="AD106" s="175">
        <v>0</v>
      </c>
      <c r="AE106" s="175">
        <v>0</v>
      </c>
      <c r="AF106" s="175">
        <v>0</v>
      </c>
      <c r="AG106" s="175">
        <v>0</v>
      </c>
      <c r="AH106" s="175">
        <v>0</v>
      </c>
      <c r="AI106" s="175">
        <v>0</v>
      </c>
      <c r="AJ106" s="175">
        <v>0</v>
      </c>
      <c r="AK106" s="175">
        <v>0</v>
      </c>
      <c r="AL106" s="175">
        <v>0</v>
      </c>
      <c r="AM106" s="175">
        <v>0</v>
      </c>
      <c r="AN106" s="175">
        <v>0</v>
      </c>
      <c r="AO106" s="175">
        <v>0</v>
      </c>
      <c r="AP106" s="175">
        <v>0</v>
      </c>
      <c r="AQ106" s="175">
        <v>0</v>
      </c>
      <c r="AR106" s="175">
        <v>0</v>
      </c>
      <c r="AS106" s="175">
        <v>0</v>
      </c>
      <c r="AT106" s="175">
        <v>0</v>
      </c>
      <c r="AU106" s="175">
        <v>0</v>
      </c>
      <c r="AV106" s="175">
        <v>0</v>
      </c>
      <c r="AW106" s="175">
        <v>0</v>
      </c>
      <c r="AX106" s="175">
        <v>0</v>
      </c>
      <c r="AY106" s="175">
        <v>0</v>
      </c>
      <c r="AZ106" s="175">
        <v>0</v>
      </c>
      <c r="BA106" s="175">
        <v>0</v>
      </c>
      <c r="BB106" s="175">
        <v>0</v>
      </c>
      <c r="BC106" s="175">
        <v>0</v>
      </c>
      <c r="BD106" s="175">
        <v>0</v>
      </c>
    </row>
    <row r="107" spans="1:60" outlineLevel="1" x14ac:dyDescent="0.2">
      <c r="A107" s="27"/>
      <c r="B107" s="49"/>
      <c r="C107" s="29"/>
      <c r="D107" s="25"/>
      <c r="E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</row>
    <row r="108" spans="1:60" outlineLevel="1" x14ac:dyDescent="0.2">
      <c r="A108" s="27"/>
      <c r="B108" s="62" t="s">
        <v>236</v>
      </c>
      <c r="C108" s="63" t="s">
        <v>217</v>
      </c>
      <c r="D108" s="64"/>
      <c r="E108" s="65"/>
      <c r="F108" s="65"/>
      <c r="G108" s="65">
        <f t="shared" ref="G108:BD108" si="13">SUM(G87:G106)</f>
        <v>0</v>
      </c>
      <c r="H108" s="65">
        <f t="shared" si="13"/>
        <v>0</v>
      </c>
      <c r="I108" s="65">
        <f t="shared" si="13"/>
        <v>0</v>
      </c>
      <c r="J108" s="65">
        <f t="shared" si="13"/>
        <v>0</v>
      </c>
      <c r="K108" s="65">
        <f t="shared" si="13"/>
        <v>0</v>
      </c>
      <c r="L108" s="65">
        <f t="shared" si="13"/>
        <v>0</v>
      </c>
      <c r="M108" s="65">
        <f t="shared" si="13"/>
        <v>0</v>
      </c>
      <c r="N108" s="65">
        <f t="shared" si="13"/>
        <v>0</v>
      </c>
      <c r="O108" s="65">
        <f t="shared" si="13"/>
        <v>0</v>
      </c>
      <c r="P108" s="65">
        <f t="shared" si="13"/>
        <v>0</v>
      </c>
      <c r="Q108" s="65">
        <f t="shared" si="13"/>
        <v>0</v>
      </c>
      <c r="R108" s="65">
        <f t="shared" si="13"/>
        <v>0</v>
      </c>
      <c r="S108" s="65">
        <f t="shared" si="13"/>
        <v>0</v>
      </c>
      <c r="T108" s="65">
        <f t="shared" si="13"/>
        <v>0</v>
      </c>
      <c r="U108" s="65">
        <f t="shared" si="13"/>
        <v>0</v>
      </c>
      <c r="V108" s="65">
        <f t="shared" si="13"/>
        <v>0</v>
      </c>
      <c r="W108" s="65">
        <f t="shared" si="13"/>
        <v>3485.5591630212243</v>
      </c>
      <c r="X108" s="65">
        <f t="shared" si="13"/>
        <v>216.42818227795041</v>
      </c>
      <c r="Y108" s="65">
        <f t="shared" si="13"/>
        <v>219.90748411249942</v>
      </c>
      <c r="Z108" s="65">
        <f t="shared" si="13"/>
        <v>229.70853489344759</v>
      </c>
      <c r="AA108" s="65">
        <f t="shared" si="13"/>
        <v>239.87595118045897</v>
      </c>
      <c r="AB108" s="65">
        <f t="shared" si="13"/>
        <v>250.40282253749086</v>
      </c>
      <c r="AC108" s="65">
        <f t="shared" si="13"/>
        <v>261.3654299178956</v>
      </c>
      <c r="AD108" s="65">
        <f t="shared" si="13"/>
        <v>219.81681766968072</v>
      </c>
      <c r="AE108" s="65">
        <f t="shared" si="13"/>
        <v>230.0218931811537</v>
      </c>
      <c r="AF108" s="65">
        <f t="shared" si="13"/>
        <v>239.75941608904128</v>
      </c>
      <c r="AG108" s="65">
        <f t="shared" si="13"/>
        <v>248.44231465705275</v>
      </c>
      <c r="AH108" s="65">
        <f t="shared" si="13"/>
        <v>256.90065720561267</v>
      </c>
      <c r="AI108" s="65">
        <f t="shared" si="13"/>
        <v>265.01318053356198</v>
      </c>
      <c r="AJ108" s="65">
        <f t="shared" si="13"/>
        <v>274.12013862542477</v>
      </c>
      <c r="AK108" s="65">
        <f t="shared" si="13"/>
        <v>284.29295299401059</v>
      </c>
      <c r="AL108" s="65">
        <f t="shared" si="13"/>
        <v>295.11705920602759</v>
      </c>
      <c r="AM108" s="65">
        <f t="shared" si="13"/>
        <v>307.27933324395639</v>
      </c>
      <c r="AN108" s="65">
        <f t="shared" si="13"/>
        <v>320.23851291351076</v>
      </c>
      <c r="AO108" s="65">
        <f t="shared" si="13"/>
        <v>333.27570877362984</v>
      </c>
      <c r="AP108" s="65">
        <f t="shared" si="13"/>
        <v>346.56657204418025</v>
      </c>
      <c r="AQ108" s="65">
        <f t="shared" si="13"/>
        <v>361.13309180666153</v>
      </c>
      <c r="AR108" s="65">
        <f t="shared" si="13"/>
        <v>377.18306089131477</v>
      </c>
      <c r="AS108" s="65">
        <f t="shared" si="13"/>
        <v>394.97264626234784</v>
      </c>
      <c r="AT108" s="65">
        <f t="shared" si="13"/>
        <v>414.82581497248748</v>
      </c>
      <c r="AU108" s="65">
        <f t="shared" si="13"/>
        <v>437.1823757837322</v>
      </c>
      <c r="AV108" s="65">
        <f t="shared" si="13"/>
        <v>462.6408760032873</v>
      </c>
      <c r="AW108" s="65">
        <f t="shared" si="13"/>
        <v>491.97968803062787</v>
      </c>
      <c r="AX108" s="65">
        <f t="shared" si="13"/>
        <v>526.31356232747248</v>
      </c>
      <c r="AY108" s="65">
        <f t="shared" si="13"/>
        <v>567.3358466181312</v>
      </c>
      <c r="AZ108" s="65">
        <f t="shared" si="13"/>
        <v>617.72863277857334</v>
      </c>
      <c r="BA108" s="65">
        <f t="shared" si="13"/>
        <v>682.20490443942913</v>
      </c>
      <c r="BB108" s="65">
        <f t="shared" si="13"/>
        <v>770.47684436697023</v>
      </c>
      <c r="BC108" s="65">
        <f t="shared" si="13"/>
        <v>908.92728954117831</v>
      </c>
      <c r="BD108" s="65">
        <f t="shared" si="13"/>
        <v>1252.8429747113505</v>
      </c>
    </row>
    <row r="109" spans="1:60" outlineLevel="1" x14ac:dyDescent="0.2">
      <c r="A109" s="94">
        <f>SUM(E109:AZ109)</f>
        <v>0</v>
      </c>
      <c r="C109" s="1"/>
      <c r="D109" s="73" t="s">
        <v>219</v>
      </c>
      <c r="E109" s="112"/>
      <c r="F109" s="112"/>
      <c r="G109" s="112">
        <f t="shared" ref="G109:AL109" si="14">IF(ISERROR(G108),1,0)</f>
        <v>0</v>
      </c>
      <c r="H109" s="112">
        <f t="shared" si="14"/>
        <v>0</v>
      </c>
      <c r="I109" s="112">
        <f t="shared" si="14"/>
        <v>0</v>
      </c>
      <c r="J109" s="112">
        <f t="shared" si="14"/>
        <v>0</v>
      </c>
      <c r="K109" s="112">
        <f t="shared" si="14"/>
        <v>0</v>
      </c>
      <c r="L109" s="112">
        <f t="shared" si="14"/>
        <v>0</v>
      </c>
      <c r="M109" s="112">
        <f t="shared" si="14"/>
        <v>0</v>
      </c>
      <c r="N109" s="112">
        <f t="shared" si="14"/>
        <v>0</v>
      </c>
      <c r="O109" s="112">
        <f t="shared" si="14"/>
        <v>0</v>
      </c>
      <c r="P109" s="112">
        <f t="shared" si="14"/>
        <v>0</v>
      </c>
      <c r="Q109" s="112">
        <f t="shared" si="14"/>
        <v>0</v>
      </c>
      <c r="R109" s="112">
        <f t="shared" si="14"/>
        <v>0</v>
      </c>
      <c r="S109" s="112">
        <f t="shared" si="14"/>
        <v>0</v>
      </c>
      <c r="T109" s="112">
        <f t="shared" si="14"/>
        <v>0</v>
      </c>
      <c r="U109" s="112">
        <f t="shared" si="14"/>
        <v>0</v>
      </c>
      <c r="V109" s="112">
        <f t="shared" si="14"/>
        <v>0</v>
      </c>
      <c r="W109" s="112">
        <f t="shared" si="14"/>
        <v>0</v>
      </c>
      <c r="X109" s="112">
        <f t="shared" si="14"/>
        <v>0</v>
      </c>
      <c r="Y109" s="112">
        <f t="shared" si="14"/>
        <v>0</v>
      </c>
      <c r="Z109" s="112">
        <f t="shared" si="14"/>
        <v>0</v>
      </c>
      <c r="AA109" s="112">
        <f t="shared" si="14"/>
        <v>0</v>
      </c>
      <c r="AB109" s="112">
        <f t="shared" si="14"/>
        <v>0</v>
      </c>
      <c r="AC109" s="112">
        <f t="shared" si="14"/>
        <v>0</v>
      </c>
      <c r="AD109" s="112">
        <f t="shared" si="14"/>
        <v>0</v>
      </c>
      <c r="AE109" s="112">
        <f t="shared" si="14"/>
        <v>0</v>
      </c>
      <c r="AF109" s="112">
        <f t="shared" si="14"/>
        <v>0</v>
      </c>
      <c r="AG109" s="112">
        <f t="shared" si="14"/>
        <v>0</v>
      </c>
      <c r="AH109" s="112">
        <f t="shared" si="14"/>
        <v>0</v>
      </c>
      <c r="AI109" s="112">
        <f t="shared" si="14"/>
        <v>0</v>
      </c>
      <c r="AJ109" s="112">
        <f t="shared" si="14"/>
        <v>0</v>
      </c>
      <c r="AK109" s="112">
        <f t="shared" si="14"/>
        <v>0</v>
      </c>
      <c r="AL109" s="112">
        <f t="shared" si="14"/>
        <v>0</v>
      </c>
      <c r="AM109" s="112">
        <f t="shared" ref="AM109:BD109" si="15">IF(ISERROR(AM108),1,0)</f>
        <v>0</v>
      </c>
      <c r="AN109" s="112">
        <f t="shared" si="15"/>
        <v>0</v>
      </c>
      <c r="AO109" s="112">
        <f t="shared" si="15"/>
        <v>0</v>
      </c>
      <c r="AP109" s="112">
        <f t="shared" si="15"/>
        <v>0</v>
      </c>
      <c r="AQ109" s="112">
        <f t="shared" si="15"/>
        <v>0</v>
      </c>
      <c r="AR109" s="112">
        <f t="shared" si="15"/>
        <v>0</v>
      </c>
      <c r="AS109" s="112">
        <f t="shared" si="15"/>
        <v>0</v>
      </c>
      <c r="AT109" s="112">
        <f t="shared" si="15"/>
        <v>0</v>
      </c>
      <c r="AU109" s="112">
        <f t="shared" si="15"/>
        <v>0</v>
      </c>
      <c r="AV109" s="112">
        <f t="shared" si="15"/>
        <v>0</v>
      </c>
      <c r="AW109" s="112">
        <f t="shared" si="15"/>
        <v>0</v>
      </c>
      <c r="AX109" s="112">
        <f t="shared" si="15"/>
        <v>0</v>
      </c>
      <c r="AY109" s="112">
        <f t="shared" si="15"/>
        <v>0</v>
      </c>
      <c r="AZ109" s="112">
        <f t="shared" si="15"/>
        <v>0</v>
      </c>
      <c r="BA109" s="112">
        <f t="shared" si="15"/>
        <v>0</v>
      </c>
      <c r="BB109" s="112">
        <f t="shared" si="15"/>
        <v>0</v>
      </c>
      <c r="BC109" s="112">
        <f t="shared" si="15"/>
        <v>0</v>
      </c>
      <c r="BD109" s="112">
        <f t="shared" si="15"/>
        <v>0</v>
      </c>
      <c r="BE109" s="94"/>
      <c r="BF109" s="94"/>
      <c r="BG109" s="94"/>
      <c r="BH109" s="94"/>
    </row>
    <row r="110" spans="1:60" outlineLevel="1" x14ac:dyDescent="0.2">
      <c r="C110" s="24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</row>
    <row r="111" spans="1:60" x14ac:dyDescent="0.2">
      <c r="A111" s="6">
        <f ca="1">MAX($A$1:A110)+subsection</f>
        <v>6.0599999999999987</v>
      </c>
      <c r="B111" s="6" t="s">
        <v>237</v>
      </c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</row>
    <row r="112" spans="1:60" x14ac:dyDescent="0.2">
      <c r="C112" s="24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</row>
    <row r="113" spans="2:56" outlineLevel="1" x14ac:dyDescent="0.2">
      <c r="B113" s="50" t="s">
        <v>238</v>
      </c>
      <c r="C113" s="24"/>
      <c r="G113" s="216"/>
      <c r="H113" s="214" t="s">
        <v>233</v>
      </c>
      <c r="I113" s="268" t="s">
        <v>66</v>
      </c>
      <c r="J113" s="269"/>
      <c r="K113" s="270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</row>
    <row r="114" spans="2:56" outlineLevel="1" x14ac:dyDescent="0.2">
      <c r="C114" s="24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</row>
    <row r="115" spans="2:56" outlineLevel="1" x14ac:dyDescent="0.2">
      <c r="B115" s="48" t="s">
        <v>239</v>
      </c>
      <c r="C115" s="24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</row>
    <row r="116" spans="2:56" outlineLevel="1" x14ac:dyDescent="0.2">
      <c r="B116" s="49" t="str">
        <f t="array" ref="B116:B135">Asset_Classes</f>
        <v>Shared Channel</v>
      </c>
      <c r="C116" s="10" t="s">
        <v>217</v>
      </c>
      <c r="G116" s="175">
        <v>9.0967057525468178</v>
      </c>
      <c r="H116" s="175">
        <v>9.2900738045880153</v>
      </c>
      <c r="I116" s="175">
        <v>9.4666272434082401</v>
      </c>
      <c r="J116" s="175">
        <v>9.5927368425655413</v>
      </c>
      <c r="K116" s="175">
        <v>9.8029195078277134</v>
      </c>
      <c r="L116" s="175">
        <v>10.047992495523406</v>
      </c>
      <c r="M116" s="175">
        <v>10.299192307911492</v>
      </c>
      <c r="N116" s="175">
        <v>10.556672115609278</v>
      </c>
      <c r="O116" s="175">
        <v>10.820588918499508</v>
      </c>
      <c r="P116" s="175">
        <v>11.091103641461995</v>
      </c>
      <c r="Q116" s="175">
        <v>11.368381232498544</v>
      </c>
      <c r="R116" s="175">
        <v>11.652590763311007</v>
      </c>
      <c r="S116" s="175">
        <v>11.943905532393781</v>
      </c>
      <c r="T116" s="175">
        <v>12.242503170703626</v>
      </c>
      <c r="U116" s="175">
        <v>12.548565749971216</v>
      </c>
      <c r="V116" s="175">
        <v>12.862279893720494</v>
      </c>
      <c r="W116" s="175">
        <v>13.183836891063505</v>
      </c>
      <c r="X116" s="175">
        <v>13.51343281334009</v>
      </c>
      <c r="Y116" s="175">
        <v>13.851268633673591</v>
      </c>
      <c r="Z116" s="175">
        <v>14.19755034951543</v>
      </c>
      <c r="AA116" s="175">
        <v>14.552489108253315</v>
      </c>
      <c r="AB116" s="175">
        <v>14.916301335959647</v>
      </c>
      <c r="AC116" s="175">
        <v>15.289208869358637</v>
      </c>
      <c r="AD116" s="175">
        <v>15.671439091092601</v>
      </c>
      <c r="AE116" s="175">
        <v>16.063225068369913</v>
      </c>
      <c r="AF116" s="175">
        <v>16.464805695079161</v>
      </c>
      <c r="AG116" s="175">
        <v>16.876425837456139</v>
      </c>
      <c r="AH116" s="175">
        <v>17.298336483392539</v>
      </c>
      <c r="AI116" s="175">
        <v>17.730794895477352</v>
      </c>
      <c r="AJ116" s="175">
        <v>18.17406476786428</v>
      </c>
      <c r="AK116" s="175">
        <v>18.628416387060888</v>
      </c>
      <c r="AL116" s="175">
        <v>19.09412679673741</v>
      </c>
      <c r="AM116" s="175">
        <v>19.571479966655843</v>
      </c>
      <c r="AN116" s="175">
        <v>20.060766965822239</v>
      </c>
      <c r="AO116" s="175">
        <v>20.562286139967796</v>
      </c>
      <c r="AP116" s="175">
        <v>21.076343293466987</v>
      </c>
      <c r="AQ116" s="175">
        <v>21.603251875803664</v>
      </c>
      <c r="AR116" s="175">
        <v>22.143333172698753</v>
      </c>
      <c r="AS116" s="175">
        <v>22.696916502016222</v>
      </c>
      <c r="AT116" s="175">
        <v>23.264339414566624</v>
      </c>
      <c r="AU116" s="175">
        <v>23.845947899930788</v>
      </c>
      <c r="AV116" s="175">
        <v>24.442096597429053</v>
      </c>
      <c r="AW116" s="175">
        <v>25.053149012364777</v>
      </c>
      <c r="AX116" s="175">
        <v>25.679477737673896</v>
      </c>
      <c r="AY116" s="175">
        <v>26.321464681115742</v>
      </c>
      <c r="AZ116" s="175">
        <v>26.979501298143632</v>
      </c>
      <c r="BA116" s="175">
        <v>27.653988830597221</v>
      </c>
      <c r="BB116" s="175">
        <v>28.345338551362151</v>
      </c>
      <c r="BC116" s="175">
        <v>29.053972015146201</v>
      </c>
      <c r="BD116" s="175">
        <v>29.780321315524855</v>
      </c>
    </row>
    <row r="117" spans="2:56" outlineLevel="1" x14ac:dyDescent="0.2">
      <c r="B117" s="49" t="str">
        <v>Shared Channel Over-Dredge</v>
      </c>
      <c r="C117" s="10" t="s">
        <v>217</v>
      </c>
      <c r="G117" s="175">
        <v>97.486263457356173</v>
      </c>
      <c r="H117" s="175">
        <v>52.144571090302705</v>
      </c>
      <c r="I117" s="175">
        <v>3.7811134757022895</v>
      </c>
      <c r="J117" s="175">
        <v>3.2623162950224205</v>
      </c>
      <c r="K117" s="175">
        <v>1.8707742906473224</v>
      </c>
      <c r="L117" s="175">
        <v>1.0141257911584287</v>
      </c>
      <c r="M117" s="175">
        <v>0.51973946796869475</v>
      </c>
      <c r="N117" s="175">
        <v>0</v>
      </c>
      <c r="O117" s="175">
        <v>0</v>
      </c>
      <c r="P117" s="175">
        <v>0</v>
      </c>
      <c r="Q117" s="175">
        <v>0</v>
      </c>
      <c r="R117" s="175">
        <v>0</v>
      </c>
      <c r="S117" s="175">
        <v>0</v>
      </c>
      <c r="T117" s="175">
        <v>0</v>
      </c>
      <c r="U117" s="175">
        <v>0</v>
      </c>
      <c r="V117" s="175">
        <v>0</v>
      </c>
      <c r="W117" s="175">
        <v>0</v>
      </c>
      <c r="X117" s="175">
        <v>0</v>
      </c>
      <c r="Y117" s="175">
        <v>0</v>
      </c>
      <c r="Z117" s="175">
        <v>0</v>
      </c>
      <c r="AA117" s="175">
        <v>0</v>
      </c>
      <c r="AB117" s="175">
        <v>0</v>
      </c>
      <c r="AC117" s="175">
        <v>0</v>
      </c>
      <c r="AD117" s="175">
        <v>0</v>
      </c>
      <c r="AE117" s="175">
        <v>0</v>
      </c>
      <c r="AF117" s="175">
        <v>0</v>
      </c>
      <c r="AG117" s="175">
        <v>0</v>
      </c>
      <c r="AH117" s="175">
        <v>0</v>
      </c>
      <c r="AI117" s="175">
        <v>0</v>
      </c>
      <c r="AJ117" s="175">
        <v>0</v>
      </c>
      <c r="AK117" s="175">
        <v>0</v>
      </c>
      <c r="AL117" s="175">
        <v>0</v>
      </c>
      <c r="AM117" s="175">
        <v>0</v>
      </c>
      <c r="AN117" s="175">
        <v>0</v>
      </c>
      <c r="AO117" s="175">
        <v>0</v>
      </c>
      <c r="AP117" s="175">
        <v>0</v>
      </c>
      <c r="AQ117" s="175">
        <v>0</v>
      </c>
      <c r="AR117" s="175">
        <v>0</v>
      </c>
      <c r="AS117" s="175">
        <v>0</v>
      </c>
      <c r="AT117" s="175">
        <v>0</v>
      </c>
      <c r="AU117" s="175">
        <v>0</v>
      </c>
      <c r="AV117" s="175">
        <v>0</v>
      </c>
      <c r="AW117" s="175">
        <v>0</v>
      </c>
      <c r="AX117" s="175">
        <v>0</v>
      </c>
      <c r="AY117" s="175">
        <v>0</v>
      </c>
      <c r="AZ117" s="175">
        <v>0</v>
      </c>
      <c r="BA117" s="175">
        <v>0</v>
      </c>
      <c r="BB117" s="175">
        <v>0</v>
      </c>
      <c r="BC117" s="175">
        <v>0</v>
      </c>
      <c r="BD117" s="175">
        <v>0</v>
      </c>
    </row>
    <row r="118" spans="2:56" outlineLevel="1" x14ac:dyDescent="0.2">
      <c r="B118" s="49" t="str">
        <v>Melbourne Channel</v>
      </c>
      <c r="C118" s="10" t="s">
        <v>217</v>
      </c>
      <c r="G118" s="175">
        <v>38.788167369288402</v>
      </c>
      <c r="H118" s="175">
        <v>39.615862448900778</v>
      </c>
      <c r="I118" s="175">
        <v>40.378419004919458</v>
      </c>
      <c r="J118" s="175">
        <v>41.070831624178915</v>
      </c>
      <c r="K118" s="175">
        <v>42.12939353330146</v>
      </c>
      <c r="L118" s="175">
        <v>43.198072715859709</v>
      </c>
      <c r="M118" s="175">
        <v>44.294226943658529</v>
      </c>
      <c r="N118" s="175">
        <v>45.41857641090337</v>
      </c>
      <c r="O118" s="175">
        <v>46.571874305361909</v>
      </c>
      <c r="P118" s="175">
        <v>47.754896452442686</v>
      </c>
      <c r="Q118" s="175">
        <v>48.96844226912183</v>
      </c>
      <c r="R118" s="175">
        <v>50.213335791676734</v>
      </c>
      <c r="S118" s="175">
        <v>51.490426786972073</v>
      </c>
      <c r="T118" s="175">
        <v>52.800591958784125</v>
      </c>
      <c r="U118" s="175">
        <v>54.144736262765605</v>
      </c>
      <c r="V118" s="175">
        <v>55.523794346242148</v>
      </c>
      <c r="W118" s="175">
        <v>56.938732132214128</v>
      </c>
      <c r="X118" s="175">
        <v>58.390548570875048</v>
      </c>
      <c r="Y118" s="175">
        <v>59.880277586858043</v>
      </c>
      <c r="Z118" s="175">
        <v>61.408990256561047</v>
      </c>
      <c r="AA118" s="175">
        <v>62.97779725764628</v>
      </c>
      <c r="AB118" s="175">
        <v>64.587851642651145</v>
      </c>
      <c r="AC118" s="175">
        <v>66.240352001253115</v>
      </c>
      <c r="AD118" s="175">
        <v>67.936546092009422</v>
      </c>
      <c r="AE118" s="175">
        <v>69.677735045602418</v>
      </c>
      <c r="AF118" s="175">
        <v>71.465278269519743</v>
      </c>
      <c r="AG118" s="175">
        <v>73.30059922116952</v>
      </c>
      <c r="AH118" s="175">
        <v>75.185192266233244</v>
      </c>
      <c r="AI118" s="175">
        <v>77.120630906758493</v>
      </c>
      <c r="AJ118" s="175">
        <v>79.108577756707675</v>
      </c>
      <c r="AK118" s="175">
        <v>81.150796772814061</v>
      </c>
      <c r="AL118" s="175">
        <v>83.249168433051096</v>
      </c>
      <c r="AM118" s="175">
        <v>85.405708820834676</v>
      </c>
      <c r="AN118" s="175">
        <v>87.622593963180123</v>
      </c>
      <c r="AO118" s="175">
        <v>89.902191355195711</v>
      </c>
      <c r="AP118" s="175">
        <v>92.247101497851872</v>
      </c>
      <c r="AQ118" s="175">
        <v>94.660213680610823</v>
      </c>
      <c r="AR118" s="175">
        <v>97.144782509240201</v>
      </c>
      <c r="AS118" s="175">
        <v>99.704535462956329</v>
      </c>
      <c r="AT118" s="175">
        <v>102.34382831216486</v>
      </c>
      <c r="AU118" s="175">
        <v>105.06787705018964</v>
      </c>
      <c r="AV118" s="175">
        <v>107.88311743691199</v>
      </c>
      <c r="AW118" s="175">
        <v>110.79778849239666</v>
      </c>
      <c r="AX118" s="175">
        <v>113.82293436584659</v>
      </c>
      <c r="AY118" s="175">
        <v>116.97425197324168</v>
      </c>
      <c r="AZ118" s="175">
        <v>120.27583439367612</v>
      </c>
      <c r="BA118" s="175">
        <v>123.76881305528272</v>
      </c>
      <c r="BB118" s="175">
        <v>127.53565045860667</v>
      </c>
      <c r="BC118" s="175">
        <v>131.79649228164027</v>
      </c>
      <c r="BD118" s="175">
        <v>137.83955915270045</v>
      </c>
    </row>
    <row r="119" spans="2:56" outlineLevel="1" x14ac:dyDescent="0.2">
      <c r="B119" s="49" t="str">
        <v>Melbourne Channel Over-Dredge</v>
      </c>
      <c r="C119" s="10" t="s">
        <v>217</v>
      </c>
      <c r="G119" s="175">
        <v>95.273949930803752</v>
      </c>
      <c r="H119" s="175">
        <v>49.586121391708893</v>
      </c>
      <c r="I119" s="175">
        <v>2.235653626110921</v>
      </c>
      <c r="J119" s="175">
        <v>5.2247783630278812</v>
      </c>
      <c r="K119" s="175">
        <v>7.3420404923209253</v>
      </c>
      <c r="L119" s="175">
        <v>6.574692449135644</v>
      </c>
      <c r="M119" s="175">
        <v>3.3134125153596448</v>
      </c>
      <c r="N119" s="175">
        <v>0.60523055829475469</v>
      </c>
      <c r="O119" s="175">
        <v>0.6205172954126823</v>
      </c>
      <c r="P119" s="175">
        <v>0.63603022779799934</v>
      </c>
      <c r="Q119" s="175">
        <v>0.65193098349294931</v>
      </c>
      <c r="R119" s="175">
        <v>0.668229258080273</v>
      </c>
      <c r="S119" s="175">
        <v>0.68493498953227971</v>
      </c>
      <c r="T119" s="175">
        <v>0.70205836427058665</v>
      </c>
      <c r="U119" s="175">
        <v>0.71960982337735113</v>
      </c>
      <c r="V119" s="175">
        <v>0.73760006896178476</v>
      </c>
      <c r="W119" s="175">
        <v>0.75604007068582935</v>
      </c>
      <c r="X119" s="175">
        <v>0.77494107245297494</v>
      </c>
      <c r="Y119" s="175">
        <v>0.79431459926429926</v>
      </c>
      <c r="Z119" s="175">
        <v>0.81417246424590672</v>
      </c>
      <c r="AA119" s="175">
        <v>0.83452677585205426</v>
      </c>
      <c r="AB119" s="175">
        <v>0.85538994524835554</v>
      </c>
      <c r="AC119" s="175">
        <v>0.87677469387956442</v>
      </c>
      <c r="AD119" s="175">
        <v>0.8986940612265536</v>
      </c>
      <c r="AE119" s="175">
        <v>0.9211614127572173</v>
      </c>
      <c r="AF119" s="175">
        <v>0.94419044807614749</v>
      </c>
      <c r="AG119" s="175">
        <v>0.96779520927805107</v>
      </c>
      <c r="AH119" s="175">
        <v>0.99199008951000234</v>
      </c>
      <c r="AI119" s="175">
        <v>1.0167898417477523</v>
      </c>
      <c r="AJ119" s="175">
        <v>1.0422095877914459</v>
      </c>
      <c r="AK119" s="175">
        <v>1.0682648274862321</v>
      </c>
      <c r="AL119" s="175">
        <v>1.0949714481733877</v>
      </c>
      <c r="AM119" s="175">
        <v>1.1223457343777223</v>
      </c>
      <c r="AN119" s="175">
        <v>1.1504043777371653</v>
      </c>
      <c r="AO119" s="175">
        <v>1.1791644871805944</v>
      </c>
      <c r="AP119" s="175">
        <v>1.2086435993601092</v>
      </c>
      <c r="AQ119" s="175">
        <v>1.2388596893441117</v>
      </c>
      <c r="AR119" s="175">
        <v>1.2698311815777144</v>
      </c>
      <c r="AS119" s="175">
        <v>1.3015769611171573</v>
      </c>
      <c r="AT119" s="175">
        <v>1.3341163851450861</v>
      </c>
      <c r="AU119" s="175">
        <v>1.367469294773713</v>
      </c>
      <c r="AV119" s="175">
        <v>1.4016560271430558</v>
      </c>
      <c r="AW119" s="175">
        <v>1.436697427821632</v>
      </c>
      <c r="AX119" s="175">
        <v>1.4726148635171727</v>
      </c>
      <c r="AY119" s="175">
        <v>1.5094302351051019</v>
      </c>
      <c r="AZ119" s="175">
        <v>1.5471659909827291</v>
      </c>
      <c r="BA119" s="175">
        <v>1.5858451407572973</v>
      </c>
      <c r="BB119" s="175">
        <v>1.6796743115854373</v>
      </c>
      <c r="BC119" s="175">
        <v>2.0548918795766999</v>
      </c>
      <c r="BD119" s="175">
        <v>3.8140459413494554</v>
      </c>
    </row>
    <row r="120" spans="2:56" outlineLevel="1" x14ac:dyDescent="0.2">
      <c r="B120" s="49" t="str">
        <v>Channel Protection Assets</v>
      </c>
      <c r="C120" s="10" t="s">
        <v>217</v>
      </c>
      <c r="G120" s="175">
        <v>2.6963875636704122</v>
      </c>
      <c r="H120" s="175">
        <v>2.7537044897003748</v>
      </c>
      <c r="I120" s="175">
        <v>2.8060373352059926</v>
      </c>
      <c r="J120" s="175">
        <v>2.8434179391385768</v>
      </c>
      <c r="K120" s="175">
        <v>2.9057189456928838</v>
      </c>
      <c r="L120" s="175">
        <v>2.9783619193352058</v>
      </c>
      <c r="M120" s="175">
        <v>3.0528209673185858</v>
      </c>
      <c r="N120" s="175">
        <v>3.1291414915015503</v>
      </c>
      <c r="O120" s="175">
        <v>3.2073700287890885</v>
      </c>
      <c r="P120" s="175">
        <v>3.2875542795088157</v>
      </c>
      <c r="Q120" s="175">
        <v>3.3697431364965356</v>
      </c>
      <c r="R120" s="175">
        <v>3.4539867149089489</v>
      </c>
      <c r="S120" s="175">
        <v>3.5403363827816721</v>
      </c>
      <c r="T120" s="175">
        <v>3.6288447923512139</v>
      </c>
      <c r="U120" s="175">
        <v>3.719565912159994</v>
      </c>
      <c r="V120" s="175">
        <v>3.812555059963993</v>
      </c>
      <c r="W120" s="175">
        <v>3.9078689364630925</v>
      </c>
      <c r="X120" s="175">
        <v>4.0055656598746694</v>
      </c>
      <c r="Y120" s="175">
        <v>4.1057048013715356</v>
      </c>
      <c r="Z120" s="175">
        <v>4.2083474214058239</v>
      </c>
      <c r="AA120" s="175">
        <v>4.3135561069409691</v>
      </c>
      <c r="AB120" s="175">
        <v>4.4213950096144927</v>
      </c>
      <c r="AC120" s="175">
        <v>4.531929884854855</v>
      </c>
      <c r="AD120" s="175">
        <v>0</v>
      </c>
      <c r="AE120" s="175">
        <v>0</v>
      </c>
      <c r="AF120" s="175">
        <v>0</v>
      </c>
      <c r="AG120" s="175">
        <v>0</v>
      </c>
      <c r="AH120" s="175">
        <v>0</v>
      </c>
      <c r="AI120" s="175">
        <v>0</v>
      </c>
      <c r="AJ120" s="175">
        <v>0</v>
      </c>
      <c r="AK120" s="175">
        <v>0</v>
      </c>
      <c r="AL120" s="175">
        <v>0</v>
      </c>
      <c r="AM120" s="175">
        <v>0</v>
      </c>
      <c r="AN120" s="175">
        <v>0</v>
      </c>
      <c r="AO120" s="175">
        <v>0</v>
      </c>
      <c r="AP120" s="175">
        <v>0</v>
      </c>
      <c r="AQ120" s="175">
        <v>0</v>
      </c>
      <c r="AR120" s="175">
        <v>0</v>
      </c>
      <c r="AS120" s="175">
        <v>0</v>
      </c>
      <c r="AT120" s="175">
        <v>0</v>
      </c>
      <c r="AU120" s="175">
        <v>0</v>
      </c>
      <c r="AV120" s="175">
        <v>0</v>
      </c>
      <c r="AW120" s="175">
        <v>0</v>
      </c>
      <c r="AX120" s="175">
        <v>0</v>
      </c>
      <c r="AY120" s="175">
        <v>0</v>
      </c>
      <c r="AZ120" s="175">
        <v>0</v>
      </c>
      <c r="BA120" s="175">
        <v>0</v>
      </c>
      <c r="BB120" s="175">
        <v>0</v>
      </c>
      <c r="BC120" s="175">
        <v>0</v>
      </c>
      <c r="BD120" s="175">
        <v>0</v>
      </c>
    </row>
    <row r="121" spans="2:56" outlineLevel="1" x14ac:dyDescent="0.2">
      <c r="B121" s="49" t="str">
        <v>Channel Service Protection</v>
      </c>
      <c r="C121" s="10" t="s">
        <v>217</v>
      </c>
      <c r="G121" s="175">
        <v>0.51260828237025147</v>
      </c>
      <c r="H121" s="175">
        <v>0.52350476157035841</v>
      </c>
      <c r="I121" s="175">
        <v>0.53404522009773259</v>
      </c>
      <c r="J121" s="175">
        <v>0.55607713556295901</v>
      </c>
      <c r="K121" s="175">
        <v>0.59724844856381121</v>
      </c>
      <c r="L121" s="175">
        <v>0.64163034724085566</v>
      </c>
      <c r="M121" s="175">
        <v>0.68788084111875825</v>
      </c>
      <c r="N121" s="175">
        <v>0.73604284072353043</v>
      </c>
      <c r="O121" s="175">
        <v>0.78618301478284203</v>
      </c>
      <c r="P121" s="175">
        <v>0.83837017076966713</v>
      </c>
      <c r="Q121" s="175">
        <v>0.89288637014078831</v>
      </c>
      <c r="R121" s="175">
        <v>0.95027023336745531</v>
      </c>
      <c r="S121" s="175">
        <v>1.0109113024360254</v>
      </c>
      <c r="T121" s="175">
        <v>1.0750126695733062</v>
      </c>
      <c r="U121" s="175">
        <v>0.43566926697109093</v>
      </c>
      <c r="V121" s="175">
        <v>0.48968730806935962</v>
      </c>
      <c r="W121" s="175">
        <v>0.54743464374476236</v>
      </c>
      <c r="X121" s="175">
        <v>0.60917734882212338</v>
      </c>
      <c r="Y121" s="175">
        <v>0.67520510353867047</v>
      </c>
      <c r="Z121" s="175">
        <v>0.74583399251397164</v>
      </c>
      <c r="AA121" s="175">
        <v>0.82140974281705892</v>
      </c>
      <c r="AB121" s="175">
        <v>0.90231148861930488</v>
      </c>
      <c r="AC121" s="175">
        <v>0.9889561712762549</v>
      </c>
      <c r="AD121" s="175">
        <v>1.0818037112633692</v>
      </c>
      <c r="AE121" s="175">
        <v>1.1813631243317422</v>
      </c>
      <c r="AF121" s="175">
        <v>1.2881998015291212</v>
      </c>
      <c r="AG121" s="175">
        <v>1.4029442355606832</v>
      </c>
      <c r="AH121" s="175">
        <v>1.526302560374815</v>
      </c>
      <c r="AI121" s="175">
        <v>1.6590693856104572</v>
      </c>
      <c r="AJ121" s="175">
        <v>1.8021435655448403</v>
      </c>
      <c r="AK121" s="175">
        <v>1.9565477627747536</v>
      </c>
      <c r="AL121" s="175">
        <v>2.1234529795410069</v>
      </c>
      <c r="AM121" s="175">
        <v>2.3042096802047847</v>
      </c>
      <c r="AN121" s="175">
        <v>2.5003877896839612</v>
      </c>
      <c r="AO121" s="175">
        <v>2.7138288429272159</v>
      </c>
      <c r="AP121" s="175">
        <v>2.9467150769735078</v>
      </c>
      <c r="AQ121" s="175">
        <v>3.2016626383326319</v>
      </c>
      <c r="AR121" s="175">
        <v>3.4818499244558407</v>
      </c>
      <c r="AS121" s="175">
        <v>3.7911984925229585</v>
      </c>
      <c r="AT121" s="175">
        <v>4.1346350676833303</v>
      </c>
      <c r="AU121" s="175">
        <v>4.5184832241780475</v>
      </c>
      <c r="AV121" s="175">
        <v>4.9510713615752344</v>
      </c>
      <c r="AW121" s="175">
        <v>5.4421549058664365</v>
      </c>
      <c r="AX121" s="175">
        <v>5.9709014299051377</v>
      </c>
      <c r="AY121" s="175">
        <v>6.5606504400371071</v>
      </c>
      <c r="AZ121" s="175">
        <v>7.2850778161289567</v>
      </c>
      <c r="BA121" s="175">
        <v>8.2101157769792668</v>
      </c>
      <c r="BB121" s="175">
        <v>9.4724718195102344</v>
      </c>
      <c r="BC121" s="175">
        <v>11.4421211443894</v>
      </c>
      <c r="BD121" s="175">
        <v>16.299598425741969</v>
      </c>
    </row>
    <row r="122" spans="2:56" outlineLevel="1" x14ac:dyDescent="0.2">
      <c r="B122" s="49" t="str">
        <v>Roads</v>
      </c>
      <c r="C122" s="10" t="s">
        <v>217</v>
      </c>
      <c r="G122" s="175">
        <v>5.0077421311211499</v>
      </c>
      <c r="H122" s="175">
        <v>5.148432881923676</v>
      </c>
      <c r="I122" s="175">
        <v>5.2849517633084293</v>
      </c>
      <c r="J122" s="175">
        <v>5.4302636913571272</v>
      </c>
      <c r="K122" s="175">
        <v>5.8238208321147447</v>
      </c>
      <c r="L122" s="175">
        <v>6.3881188171690644</v>
      </c>
      <c r="M122" s="175">
        <v>6.9773156860762517</v>
      </c>
      <c r="N122" s="175">
        <v>7.5919798241680674</v>
      </c>
      <c r="O122" s="175">
        <v>2.2786447798245475</v>
      </c>
      <c r="P122" s="175">
        <v>2.798128852085779</v>
      </c>
      <c r="Q122" s="175">
        <v>3.3421629749726813</v>
      </c>
      <c r="R122" s="175">
        <v>3.9116499734713752</v>
      </c>
      <c r="S122" s="175">
        <v>4.5075224700356449</v>
      </c>
      <c r="T122" s="175">
        <v>5.1307438101947094</v>
      </c>
      <c r="U122" s="175">
        <v>5.7823090158179538</v>
      </c>
      <c r="V122" s="175">
        <v>6.4632457668409895</v>
      </c>
      <c r="W122" s="175">
        <v>7.1746154122802901</v>
      </c>
      <c r="X122" s="175">
        <v>7.9175140113872802</v>
      </c>
      <c r="Y122" s="175">
        <v>8.6930734058169463</v>
      </c>
      <c r="Z122" s="175">
        <v>9.5024623237109758</v>
      </c>
      <c r="AA122" s="175">
        <v>10.34370105687637</v>
      </c>
      <c r="AB122" s="175">
        <v>11.169350040946496</v>
      </c>
      <c r="AC122" s="175">
        <v>12.0237067157568</v>
      </c>
      <c r="AD122" s="175">
        <v>12.855448829680489</v>
      </c>
      <c r="AE122" s="175">
        <v>13.396772928502509</v>
      </c>
      <c r="AF122" s="175">
        <v>13.732210010739516</v>
      </c>
      <c r="AG122" s="175">
        <v>14.075515261008004</v>
      </c>
      <c r="AH122" s="175">
        <v>14.427403142533199</v>
      </c>
      <c r="AI122" s="175">
        <v>14.788088221096528</v>
      </c>
      <c r="AJ122" s="175">
        <v>15.157790426623938</v>
      </c>
      <c r="AK122" s="175">
        <v>15.546694632922414</v>
      </c>
      <c r="AL122" s="175">
        <v>15.977851147208982</v>
      </c>
      <c r="AM122" s="175">
        <v>16.468682597661065</v>
      </c>
      <c r="AN122" s="175">
        <v>17.028881468472349</v>
      </c>
      <c r="AO122" s="175">
        <v>17.670021867087137</v>
      </c>
      <c r="AP122" s="175">
        <v>18.406049128309043</v>
      </c>
      <c r="AQ122" s="175">
        <v>19.25394079674933</v>
      </c>
      <c r="AR122" s="175">
        <v>20.234617313565174</v>
      </c>
      <c r="AS122" s="175">
        <v>21.374226330792524</v>
      </c>
      <c r="AT122" s="175">
        <v>22.706003473531034</v>
      </c>
      <c r="AU122" s="175">
        <v>24.273054834403005</v>
      </c>
      <c r="AV122" s="175">
        <v>26.132676955909901</v>
      </c>
      <c r="AW122" s="175">
        <v>28.363375229745703</v>
      </c>
      <c r="AX122" s="175">
        <v>31.076923658096682</v>
      </c>
      <c r="AY122" s="175">
        <v>34.440616339753703</v>
      </c>
      <c r="AZ122" s="175">
        <v>38.722363743510442</v>
      </c>
      <c r="BA122" s="175">
        <v>44.394822260151564</v>
      </c>
      <c r="BB122" s="175">
        <v>52.428122667956345</v>
      </c>
      <c r="BC122" s="175">
        <v>65.450961233106099</v>
      </c>
      <c r="BD122" s="175">
        <v>98.962417823079733</v>
      </c>
    </row>
    <row r="123" spans="2:56" outlineLevel="1" x14ac:dyDescent="0.2">
      <c r="B123" s="49" t="str">
        <v>Rail</v>
      </c>
      <c r="C123" s="10" t="s">
        <v>217</v>
      </c>
      <c r="G123" s="175">
        <v>1.6737325924634987</v>
      </c>
      <c r="H123" s="175">
        <v>1.7505331129721633</v>
      </c>
      <c r="I123" s="175">
        <v>1.8816984255220692</v>
      </c>
      <c r="J123" s="175">
        <v>2.0560022953447037</v>
      </c>
      <c r="K123" s="175">
        <v>2.7021060167026891</v>
      </c>
      <c r="L123" s="175">
        <v>3.8124556681491724</v>
      </c>
      <c r="M123" s="175">
        <v>4.9774406049889155</v>
      </c>
      <c r="N123" s="175">
        <v>6.198292003878052</v>
      </c>
      <c r="O123" s="175">
        <v>7.4770750723335269</v>
      </c>
      <c r="P123" s="175">
        <v>8.815923361709352</v>
      </c>
      <c r="Q123" s="175">
        <v>10.217040893633762</v>
      </c>
      <c r="R123" s="175">
        <v>11.682704350053321</v>
      </c>
      <c r="S123" s="175">
        <v>13.215265328735336</v>
      </c>
      <c r="T123" s="175">
        <v>14.817152666132671</v>
      </c>
      <c r="U123" s="175">
        <v>16.49087482956941</v>
      </c>
      <c r="V123" s="175">
        <v>18.239022380761654</v>
      </c>
      <c r="W123" s="175">
        <v>20.064270512745033</v>
      </c>
      <c r="X123" s="175">
        <v>21.9693816623396</v>
      </c>
      <c r="Y123" s="175">
        <v>21.411312548602925</v>
      </c>
      <c r="Z123" s="175">
        <v>23.421152158674474</v>
      </c>
      <c r="AA123" s="175">
        <v>25.530910329044566</v>
      </c>
      <c r="AB123" s="175">
        <v>27.772286772943779</v>
      </c>
      <c r="AC123" s="175">
        <v>30.168497058850608</v>
      </c>
      <c r="AD123" s="175">
        <v>32.731813002055119</v>
      </c>
      <c r="AE123" s="175">
        <v>35.475811652924762</v>
      </c>
      <c r="AF123" s="175">
        <v>38.415568662754112</v>
      </c>
      <c r="AG123" s="175">
        <v>41.567890059780758</v>
      </c>
      <c r="AH123" s="175">
        <v>44.951592178460778</v>
      </c>
      <c r="AI123" s="175">
        <v>48.587842532453685</v>
      </c>
      <c r="AJ123" s="175">
        <v>52.500578617704988</v>
      </c>
      <c r="AK123" s="175">
        <v>56.71347094641348</v>
      </c>
      <c r="AL123" s="175">
        <v>61.179986967521543</v>
      </c>
      <c r="AM123" s="175">
        <v>65.897529495333316</v>
      </c>
      <c r="AN123" s="175">
        <v>70.912842857012947</v>
      </c>
      <c r="AO123" s="175">
        <v>75.433069756171179</v>
      </c>
      <c r="AP123" s="175">
        <v>79.514404851872001</v>
      </c>
      <c r="AQ123" s="175">
        <v>84.072648314146406</v>
      </c>
      <c r="AR123" s="175">
        <v>89.18976488576125</v>
      </c>
      <c r="AS123" s="175">
        <v>94.965708884865933</v>
      </c>
      <c r="AT123" s="175">
        <v>101.52698831142121</v>
      </c>
      <c r="AU123" s="175">
        <v>109.03706203155816</v>
      </c>
      <c r="AV123" s="175">
        <v>117.7124808026845</v>
      </c>
      <c r="AW123" s="175">
        <v>127.84910915905327</v>
      </c>
      <c r="AX123" s="175">
        <v>139.8671809721252</v>
      </c>
      <c r="AY123" s="175">
        <v>154.39442949735061</v>
      </c>
      <c r="AZ123" s="175">
        <v>172.43456142688567</v>
      </c>
      <c r="BA123" s="175">
        <v>195.7562685070753</v>
      </c>
      <c r="BB123" s="175">
        <v>227.98681013718334</v>
      </c>
      <c r="BC123" s="175">
        <v>278.94963935966723</v>
      </c>
      <c r="BD123" s="175">
        <v>406.54969899618868</v>
      </c>
    </row>
    <row r="124" spans="2:56" outlineLevel="1" x14ac:dyDescent="0.2">
      <c r="B124" s="49" t="str">
        <v>Buildings</v>
      </c>
      <c r="C124" s="10" t="s">
        <v>217</v>
      </c>
      <c r="G124" s="175">
        <v>0.11010495592048403</v>
      </c>
      <c r="H124" s="175">
        <v>0.123446233921675</v>
      </c>
      <c r="I124" s="175">
        <v>0.17346393603707233</v>
      </c>
      <c r="J124" s="175">
        <v>0.25093290686970487</v>
      </c>
      <c r="K124" s="175">
        <v>0.29547884731310392</v>
      </c>
      <c r="L124" s="175">
        <v>0.30286581849593153</v>
      </c>
      <c r="M124" s="175">
        <v>0.31043746395832983</v>
      </c>
      <c r="N124" s="175">
        <v>0.31819840055728799</v>
      </c>
      <c r="O124" s="175">
        <v>0.32615336057122019</v>
      </c>
      <c r="P124" s="175">
        <v>0.33430719458550068</v>
      </c>
      <c r="Q124" s="175">
        <v>0.34266487445013816</v>
      </c>
      <c r="R124" s="175">
        <v>0.35123149631139161</v>
      </c>
      <c r="S124" s="175">
        <v>0.36001228371917637</v>
      </c>
      <c r="T124" s="175">
        <v>0.36901259081215576</v>
      </c>
      <c r="U124" s="175">
        <v>0.37823790558245962</v>
      </c>
      <c r="V124" s="175">
        <v>0.38769385322202099</v>
      </c>
      <c r="W124" s="175">
        <v>0.39738619955257148</v>
      </c>
      <c r="X124" s="175">
        <v>0.40732085454138572</v>
      </c>
      <c r="Y124" s="175">
        <v>0.41750387590492033</v>
      </c>
      <c r="Z124" s="175">
        <v>0.42794147280254335</v>
      </c>
      <c r="AA124" s="175">
        <v>0.43864000962260685</v>
      </c>
      <c r="AB124" s="175">
        <v>0.44960600986317195</v>
      </c>
      <c r="AC124" s="175">
        <v>0.46084616010975127</v>
      </c>
      <c r="AD124" s="175">
        <v>0.472367314112495</v>
      </c>
      <c r="AE124" s="175">
        <v>0.48417649696530729</v>
      </c>
      <c r="AF124" s="175">
        <v>0.49628090938943992</v>
      </c>
      <c r="AG124" s="175">
        <v>0.28443447025571023</v>
      </c>
      <c r="AH124" s="175">
        <v>0.20443505691008876</v>
      </c>
      <c r="AI124" s="175">
        <v>7.0626857230915302E-2</v>
      </c>
      <c r="AJ124" s="175">
        <v>0</v>
      </c>
      <c r="AK124" s="175">
        <v>0</v>
      </c>
      <c r="AL124" s="175">
        <v>0</v>
      </c>
      <c r="AM124" s="175">
        <v>0</v>
      </c>
      <c r="AN124" s="175">
        <v>0</v>
      </c>
      <c r="AO124" s="175">
        <v>0</v>
      </c>
      <c r="AP124" s="175">
        <v>0</v>
      </c>
      <c r="AQ124" s="175">
        <v>0</v>
      </c>
      <c r="AR124" s="175">
        <v>0</v>
      </c>
      <c r="AS124" s="175">
        <v>0</v>
      </c>
      <c r="AT124" s="175">
        <v>0</v>
      </c>
      <c r="AU124" s="175">
        <v>0</v>
      </c>
      <c r="AV124" s="175">
        <v>0</v>
      </c>
      <c r="AW124" s="175">
        <v>0</v>
      </c>
      <c r="AX124" s="175">
        <v>0</v>
      </c>
      <c r="AY124" s="175">
        <v>0</v>
      </c>
      <c r="AZ124" s="175">
        <v>0</v>
      </c>
      <c r="BA124" s="175">
        <v>0</v>
      </c>
      <c r="BB124" s="175">
        <v>0</v>
      </c>
      <c r="BC124" s="175">
        <v>0</v>
      </c>
      <c r="BD124" s="175">
        <v>0</v>
      </c>
    </row>
    <row r="125" spans="2:56" outlineLevel="1" x14ac:dyDescent="0.2">
      <c r="B125" s="49" t="str">
        <v>Wharves</v>
      </c>
      <c r="C125" s="10" t="s">
        <v>217</v>
      </c>
      <c r="G125" s="175">
        <v>28.390861282090054</v>
      </c>
      <c r="H125" s="175">
        <v>30.082591924288579</v>
      </c>
      <c r="I125" s="175">
        <v>32.236252542314453</v>
      </c>
      <c r="J125" s="175">
        <v>34.701251285571132</v>
      </c>
      <c r="K125" s="175">
        <v>37.269331567866672</v>
      </c>
      <c r="L125" s="175">
        <v>39.467612518523318</v>
      </c>
      <c r="M125" s="175">
        <v>41.753493878047578</v>
      </c>
      <c r="N125" s="175">
        <v>44.129002047723965</v>
      </c>
      <c r="O125" s="175">
        <v>46.597189692210392</v>
      </c>
      <c r="P125" s="175">
        <v>49.161206092641322</v>
      </c>
      <c r="Q125" s="175">
        <v>51.824300069536164</v>
      </c>
      <c r="R125" s="175">
        <v>54.589822991467848</v>
      </c>
      <c r="S125" s="175">
        <v>57.461231871952648</v>
      </c>
      <c r="T125" s="175">
        <v>60.442092557092025</v>
      </c>
      <c r="U125" s="175">
        <v>63.536083006568404</v>
      </c>
      <c r="V125" s="175">
        <v>66.746996670670413</v>
      </c>
      <c r="W125" s="175">
        <v>70.07874596609841</v>
      </c>
      <c r="X125" s="175">
        <v>73.535365853378636</v>
      </c>
      <c r="Y125" s="175">
        <v>77.121017518794076</v>
      </c>
      <c r="Z125" s="175">
        <v>80.839992163821918</v>
      </c>
      <c r="AA125" s="175">
        <v>84.696714905151907</v>
      </c>
      <c r="AB125" s="175">
        <v>88.695748788446011</v>
      </c>
      <c r="AC125" s="175">
        <v>92.841798919089101</v>
      </c>
      <c r="AD125" s="175">
        <v>48.868415293705418</v>
      </c>
      <c r="AE125" s="175">
        <v>52.116420317783415</v>
      </c>
      <c r="AF125" s="175">
        <v>54.845776544628187</v>
      </c>
      <c r="AG125" s="175">
        <v>56.458578656806793</v>
      </c>
      <c r="AH125" s="175">
        <v>57.35230832255565</v>
      </c>
      <c r="AI125" s="175">
        <v>57.566630476509964</v>
      </c>
      <c r="AJ125" s="175">
        <v>58.385113526983055</v>
      </c>
      <c r="AK125" s="175">
        <v>60.435820494483117</v>
      </c>
      <c r="AL125" s="175">
        <v>62.709531530773006</v>
      </c>
      <c r="AM125" s="175">
        <v>65.240023369361325</v>
      </c>
      <c r="AN125" s="175">
        <v>68.065099769721186</v>
      </c>
      <c r="AO125" s="175">
        <v>71.22971750571196</v>
      </c>
      <c r="AP125" s="175">
        <v>74.787838833434066</v>
      </c>
      <c r="AQ125" s="175">
        <v>78.804932005152594</v>
      </c>
      <c r="AR125" s="175">
        <v>83.361415993945812</v>
      </c>
      <c r="AS125" s="175">
        <v>88.557518005046063</v>
      </c>
      <c r="AT125" s="175">
        <v>94.520310672545207</v>
      </c>
      <c r="AU125" s="175">
        <v>101.41423452118113</v>
      </c>
      <c r="AV125" s="175">
        <v>109.45743397014847</v>
      </c>
      <c r="AW125" s="175">
        <v>118.94829654854094</v>
      </c>
      <c r="AX125" s="175">
        <v>130.31105439364433</v>
      </c>
      <c r="AY125" s="175">
        <v>144.17992242312673</v>
      </c>
      <c r="AZ125" s="175">
        <v>161.56961654392515</v>
      </c>
      <c r="BA125" s="175">
        <v>184.26908668325092</v>
      </c>
      <c r="BB125" s="175">
        <v>215.94837414306625</v>
      </c>
      <c r="BC125" s="175">
        <v>266.54889446339502</v>
      </c>
      <c r="BD125" s="175">
        <v>394.67721291604266</v>
      </c>
    </row>
    <row r="126" spans="2:56" outlineLevel="1" x14ac:dyDescent="0.2">
      <c r="B126" s="49" t="str">
        <v>Plant</v>
      </c>
      <c r="C126" s="10" t="s">
        <v>217</v>
      </c>
      <c r="G126" s="175">
        <v>2.3922008054776169</v>
      </c>
      <c r="H126" s="175">
        <v>2.519433646294861</v>
      </c>
      <c r="I126" s="175">
        <v>2.6638986832747853</v>
      </c>
      <c r="J126" s="175">
        <v>2.8730972836874775</v>
      </c>
      <c r="K126" s="175">
        <v>3.2180547991646176</v>
      </c>
      <c r="L126" s="175">
        <v>3.6425064107182821</v>
      </c>
      <c r="M126" s="175">
        <v>4.0864354079335294</v>
      </c>
      <c r="N126" s="175">
        <v>4.5502842885028389</v>
      </c>
      <c r="O126" s="175">
        <v>5.0347715909706556</v>
      </c>
      <c r="P126" s="175">
        <v>5.5406393308815503</v>
      </c>
      <c r="Q126" s="175">
        <v>6.0178906284186269</v>
      </c>
      <c r="R126" s="175">
        <v>6.4717674124803732</v>
      </c>
      <c r="S126" s="175">
        <v>6.9209192404525819</v>
      </c>
      <c r="T126" s="175">
        <v>7.2916942278741361</v>
      </c>
      <c r="U126" s="175">
        <v>7.5429281517866418</v>
      </c>
      <c r="V126" s="175">
        <v>7.7318336646964596</v>
      </c>
      <c r="W126" s="175">
        <v>7.9251295063138691</v>
      </c>
      <c r="X126" s="175">
        <v>8.1232577439717151</v>
      </c>
      <c r="Y126" s="175">
        <v>4.7456599301313842</v>
      </c>
      <c r="Z126" s="175">
        <v>4.8643014283846693</v>
      </c>
      <c r="AA126" s="175">
        <v>4.9859089640942846</v>
      </c>
      <c r="AB126" s="175">
        <v>5.1105566881966427</v>
      </c>
      <c r="AC126" s="175">
        <v>5.238320605401559</v>
      </c>
      <c r="AD126" s="175">
        <v>5.3692786205365977</v>
      </c>
      <c r="AE126" s="175">
        <v>5.5035105860500115</v>
      </c>
      <c r="AF126" s="175">
        <v>5.6410983507012622</v>
      </c>
      <c r="AG126" s="175">
        <v>5.7821258094687931</v>
      </c>
      <c r="AH126" s="175">
        <v>5.9266789547055119</v>
      </c>
      <c r="AI126" s="175">
        <v>6.0748459285731506</v>
      </c>
      <c r="AJ126" s="175">
        <v>6.2267170767874784</v>
      </c>
      <c r="AK126" s="175">
        <v>6.3823850037071654</v>
      </c>
      <c r="AL126" s="175">
        <v>6.5419446287998433</v>
      </c>
      <c r="AM126" s="175">
        <v>6.7054932445198396</v>
      </c>
      <c r="AN126" s="175">
        <v>6.8731305756328354</v>
      </c>
      <c r="AO126" s="175">
        <v>7.0449588400236554</v>
      </c>
      <c r="AP126" s="175">
        <v>7.2210828110242442</v>
      </c>
      <c r="AQ126" s="175">
        <v>7.4016098812998496</v>
      </c>
      <c r="AR126" s="175">
        <v>7.5866501283323462</v>
      </c>
      <c r="AS126" s="175">
        <v>7.7763163815406546</v>
      </c>
      <c r="AT126" s="175">
        <v>7.9707242910791685</v>
      </c>
      <c r="AU126" s="175">
        <v>8.1914923783518212</v>
      </c>
      <c r="AV126" s="175">
        <v>8.4922075397324903</v>
      </c>
      <c r="AW126" s="175">
        <v>8.9233103310214847</v>
      </c>
      <c r="AX126" s="175">
        <v>9.5299038578659623</v>
      </c>
      <c r="AY126" s="175">
        <v>10.379871638777322</v>
      </c>
      <c r="AZ126" s="175">
        <v>11.582402011942881</v>
      </c>
      <c r="BA126" s="175">
        <v>13.330762985874193</v>
      </c>
      <c r="BB126" s="175">
        <v>16.022552213600477</v>
      </c>
      <c r="BC126" s="175">
        <v>20.736664396949976</v>
      </c>
      <c r="BD126" s="175">
        <v>33.83902887118218</v>
      </c>
    </row>
    <row r="127" spans="2:56" outlineLevel="1" x14ac:dyDescent="0.2">
      <c r="B127" s="49" t="str">
        <v>Land</v>
      </c>
      <c r="C127" s="10" t="s">
        <v>217</v>
      </c>
      <c r="G127" s="175">
        <v>0.81777426269662934</v>
      </c>
      <c r="H127" s="175">
        <v>0.83515763426966294</v>
      </c>
      <c r="I127" s="175">
        <v>0.85102940831460672</v>
      </c>
      <c r="J127" s="175">
        <v>0.86236638977528079</v>
      </c>
      <c r="K127" s="175">
        <v>0.88126135887640444</v>
      </c>
      <c r="L127" s="175">
        <v>0.90329289284831449</v>
      </c>
      <c r="M127" s="175">
        <v>0.92587521516952243</v>
      </c>
      <c r="N127" s="175">
        <v>0.94902209554876038</v>
      </c>
      <c r="O127" s="175">
        <v>0.97274764793747925</v>
      </c>
      <c r="P127" s="175">
        <v>0.99706633913591614</v>
      </c>
      <c r="Q127" s="175">
        <v>1.0219929976143141</v>
      </c>
      <c r="R127" s="175">
        <v>1.0475428225546719</v>
      </c>
      <c r="S127" s="175">
        <v>1.0737313931185384</v>
      </c>
      <c r="T127" s="175">
        <v>1.100574677946502</v>
      </c>
      <c r="U127" s="175">
        <v>1.1280890448951644</v>
      </c>
      <c r="V127" s="175">
        <v>1.1562912710175433</v>
      </c>
      <c r="W127" s="175">
        <v>1.1851985527929816</v>
      </c>
      <c r="X127" s="175">
        <v>1.2148285166128061</v>
      </c>
      <c r="Y127" s="175">
        <v>1.2451992295281262</v>
      </c>
      <c r="Z127" s="175">
        <v>1.2763292102663291</v>
      </c>
      <c r="AA127" s="175">
        <v>1.3082374405229873</v>
      </c>
      <c r="AB127" s="175">
        <v>1.3409433765360619</v>
      </c>
      <c r="AC127" s="175">
        <v>1.3744669609494633</v>
      </c>
      <c r="AD127" s="175">
        <v>1.4088286349731998</v>
      </c>
      <c r="AE127" s="175">
        <v>1.4440493508475296</v>
      </c>
      <c r="AF127" s="175">
        <v>1.4801505846187177</v>
      </c>
      <c r="AG127" s="175">
        <v>1.5171543492341855</v>
      </c>
      <c r="AH127" s="175">
        <v>1.5550832079650401</v>
      </c>
      <c r="AI127" s="175">
        <v>1.5939602881641659</v>
      </c>
      <c r="AJ127" s="175">
        <v>1.6338092953682697</v>
      </c>
      <c r="AK127" s="175">
        <v>1.6746545277524765</v>
      </c>
      <c r="AL127" s="175">
        <v>1.7165208909462881</v>
      </c>
      <c r="AM127" s="175">
        <v>1.7594339132199452</v>
      </c>
      <c r="AN127" s="175">
        <v>1.8034197610504439</v>
      </c>
      <c r="AO127" s="175">
        <v>1.8485052550767049</v>
      </c>
      <c r="AP127" s="175">
        <v>1.8947178864536225</v>
      </c>
      <c r="AQ127" s="175">
        <v>1.9420858336149629</v>
      </c>
      <c r="AR127" s="175">
        <v>1.990637979455337</v>
      </c>
      <c r="AS127" s="175">
        <v>2.0404039289417204</v>
      </c>
      <c r="AT127" s="175">
        <v>2.0914140271652633</v>
      </c>
      <c r="AU127" s="175">
        <v>2.1436993778443947</v>
      </c>
      <c r="AV127" s="175">
        <v>2.1972918622905042</v>
      </c>
      <c r="AW127" s="175">
        <v>2.2522241588477665</v>
      </c>
      <c r="AX127" s="175">
        <v>2.3085297628189605</v>
      </c>
      <c r="AY127" s="175">
        <v>2.3662430068894342</v>
      </c>
      <c r="AZ127" s="175">
        <v>2.42539908206167</v>
      </c>
      <c r="BA127" s="175">
        <v>2.4860340591132113</v>
      </c>
      <c r="BB127" s="175">
        <v>2.5481849105910417</v>
      </c>
      <c r="BC127" s="175">
        <v>2.6118895333558174</v>
      </c>
      <c r="BD127" s="175">
        <v>2.6771867716897129</v>
      </c>
    </row>
    <row r="128" spans="2:56" outlineLevel="1" x14ac:dyDescent="0.2">
      <c r="B128" s="49" t="str">
        <v>Port Capacity Project - Initial Capital Asset Value</v>
      </c>
      <c r="C128" s="10" t="s">
        <v>217</v>
      </c>
      <c r="G128" s="175">
        <v>12.90357554786517</v>
      </c>
      <c r="H128" s="175">
        <v>13.177865970786518</v>
      </c>
      <c r="I128" s="175">
        <v>13.428305052584271</v>
      </c>
      <c r="J128" s="175">
        <v>13.607190111011235</v>
      </c>
      <c r="K128" s="175">
        <v>13.905331875056179</v>
      </c>
      <c r="L128" s="175">
        <v>14.252965171932583</v>
      </c>
      <c r="M128" s="175">
        <v>14.609289301230898</v>
      </c>
      <c r="N128" s="175">
        <v>14.974521533761669</v>
      </c>
      <c r="O128" s="175">
        <v>15.348884572105709</v>
      </c>
      <c r="P128" s="175">
        <v>15.732606686408351</v>
      </c>
      <c r="Q128" s="175">
        <v>16.12592185356856</v>
      </c>
      <c r="R128" s="175">
        <v>16.529069899907771</v>
      </c>
      <c r="S128" s="175">
        <v>16.942296647405463</v>
      </c>
      <c r="T128" s="175">
        <v>17.3658540635906</v>
      </c>
      <c r="U128" s="175">
        <v>17.800000415180364</v>
      </c>
      <c r="V128" s="175">
        <v>18.245000425559869</v>
      </c>
      <c r="W128" s="175">
        <v>18.701125436198865</v>
      </c>
      <c r="X128" s="175">
        <v>19.168653572103832</v>
      </c>
      <c r="Y128" s="175">
        <v>19.647869911406428</v>
      </c>
      <c r="Z128" s="175">
        <v>20.139066659191585</v>
      </c>
      <c r="AA128" s="175">
        <v>20.642543325671376</v>
      </c>
      <c r="AB128" s="175">
        <v>21.158606908813155</v>
      </c>
      <c r="AC128" s="175">
        <v>21.687572081533485</v>
      </c>
      <c r="AD128" s="175">
        <v>22.22976138357182</v>
      </c>
      <c r="AE128" s="175">
        <v>22.785505418161112</v>
      </c>
      <c r="AF128" s="175">
        <v>23.355143053615137</v>
      </c>
      <c r="AG128" s="175">
        <v>23.939021629955516</v>
      </c>
      <c r="AH128" s="175">
        <v>24.537497170704398</v>
      </c>
      <c r="AI128" s="175">
        <v>25.150934599972008</v>
      </c>
      <c r="AJ128" s="175">
        <v>25.779707964971301</v>
      </c>
      <c r="AK128" s="175">
        <v>26.424200664095583</v>
      </c>
      <c r="AL128" s="175">
        <v>27.084805680697972</v>
      </c>
      <c r="AM128" s="175">
        <v>27.761925822715419</v>
      </c>
      <c r="AN128" s="175">
        <v>28.455973968283303</v>
      </c>
      <c r="AO128" s="175">
        <v>29.167373317490387</v>
      </c>
      <c r="AP128" s="175">
        <v>29.896557650427646</v>
      </c>
      <c r="AQ128" s="175">
        <v>30.643971591688334</v>
      </c>
      <c r="AR128" s="175">
        <v>31.410070881480543</v>
      </c>
      <c r="AS128" s="175">
        <v>32.195322653517557</v>
      </c>
      <c r="AT128" s="175">
        <v>33.000205719855494</v>
      </c>
      <c r="AU128" s="175">
        <v>33.825210862851876</v>
      </c>
      <c r="AV128" s="175">
        <v>34.670841134423164</v>
      </c>
      <c r="AW128" s="175">
        <v>35.537612162783745</v>
      </c>
      <c r="AX128" s="175">
        <v>36.426052466853335</v>
      </c>
      <c r="AY128" s="175">
        <v>37.336703778524665</v>
      </c>
      <c r="AZ128" s="175">
        <v>38.270121372987774</v>
      </c>
      <c r="BA128" s="175">
        <v>39.226874407312465</v>
      </c>
      <c r="BB128" s="175">
        <v>40.207546267495275</v>
      </c>
      <c r="BC128" s="175">
        <v>41.212734924182655</v>
      </c>
      <c r="BD128" s="175">
        <v>42.243053297287219</v>
      </c>
    </row>
    <row r="129" spans="1:60" outlineLevel="1" x14ac:dyDescent="0.2">
      <c r="B129" s="49" t="str">
        <v>Port Capacity Project - Wharves</v>
      </c>
      <c r="C129" s="10" t="s">
        <v>217</v>
      </c>
      <c r="G129" s="175">
        <v>0.25693824255559788</v>
      </c>
      <c r="H129" s="175">
        <v>0.54245778729069649</v>
      </c>
      <c r="I129" s="175">
        <v>0.5707603840223775</v>
      </c>
      <c r="J129" s="175">
        <v>0.57836376391610367</v>
      </c>
      <c r="K129" s="175">
        <v>0.59103606373898054</v>
      </c>
      <c r="L129" s="175">
        <v>0.60581196533245507</v>
      </c>
      <c r="M129" s="175">
        <v>0.62095726446576649</v>
      </c>
      <c r="N129" s="175">
        <v>0.6364811960774106</v>
      </c>
      <c r="O129" s="175">
        <v>0.65239322597934579</v>
      </c>
      <c r="P129" s="175">
        <v>0.66870305662882934</v>
      </c>
      <c r="Q129" s="175">
        <v>0.68542063304455003</v>
      </c>
      <c r="R129" s="175">
        <v>0.70255614887066375</v>
      </c>
      <c r="S129" s="175">
        <v>0.72012005259243028</v>
      </c>
      <c r="T129" s="175">
        <v>0.73812305390724098</v>
      </c>
      <c r="U129" s="175">
        <v>0.75657613025492187</v>
      </c>
      <c r="V129" s="175">
        <v>0.77549053351129482</v>
      </c>
      <c r="W129" s="175">
        <v>0.79487779684907711</v>
      </c>
      <c r="X129" s="175">
        <v>0.81474974177030401</v>
      </c>
      <c r="Y129" s="175">
        <v>0.83511848531456156</v>
      </c>
      <c r="Z129" s="175">
        <v>0.85599644744742542</v>
      </c>
      <c r="AA129" s="175">
        <v>0.87739635863361098</v>
      </c>
      <c r="AB129" s="175">
        <v>0.89933126759945115</v>
      </c>
      <c r="AC129" s="175">
        <v>0.9218145492894374</v>
      </c>
      <c r="AD129" s="175">
        <v>0.94485991302167327</v>
      </c>
      <c r="AE129" s="175">
        <v>0.96848141084721495</v>
      </c>
      <c r="AF129" s="175">
        <v>0.99269344611839527</v>
      </c>
      <c r="AG129" s="175">
        <v>1.0175107822713552</v>
      </c>
      <c r="AH129" s="175">
        <v>1.0429485518281389</v>
      </c>
      <c r="AI129" s="175">
        <v>1.0690222656238422</v>
      </c>
      <c r="AJ129" s="175">
        <v>1.0957478222644381</v>
      </c>
      <c r="AK129" s="175">
        <v>1.1231415178210491</v>
      </c>
      <c r="AL129" s="175">
        <v>1.151220055766575</v>
      </c>
      <c r="AM129" s="175">
        <v>1.1800005571607395</v>
      </c>
      <c r="AN129" s="175">
        <v>1.2095005710897579</v>
      </c>
      <c r="AO129" s="175">
        <v>1.2397380853670019</v>
      </c>
      <c r="AP129" s="175">
        <v>1.270731537501177</v>
      </c>
      <c r="AQ129" s="175">
        <v>1.3024998259387062</v>
      </c>
      <c r="AR129" s="175">
        <v>1.3350623215871738</v>
      </c>
      <c r="AS129" s="175">
        <v>1.3684388796268532</v>
      </c>
      <c r="AT129" s="175">
        <v>1.4026498516175243</v>
      </c>
      <c r="AU129" s="175">
        <v>1.4377160979079622</v>
      </c>
      <c r="AV129" s="175">
        <v>1.4736590003556611</v>
      </c>
      <c r="AW129" s="175">
        <v>1.5105004753645526</v>
      </c>
      <c r="AX129" s="175">
        <v>1.5482629872486662</v>
      </c>
      <c r="AY129" s="175">
        <v>1.5869695619298827</v>
      </c>
      <c r="AZ129" s="175">
        <v>1.6266438009781297</v>
      </c>
      <c r="BA129" s="175">
        <v>1.6673098960025827</v>
      </c>
      <c r="BB129" s="175">
        <v>1.7089926434026472</v>
      </c>
      <c r="BC129" s="175">
        <v>1.7517174594877132</v>
      </c>
      <c r="BD129" s="175">
        <v>1.7955103959749061</v>
      </c>
    </row>
    <row r="130" spans="1:60" outlineLevel="1" x14ac:dyDescent="0.2">
      <c r="B130" s="49" t="str">
        <v>Port Capacity Project - Civil</v>
      </c>
      <c r="C130" s="10" t="s">
        <v>217</v>
      </c>
      <c r="G130" s="175">
        <v>0.29583649068395285</v>
      </c>
      <c r="H130" s="175">
        <v>0.60513887885048145</v>
      </c>
      <c r="I130" s="175">
        <v>0.61754489130062507</v>
      </c>
      <c r="J130" s="175">
        <v>0.62577151063411474</v>
      </c>
      <c r="K130" s="175">
        <v>0.63948254285659745</v>
      </c>
      <c r="L130" s="175">
        <v>0.65546960642801244</v>
      </c>
      <c r="M130" s="175">
        <v>0.67185634658871274</v>
      </c>
      <c r="N130" s="175">
        <v>0.6886527552534305</v>
      </c>
      <c r="O130" s="175">
        <v>0.70586907413476618</v>
      </c>
      <c r="P130" s="175">
        <v>0.72351580098813528</v>
      </c>
      <c r="Q130" s="175">
        <v>0.7416036960128386</v>
      </c>
      <c r="R130" s="175">
        <v>0.76014378841315955</v>
      </c>
      <c r="S130" s="175">
        <v>0.77914738312348841</v>
      </c>
      <c r="T130" s="175">
        <v>0.79862606770157563</v>
      </c>
      <c r="U130" s="175">
        <v>0.8185917193941149</v>
      </c>
      <c r="V130" s="175">
        <v>0.83905651237896761</v>
      </c>
      <c r="W130" s="175">
        <v>0.86003292518844177</v>
      </c>
      <c r="X130" s="175">
        <v>0.88153374831815268</v>
      </c>
      <c r="Y130" s="175">
        <v>0.90357209202610644</v>
      </c>
      <c r="Z130" s="175">
        <v>0.92616139432675904</v>
      </c>
      <c r="AA130" s="175">
        <v>0.94931542918492795</v>
      </c>
      <c r="AB130" s="175">
        <v>0.97304831491455102</v>
      </c>
      <c r="AC130" s="175">
        <v>0.99737452278741467</v>
      </c>
      <c r="AD130" s="175">
        <v>1.0223088858570999</v>
      </c>
      <c r="AE130" s="175">
        <v>1.0478666080035273</v>
      </c>
      <c r="AF130" s="175">
        <v>1.0740632732036155</v>
      </c>
      <c r="AG130" s="175">
        <v>1.1009148550337058</v>
      </c>
      <c r="AH130" s="175">
        <v>1.1284377264095482</v>
      </c>
      <c r="AI130" s="175">
        <v>1.1566486695697868</v>
      </c>
      <c r="AJ130" s="175">
        <v>1.1855648863090313</v>
      </c>
      <c r="AK130" s="175">
        <v>0.60938411268694459</v>
      </c>
      <c r="AL130" s="175">
        <v>1.8266611649051881E-3</v>
      </c>
      <c r="AM130" s="175">
        <v>0</v>
      </c>
      <c r="AN130" s="175">
        <v>0</v>
      </c>
      <c r="AO130" s="175">
        <v>0</v>
      </c>
      <c r="AP130" s="175">
        <v>0</v>
      </c>
      <c r="AQ130" s="175">
        <v>0</v>
      </c>
      <c r="AR130" s="175">
        <v>0</v>
      </c>
      <c r="AS130" s="175">
        <v>0</v>
      </c>
      <c r="AT130" s="175">
        <v>0</v>
      </c>
      <c r="AU130" s="175">
        <v>0</v>
      </c>
      <c r="AV130" s="175">
        <v>0</v>
      </c>
      <c r="AW130" s="175">
        <v>0</v>
      </c>
      <c r="AX130" s="175">
        <v>0</v>
      </c>
      <c r="AY130" s="175">
        <v>0</v>
      </c>
      <c r="AZ130" s="175">
        <v>0</v>
      </c>
      <c r="BA130" s="175">
        <v>0</v>
      </c>
      <c r="BB130" s="175">
        <v>0</v>
      </c>
      <c r="BC130" s="175">
        <v>0</v>
      </c>
      <c r="BD130" s="175">
        <v>0</v>
      </c>
    </row>
    <row r="131" spans="1:60" outlineLevel="1" x14ac:dyDescent="0.2">
      <c r="B131" s="49" t="str">
        <v>Navigational Aids</v>
      </c>
      <c r="C131" s="10" t="s">
        <v>217</v>
      </c>
      <c r="G131" s="175">
        <v>3.1136563816794527E-2</v>
      </c>
      <c r="H131" s="175">
        <v>7.346696974687604E-2</v>
      </c>
      <c r="I131" s="175">
        <v>9.1610882956287026E-2</v>
      </c>
      <c r="J131" s="175">
        <v>0.11069015081654343</v>
      </c>
      <c r="K131" s="175">
        <v>0.15443899390610052</v>
      </c>
      <c r="L131" s="175">
        <v>0.21984859648530952</v>
      </c>
      <c r="M131" s="175">
        <v>0.28847976360665484</v>
      </c>
      <c r="N131" s="175">
        <v>0.36040508371126406</v>
      </c>
      <c r="O131" s="175">
        <v>0.43574636996884969</v>
      </c>
      <c r="P131" s="175">
        <v>0.514629467361995</v>
      </c>
      <c r="Q131" s="175">
        <v>0.59718437814356695</v>
      </c>
      <c r="R131" s="175">
        <v>0.68354539104711631</v>
      </c>
      <c r="S131" s="175">
        <v>0.77385121435950333</v>
      </c>
      <c r="T131" s="175">
        <v>0.86824511296810547</v>
      </c>
      <c r="U131" s="175">
        <v>0.96687504949816283</v>
      </c>
      <c r="V131" s="175">
        <v>1.0698938296591181</v>
      </c>
      <c r="W131" s="175">
        <v>1.1774592519221845</v>
      </c>
      <c r="X131" s="175">
        <v>1.2897342616548675</v>
      </c>
      <c r="Y131" s="175">
        <v>1.4068871098417333</v>
      </c>
      <c r="Z131" s="175">
        <v>1.5290915165244079</v>
      </c>
      <c r="AA131" s="175">
        <v>1.6565268390975654</v>
      </c>
      <c r="AB131" s="175">
        <v>1.7893782456015528</v>
      </c>
      <c r="AC131" s="175">
        <v>1.9278368931563037</v>
      </c>
      <c r="AD131" s="175">
        <v>2.0721001116852911</v>
      </c>
      <c r="AE131" s="175">
        <v>2.2223715930825052</v>
      </c>
      <c r="AF131" s="175">
        <v>2.3235351037349541</v>
      </c>
      <c r="AG131" s="175">
        <v>2.4137394120579589</v>
      </c>
      <c r="AH131" s="175">
        <v>2.5587955798991699</v>
      </c>
      <c r="AI131" s="175">
        <v>2.7133326115672829</v>
      </c>
      <c r="AJ131" s="175">
        <v>2.8372588943037758</v>
      </c>
      <c r="AK131" s="175">
        <v>2.9369142042221372</v>
      </c>
      <c r="AL131" s="175">
        <v>3.0474065278828375</v>
      </c>
      <c r="AM131" s="175">
        <v>3.1703772654952544</v>
      </c>
      <c r="AN131" s="175">
        <v>3.307663512961474</v>
      </c>
      <c r="AO131" s="175">
        <v>3.4614499711202233</v>
      </c>
      <c r="AP131" s="175">
        <v>3.634358967510646</v>
      </c>
      <c r="AQ131" s="175">
        <v>3.8295719703155116</v>
      </c>
      <c r="AR131" s="175">
        <v>4.0509969867793671</v>
      </c>
      <c r="AS131" s="175">
        <v>4.3035046168260322</v>
      </c>
      <c r="AT131" s="175">
        <v>4.5932700297669937</v>
      </c>
      <c r="AU131" s="175">
        <v>4.9282843095140985</v>
      </c>
      <c r="AV131" s="175">
        <v>5.3191483122824588</v>
      </c>
      <c r="AW131" s="175">
        <v>5.7803623553572203</v>
      </c>
      <c r="AX131" s="175">
        <v>6.3325422486949314</v>
      </c>
      <c r="AY131" s="175">
        <v>7.0065080388340313</v>
      </c>
      <c r="AZ131" s="175">
        <v>7.85157044143868</v>
      </c>
      <c r="BA131" s="175">
        <v>8.9546645292667364</v>
      </c>
      <c r="BB131" s="175">
        <v>10.494138115612122</v>
      </c>
      <c r="BC131" s="175">
        <v>12.953100129429245</v>
      </c>
      <c r="BD131" s="175">
        <v>19.179571042668996</v>
      </c>
    </row>
    <row r="132" spans="1:60" outlineLevel="1" x14ac:dyDescent="0.2">
      <c r="B132" s="49" t="str">
        <v>Utilities</v>
      </c>
      <c r="C132" s="10" t="s">
        <v>217</v>
      </c>
      <c r="G132" s="175">
        <v>0</v>
      </c>
      <c r="H132" s="175">
        <v>-4.0086045519472195E-3</v>
      </c>
      <c r="I132" s="175">
        <v>-6.9766660369612191E-3</v>
      </c>
      <c r="J132" s="175">
        <v>1.2362428692376956E-2</v>
      </c>
      <c r="K132" s="175">
        <v>5.1552059545966401E-2</v>
      </c>
      <c r="L132" s="175">
        <v>9.447958324305078E-2</v>
      </c>
      <c r="M132" s="175">
        <v>0.13955347126235007</v>
      </c>
      <c r="N132" s="175">
        <v>0.18682200394308737</v>
      </c>
      <c r="O132" s="175">
        <v>0.23636674233832256</v>
      </c>
      <c r="P132" s="175">
        <v>0.28827195390085508</v>
      </c>
      <c r="Q132" s="175">
        <v>0.34262469682755275</v>
      </c>
      <c r="R132" s="175">
        <v>0.39951490692939728</v>
      </c>
      <c r="S132" s="175">
        <v>0.45903548710081676</v>
      </c>
      <c r="T132" s="175">
        <v>0.52128239946397636</v>
      </c>
      <c r="U132" s="175">
        <v>0.58635476026585598</v>
      </c>
      <c r="V132" s="175">
        <v>0.65435493760816443</v>
      </c>
      <c r="W132" s="175">
        <v>0.7253886520924222</v>
      </c>
      <c r="X132" s="175">
        <v>0.79956508046488783</v>
      </c>
      <c r="Y132" s="175">
        <v>0.87699696234841895</v>
      </c>
      <c r="Z132" s="175">
        <v>0.95780071015083601</v>
      </c>
      <c r="AA132" s="175">
        <v>1.0426079696515442</v>
      </c>
      <c r="AB132" s="175">
        <v>1.1326848499517523</v>
      </c>
      <c r="AC132" s="175">
        <v>1.2289586981830343</v>
      </c>
      <c r="AD132" s="175">
        <v>1.3319198879399687</v>
      </c>
      <c r="AE132" s="175">
        <v>1.4421109196988764</v>
      </c>
      <c r="AF132" s="175">
        <v>1.5601341421123487</v>
      </c>
      <c r="AG132" s="175">
        <v>1.6866610070214021</v>
      </c>
      <c r="AH132" s="175">
        <v>1.8224432472255943</v>
      </c>
      <c r="AI132" s="175">
        <v>1.9683264877319389</v>
      </c>
      <c r="AJ132" s="175">
        <v>2.1252669687465908</v>
      </c>
      <c r="AK132" s="175">
        <v>2.2943522925879951</v>
      </c>
      <c r="AL132" s="175">
        <v>2.4850664259342783</v>
      </c>
      <c r="AM132" s="175">
        <v>2.6885514534018107</v>
      </c>
      <c r="AN132" s="175">
        <v>2.8620685567536213</v>
      </c>
      <c r="AO132" s="175">
        <v>3.012030753643903</v>
      </c>
      <c r="AP132" s="175">
        <v>3.1749978298070922</v>
      </c>
      <c r="AQ132" s="175">
        <v>3.3570077829396641</v>
      </c>
      <c r="AR132" s="175">
        <v>3.5613334524836091</v>
      </c>
      <c r="AS132" s="175">
        <v>3.7919659988304986</v>
      </c>
      <c r="AT132" s="175">
        <v>4.0539568667603918</v>
      </c>
      <c r="AU132" s="175">
        <v>4.3538329433976521</v>
      </c>
      <c r="AV132" s="175">
        <v>4.7002410668352441</v>
      </c>
      <c r="AW132" s="175">
        <v>5.1049950619508104</v>
      </c>
      <c r="AX132" s="175">
        <v>5.5848748019306642</v>
      </c>
      <c r="AY132" s="175">
        <v>6.1649455781200073</v>
      </c>
      <c r="AZ132" s="175">
        <v>6.8852852427683162</v>
      </c>
      <c r="BA132" s="175">
        <v>7.8165173824660261</v>
      </c>
      <c r="BB132" s="175">
        <v>9.1034779013774756</v>
      </c>
      <c r="BC132" s="175">
        <v>11.138415752998791</v>
      </c>
      <c r="BD132" s="175">
        <v>16.233466306215291</v>
      </c>
    </row>
    <row r="133" spans="1:60" outlineLevel="1" x14ac:dyDescent="0.2">
      <c r="B133" s="49" t="str">
        <v>Civil</v>
      </c>
      <c r="C133" s="10" t="s">
        <v>217</v>
      </c>
      <c r="G133" s="175">
        <v>0</v>
      </c>
      <c r="H133" s="175">
        <v>3.334441815848182E-3</v>
      </c>
      <c r="I133" s="175">
        <v>2.00402826764162E-2</v>
      </c>
      <c r="J133" s="175">
        <v>3.7359978601684961E-2</v>
      </c>
      <c r="K133" s="175">
        <v>4.7360384328982728E-2</v>
      </c>
      <c r="L133" s="175">
        <v>5.9767642811196321E-2</v>
      </c>
      <c r="M133" s="175">
        <v>7.2774345328227824E-2</v>
      </c>
      <c r="N133" s="175">
        <v>8.6394028194353878E-2</v>
      </c>
      <c r="O133" s="175">
        <v>0.1006492112379561</v>
      </c>
      <c r="P133" s="175">
        <v>0.11556315716611697</v>
      </c>
      <c r="Q133" s="175">
        <v>0.13124032285225956</v>
      </c>
      <c r="R133" s="175">
        <v>0.14788286043393212</v>
      </c>
      <c r="S133" s="175">
        <v>0.16563603258747167</v>
      </c>
      <c r="T133" s="175">
        <v>0.18457396891019853</v>
      </c>
      <c r="U133" s="175">
        <v>0.20477674438666521</v>
      </c>
      <c r="V133" s="175">
        <v>0.22633100188730987</v>
      </c>
      <c r="W133" s="175">
        <v>0.24933066013700494</v>
      </c>
      <c r="X133" s="175">
        <v>0.27387772202093846</v>
      </c>
      <c r="Y133" s="175">
        <v>0.30008320125626486</v>
      </c>
      <c r="Z133" s="175">
        <v>0.3280681894191711</v>
      </c>
      <c r="AA133" s="175">
        <v>0.35796509031525608</v>
      </c>
      <c r="AB133" s="175">
        <v>0.38991905503413987</v>
      </c>
      <c r="AC133" s="175">
        <v>0.42408965916718172</v>
      </c>
      <c r="AD133" s="175">
        <v>0.46065287417821482</v>
      </c>
      <c r="AE133" s="175">
        <v>0.49980339861387152</v>
      </c>
      <c r="AF133" s="175">
        <v>0.54175743285754974</v>
      </c>
      <c r="AG133" s="175">
        <v>0.58675600507438808</v>
      </c>
      <c r="AH133" s="175">
        <v>0.63506898816241042</v>
      </c>
      <c r="AI133" s="175">
        <v>0.68699999125513433</v>
      </c>
      <c r="AJ133" s="175">
        <v>0.74289236953342985</v>
      </c>
      <c r="AK133" s="175">
        <v>0.80313668016985174</v>
      </c>
      <c r="AL133" s="175">
        <v>0.86818003138536382</v>
      </c>
      <c r="AM133" s="175">
        <v>0.93853794331543605</v>
      </c>
      <c r="AN133" s="175">
        <v>1.0148095913945216</v>
      </c>
      <c r="AO133" s="175">
        <v>1.0976976803460234</v>
      </c>
      <c r="AP133" s="175">
        <v>1.1880347747704572</v>
      </c>
      <c r="AQ133" s="175">
        <v>1.2868188197623387</v>
      </c>
      <c r="AR133" s="175">
        <v>1.395262050656314</v>
      </c>
      <c r="AS133" s="175">
        <v>1.5148599354639007</v>
      </c>
      <c r="AT133" s="175">
        <v>1.6474910232033539</v>
      </c>
      <c r="AU133" s="175">
        <v>1.7955662087831306</v>
      </c>
      <c r="AV133" s="175">
        <v>1.9534875399895273</v>
      </c>
      <c r="AW133" s="175">
        <v>2.0988529831640648</v>
      </c>
      <c r="AX133" s="175">
        <v>2.270542698296623</v>
      </c>
      <c r="AY133" s="175">
        <v>2.5001729673175119</v>
      </c>
      <c r="AZ133" s="175">
        <v>2.7762422014648735</v>
      </c>
      <c r="BA133" s="175">
        <v>3.1287613494668172</v>
      </c>
      <c r="BB133" s="175">
        <v>3.6098277439519322</v>
      </c>
      <c r="BC133" s="175">
        <v>4.3604338068974577</v>
      </c>
      <c r="BD133" s="175">
        <v>6.2115510854653353</v>
      </c>
    </row>
    <row r="134" spans="1:60" outlineLevel="1" x14ac:dyDescent="0.2">
      <c r="B134" s="49" t="str">
        <v>Minor Capital Works</v>
      </c>
      <c r="C134" s="10" t="s">
        <v>217</v>
      </c>
      <c r="G134" s="175">
        <v>0</v>
      </c>
      <c r="H134" s="175">
        <v>2.3669475338270709E-2</v>
      </c>
      <c r="I134" s="175">
        <v>7.9767573715640763E-2</v>
      </c>
      <c r="J134" s="175">
        <v>0.14401901286912311</v>
      </c>
      <c r="K134" s="175">
        <v>0.24595480280630261</v>
      </c>
      <c r="L134" s="175">
        <v>0.38926183197971131</v>
      </c>
      <c r="M134" s="175">
        <v>0.53968658474809894</v>
      </c>
      <c r="N134" s="175">
        <v>0.69738928650991849</v>
      </c>
      <c r="O134" s="175">
        <v>0.86263981924436151</v>
      </c>
      <c r="P134" s="175">
        <v>1.0357170103114579</v>
      </c>
      <c r="Q134" s="175">
        <v>1.2169089110448816</v>
      </c>
      <c r="R134" s="175">
        <v>1.4065130836835316</v>
      </c>
      <c r="S134" s="175">
        <v>1.6048368968847107</v>
      </c>
      <c r="T134" s="175">
        <v>1.8121978300686468</v>
      </c>
      <c r="U134" s="175">
        <v>2.0289237868512267</v>
      </c>
      <c r="V134" s="175">
        <v>2.2553534178291423</v>
      </c>
      <c r="W134" s="175">
        <v>2.4918364529891717</v>
      </c>
      <c r="X134" s="175">
        <v>2.7387340440210597</v>
      </c>
      <c r="Y134" s="175">
        <v>2.9964191168214236</v>
      </c>
      <c r="Z134" s="175">
        <v>3.2652767344842926</v>
      </c>
      <c r="AA134" s="175">
        <v>3.545704471082292</v>
      </c>
      <c r="AB134" s="175">
        <v>3.8381127965511386</v>
      </c>
      <c r="AC134" s="175">
        <v>4.1429254729990008</v>
      </c>
      <c r="AD134" s="175">
        <v>4.460579962771412</v>
      </c>
      <c r="AE134" s="175">
        <v>4.7915278486118194</v>
      </c>
      <c r="AF134" s="175">
        <v>5.1385303603638448</v>
      </c>
      <c r="AG134" s="175">
        <v>5.4642478556197878</v>
      </c>
      <c r="AH134" s="175">
        <v>5.7561436787425828</v>
      </c>
      <c r="AI134" s="175">
        <v>6.0586365742195785</v>
      </c>
      <c r="AJ134" s="175">
        <v>6.3226950979202634</v>
      </c>
      <c r="AK134" s="175">
        <v>6.5447721670123906</v>
      </c>
      <c r="AL134" s="175">
        <v>6.7909990004430272</v>
      </c>
      <c r="AM134" s="175">
        <v>7.0650333796992273</v>
      </c>
      <c r="AN134" s="175">
        <v>7.3709691847148395</v>
      </c>
      <c r="AO134" s="175">
        <v>7.7136749163204312</v>
      </c>
      <c r="AP134" s="175">
        <v>8.0989943054177385</v>
      </c>
      <c r="AQ134" s="175">
        <v>8.5340171009626236</v>
      </c>
      <c r="AR134" s="175">
        <v>9.0274521092953659</v>
      </c>
      <c r="AS134" s="175">
        <v>9.590153228283409</v>
      </c>
      <c r="AT134" s="175">
        <v>10.235881525981892</v>
      </c>
      <c r="AU134" s="175">
        <v>10.982444748866802</v>
      </c>
      <c r="AV134" s="175">
        <v>11.85346639557608</v>
      </c>
      <c r="AW134" s="175">
        <v>12.881259726348722</v>
      </c>
      <c r="AX134" s="175">
        <v>14.11176608295429</v>
      </c>
      <c r="AY134" s="175">
        <v>15.613666458007692</v>
      </c>
      <c r="AZ134" s="175">
        <v>17.496847411678203</v>
      </c>
      <c r="BA134" s="175">
        <v>19.955039575832728</v>
      </c>
      <c r="BB134" s="175">
        <v>23.385682481668855</v>
      </c>
      <c r="BC134" s="175">
        <v>28.8653611609558</v>
      </c>
      <c r="BD134" s="175">
        <v>42.740752370239314</v>
      </c>
    </row>
    <row r="135" spans="1:60" outlineLevel="1" x14ac:dyDescent="0.2">
      <c r="B135" s="49" t="str">
        <v>[spare]</v>
      </c>
      <c r="C135" s="10" t="s">
        <v>217</v>
      </c>
      <c r="G135" s="175">
        <v>0</v>
      </c>
      <c r="H135" s="175">
        <v>0</v>
      </c>
      <c r="I135" s="175">
        <v>0</v>
      </c>
      <c r="J135" s="175">
        <v>0</v>
      </c>
      <c r="K135" s="175">
        <v>0</v>
      </c>
      <c r="L135" s="175">
        <v>0</v>
      </c>
      <c r="M135" s="175">
        <v>0</v>
      </c>
      <c r="N135" s="175">
        <v>0</v>
      </c>
      <c r="O135" s="175">
        <v>0</v>
      </c>
      <c r="P135" s="175">
        <v>0</v>
      </c>
      <c r="Q135" s="175">
        <v>0</v>
      </c>
      <c r="R135" s="175">
        <v>0</v>
      </c>
      <c r="S135" s="175">
        <v>0</v>
      </c>
      <c r="T135" s="175">
        <v>0</v>
      </c>
      <c r="U135" s="175">
        <v>0</v>
      </c>
      <c r="V135" s="175">
        <v>0</v>
      </c>
      <c r="W135" s="175">
        <v>0</v>
      </c>
      <c r="X135" s="175">
        <v>0</v>
      </c>
      <c r="Y135" s="175">
        <v>0</v>
      </c>
      <c r="Z135" s="175">
        <v>0</v>
      </c>
      <c r="AA135" s="175">
        <v>0</v>
      </c>
      <c r="AB135" s="175">
        <v>0</v>
      </c>
      <c r="AC135" s="175">
        <v>0</v>
      </c>
      <c r="AD135" s="175">
        <v>0</v>
      </c>
      <c r="AE135" s="175">
        <v>0</v>
      </c>
      <c r="AF135" s="175">
        <v>0</v>
      </c>
      <c r="AG135" s="175">
        <v>0</v>
      </c>
      <c r="AH135" s="175">
        <v>0</v>
      </c>
      <c r="AI135" s="175">
        <v>0</v>
      </c>
      <c r="AJ135" s="175">
        <v>0</v>
      </c>
      <c r="AK135" s="175">
        <v>0</v>
      </c>
      <c r="AL135" s="175">
        <v>0</v>
      </c>
      <c r="AM135" s="175">
        <v>0</v>
      </c>
      <c r="AN135" s="175">
        <v>0</v>
      </c>
      <c r="AO135" s="175">
        <v>0</v>
      </c>
      <c r="AP135" s="175">
        <v>0</v>
      </c>
      <c r="AQ135" s="175">
        <v>0</v>
      </c>
      <c r="AR135" s="175">
        <v>0</v>
      </c>
      <c r="AS135" s="175">
        <v>0</v>
      </c>
      <c r="AT135" s="175">
        <v>0</v>
      </c>
      <c r="AU135" s="175">
        <v>0</v>
      </c>
      <c r="AV135" s="175">
        <v>0</v>
      </c>
      <c r="AW135" s="175">
        <v>0</v>
      </c>
      <c r="AX135" s="175">
        <v>0</v>
      </c>
      <c r="AY135" s="175">
        <v>0</v>
      </c>
      <c r="AZ135" s="175">
        <v>0</v>
      </c>
      <c r="BA135" s="175">
        <v>0</v>
      </c>
      <c r="BB135" s="175">
        <v>0</v>
      </c>
      <c r="BC135" s="175">
        <v>0</v>
      </c>
      <c r="BD135" s="175">
        <v>0</v>
      </c>
    </row>
    <row r="136" spans="1:60" outlineLevel="1" x14ac:dyDescent="0.2">
      <c r="A136" s="27"/>
      <c r="B136" s="49"/>
      <c r="C136" s="29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</row>
    <row r="137" spans="1:60" outlineLevel="1" x14ac:dyDescent="0.2">
      <c r="A137" s="27"/>
      <c r="B137" s="62" t="s">
        <v>236</v>
      </c>
      <c r="C137" s="63" t="s">
        <v>217</v>
      </c>
      <c r="D137" s="64"/>
      <c r="E137" s="65"/>
      <c r="F137" s="65"/>
      <c r="G137" s="65">
        <f t="shared" ref="G137:BD137" si="16">SUM(G116:G135)</f>
        <v>295.73398523072672</v>
      </c>
      <c r="H137" s="65">
        <f t="shared" si="16"/>
        <v>208.79535833971843</v>
      </c>
      <c r="I137" s="65">
        <f t="shared" si="16"/>
        <v>117.09424306543471</v>
      </c>
      <c r="J137" s="65">
        <f t="shared" si="16"/>
        <v>123.83982900864287</v>
      </c>
      <c r="K137" s="65">
        <f t="shared" si="16"/>
        <v>130.47330536263146</v>
      </c>
      <c r="L137" s="65">
        <f t="shared" si="16"/>
        <v>135.24933224236966</v>
      </c>
      <c r="M137" s="65">
        <f t="shared" si="16"/>
        <v>138.1408683767406</v>
      </c>
      <c r="N137" s="65">
        <f t="shared" si="16"/>
        <v>141.81310796486255</v>
      </c>
      <c r="O137" s="65">
        <f t="shared" si="16"/>
        <v>143.03566472170317</v>
      </c>
      <c r="P137" s="65">
        <f t="shared" si="16"/>
        <v>150.33423307578636</v>
      </c>
      <c r="Q137" s="65">
        <f t="shared" si="16"/>
        <v>157.85834092187054</v>
      </c>
      <c r="R137" s="65">
        <f t="shared" si="16"/>
        <v>165.62235788696896</v>
      </c>
      <c r="S137" s="65">
        <f t="shared" si="16"/>
        <v>173.65412129618363</v>
      </c>
      <c r="T137" s="65">
        <f t="shared" si="16"/>
        <v>181.88918398234543</v>
      </c>
      <c r="U137" s="65">
        <f t="shared" si="16"/>
        <v>189.58876757529663</v>
      </c>
      <c r="V137" s="65">
        <f t="shared" si="16"/>
        <v>198.21648094260073</v>
      </c>
      <c r="W137" s="65">
        <f t="shared" si="16"/>
        <v>207.15930999933164</v>
      </c>
      <c r="X137" s="65">
        <f t="shared" si="16"/>
        <v>216.42818227795041</v>
      </c>
      <c r="Y137" s="65">
        <f t="shared" si="16"/>
        <v>219.90748411249942</v>
      </c>
      <c r="Z137" s="65">
        <f t="shared" si="16"/>
        <v>229.70853489344759</v>
      </c>
      <c r="AA137" s="65">
        <f t="shared" si="16"/>
        <v>239.87595118045897</v>
      </c>
      <c r="AB137" s="65">
        <f t="shared" si="16"/>
        <v>250.40282253749086</v>
      </c>
      <c r="AC137" s="65">
        <f t="shared" si="16"/>
        <v>261.36542991789565</v>
      </c>
      <c r="AD137" s="65">
        <f t="shared" si="16"/>
        <v>219.81681766968072</v>
      </c>
      <c r="AE137" s="65">
        <f t="shared" si="16"/>
        <v>230.02189318115373</v>
      </c>
      <c r="AF137" s="65">
        <f t="shared" si="16"/>
        <v>239.75941608904128</v>
      </c>
      <c r="AG137" s="65">
        <f t="shared" si="16"/>
        <v>248.44231465705275</v>
      </c>
      <c r="AH137" s="65">
        <f t="shared" si="16"/>
        <v>256.90065720561267</v>
      </c>
      <c r="AI137" s="65">
        <f t="shared" si="16"/>
        <v>265.01318053356198</v>
      </c>
      <c r="AJ137" s="65">
        <f t="shared" si="16"/>
        <v>274.12013862542477</v>
      </c>
      <c r="AK137" s="65">
        <f t="shared" si="16"/>
        <v>284.29295299401059</v>
      </c>
      <c r="AL137" s="65">
        <f t="shared" si="16"/>
        <v>295.11705920602759</v>
      </c>
      <c r="AM137" s="65">
        <f t="shared" si="16"/>
        <v>307.27933324395639</v>
      </c>
      <c r="AN137" s="65">
        <f t="shared" si="16"/>
        <v>320.23851291351076</v>
      </c>
      <c r="AO137" s="65">
        <f t="shared" si="16"/>
        <v>333.27570877362984</v>
      </c>
      <c r="AP137" s="65">
        <f t="shared" si="16"/>
        <v>346.56657204418025</v>
      </c>
      <c r="AQ137" s="65">
        <f t="shared" si="16"/>
        <v>361.13309180666153</v>
      </c>
      <c r="AR137" s="65">
        <f t="shared" si="16"/>
        <v>377.18306089131482</v>
      </c>
      <c r="AS137" s="65">
        <f t="shared" si="16"/>
        <v>394.97264626234784</v>
      </c>
      <c r="AT137" s="65">
        <f t="shared" si="16"/>
        <v>414.82581497248748</v>
      </c>
      <c r="AU137" s="65">
        <f t="shared" si="16"/>
        <v>437.1823757837322</v>
      </c>
      <c r="AV137" s="65">
        <f t="shared" si="16"/>
        <v>462.6408760032873</v>
      </c>
      <c r="AW137" s="65">
        <f t="shared" si="16"/>
        <v>491.97968803062787</v>
      </c>
      <c r="AX137" s="65">
        <f t="shared" si="16"/>
        <v>526.31356232747248</v>
      </c>
      <c r="AY137" s="65">
        <f t="shared" si="16"/>
        <v>567.3358466181312</v>
      </c>
      <c r="AZ137" s="65">
        <f t="shared" si="16"/>
        <v>617.72863277857334</v>
      </c>
      <c r="BA137" s="65">
        <f t="shared" si="16"/>
        <v>682.20490443942913</v>
      </c>
      <c r="BB137" s="65">
        <f t="shared" si="16"/>
        <v>770.47684436697023</v>
      </c>
      <c r="BC137" s="65">
        <f t="shared" si="16"/>
        <v>908.92728954117831</v>
      </c>
      <c r="BD137" s="65">
        <f t="shared" si="16"/>
        <v>1252.8429747113505</v>
      </c>
    </row>
    <row r="138" spans="1:60" outlineLevel="1" x14ac:dyDescent="0.2">
      <c r="A138" s="94">
        <f>SUM(E138:AZ138)</f>
        <v>0</v>
      </c>
      <c r="C138" s="1"/>
      <c r="D138" s="73" t="s">
        <v>219</v>
      </c>
      <c r="E138" s="112"/>
      <c r="F138" s="112"/>
      <c r="G138" s="112">
        <f t="shared" ref="G138:AL138" si="17">IF(ISERROR(G137),1,0)</f>
        <v>0</v>
      </c>
      <c r="H138" s="112">
        <f t="shared" si="17"/>
        <v>0</v>
      </c>
      <c r="I138" s="112">
        <f t="shared" si="17"/>
        <v>0</v>
      </c>
      <c r="J138" s="112">
        <f t="shared" si="17"/>
        <v>0</v>
      </c>
      <c r="K138" s="112">
        <f t="shared" si="17"/>
        <v>0</v>
      </c>
      <c r="L138" s="112">
        <f t="shared" si="17"/>
        <v>0</v>
      </c>
      <c r="M138" s="112">
        <f t="shared" si="17"/>
        <v>0</v>
      </c>
      <c r="N138" s="112">
        <f t="shared" si="17"/>
        <v>0</v>
      </c>
      <c r="O138" s="112">
        <f t="shared" si="17"/>
        <v>0</v>
      </c>
      <c r="P138" s="112">
        <f t="shared" si="17"/>
        <v>0</v>
      </c>
      <c r="Q138" s="112">
        <f t="shared" si="17"/>
        <v>0</v>
      </c>
      <c r="R138" s="112">
        <f t="shared" si="17"/>
        <v>0</v>
      </c>
      <c r="S138" s="112">
        <f t="shared" si="17"/>
        <v>0</v>
      </c>
      <c r="T138" s="112">
        <f t="shared" si="17"/>
        <v>0</v>
      </c>
      <c r="U138" s="112">
        <f t="shared" si="17"/>
        <v>0</v>
      </c>
      <c r="V138" s="112">
        <f t="shared" si="17"/>
        <v>0</v>
      </c>
      <c r="W138" s="112">
        <f t="shared" si="17"/>
        <v>0</v>
      </c>
      <c r="X138" s="112">
        <f t="shared" si="17"/>
        <v>0</v>
      </c>
      <c r="Y138" s="112">
        <f t="shared" si="17"/>
        <v>0</v>
      </c>
      <c r="Z138" s="112">
        <f t="shared" si="17"/>
        <v>0</v>
      </c>
      <c r="AA138" s="112">
        <f t="shared" si="17"/>
        <v>0</v>
      </c>
      <c r="AB138" s="112">
        <f t="shared" si="17"/>
        <v>0</v>
      </c>
      <c r="AC138" s="112">
        <f t="shared" si="17"/>
        <v>0</v>
      </c>
      <c r="AD138" s="112">
        <f t="shared" si="17"/>
        <v>0</v>
      </c>
      <c r="AE138" s="112">
        <f t="shared" si="17"/>
        <v>0</v>
      </c>
      <c r="AF138" s="112">
        <f t="shared" si="17"/>
        <v>0</v>
      </c>
      <c r="AG138" s="112">
        <f t="shared" si="17"/>
        <v>0</v>
      </c>
      <c r="AH138" s="112">
        <f t="shared" si="17"/>
        <v>0</v>
      </c>
      <c r="AI138" s="112">
        <f t="shared" si="17"/>
        <v>0</v>
      </c>
      <c r="AJ138" s="112">
        <f t="shared" si="17"/>
        <v>0</v>
      </c>
      <c r="AK138" s="112">
        <f t="shared" si="17"/>
        <v>0</v>
      </c>
      <c r="AL138" s="112">
        <f t="shared" si="17"/>
        <v>0</v>
      </c>
      <c r="AM138" s="112">
        <f t="shared" ref="AM138:BD138" si="18">IF(ISERROR(AM137),1,0)</f>
        <v>0</v>
      </c>
      <c r="AN138" s="112">
        <f t="shared" si="18"/>
        <v>0</v>
      </c>
      <c r="AO138" s="112">
        <f t="shared" si="18"/>
        <v>0</v>
      </c>
      <c r="AP138" s="112">
        <f t="shared" si="18"/>
        <v>0</v>
      </c>
      <c r="AQ138" s="112">
        <f t="shared" si="18"/>
        <v>0</v>
      </c>
      <c r="AR138" s="112">
        <f t="shared" si="18"/>
        <v>0</v>
      </c>
      <c r="AS138" s="112">
        <f t="shared" si="18"/>
        <v>0</v>
      </c>
      <c r="AT138" s="112">
        <f t="shared" si="18"/>
        <v>0</v>
      </c>
      <c r="AU138" s="112">
        <f t="shared" si="18"/>
        <v>0</v>
      </c>
      <c r="AV138" s="112">
        <f t="shared" si="18"/>
        <v>0</v>
      </c>
      <c r="AW138" s="112">
        <f t="shared" si="18"/>
        <v>0</v>
      </c>
      <c r="AX138" s="112">
        <f t="shared" si="18"/>
        <v>0</v>
      </c>
      <c r="AY138" s="112">
        <f t="shared" si="18"/>
        <v>0</v>
      </c>
      <c r="AZ138" s="112">
        <f t="shared" si="18"/>
        <v>0</v>
      </c>
      <c r="BA138" s="112">
        <f t="shared" si="18"/>
        <v>0</v>
      </c>
      <c r="BB138" s="112">
        <f t="shared" si="18"/>
        <v>0</v>
      </c>
      <c r="BC138" s="112">
        <f t="shared" si="18"/>
        <v>0</v>
      </c>
      <c r="BD138" s="112">
        <f t="shared" si="18"/>
        <v>0</v>
      </c>
      <c r="BE138" s="94"/>
      <c r="BF138" s="94"/>
      <c r="BG138" s="94"/>
      <c r="BH138" s="94"/>
    </row>
    <row r="139" spans="1:60" outlineLevel="1" x14ac:dyDescent="0.2">
      <c r="C139" s="24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</row>
    <row r="140" spans="1:60" x14ac:dyDescent="0.2">
      <c r="A140" s="6">
        <f ca="1">MAX($A$1:A139)+subsection</f>
        <v>6.0699999999999985</v>
      </c>
      <c r="B140" s="6" t="s">
        <v>240</v>
      </c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</row>
    <row r="141" spans="1:60" x14ac:dyDescent="0.2">
      <c r="C141" s="24"/>
      <c r="E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</row>
    <row r="142" spans="1:60" outlineLevel="1" x14ac:dyDescent="0.2">
      <c r="B142" s="50" t="s">
        <v>229</v>
      </c>
      <c r="C142" s="24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</row>
    <row r="143" spans="1:60" outlineLevel="1" x14ac:dyDescent="0.2">
      <c r="C143" s="24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</row>
    <row r="144" spans="1:60" outlineLevel="1" x14ac:dyDescent="0.2">
      <c r="B144" t="s">
        <v>241</v>
      </c>
      <c r="C144" s="10" t="s">
        <v>217</v>
      </c>
      <c r="G144" s="175">
        <v>133.99281209888562</v>
      </c>
      <c r="H144" s="175">
        <v>126.39528119915924</v>
      </c>
      <c r="I144" s="175">
        <v>124.45718554314757</v>
      </c>
      <c r="J144" s="175">
        <v>128.56792260706419</v>
      </c>
      <c r="K144" s="175">
        <v>133.91592911440057</v>
      </c>
      <c r="L144" s="175">
        <v>137.26382734226056</v>
      </c>
      <c r="M144" s="175">
        <v>140.69542302581706</v>
      </c>
      <c r="N144" s="175">
        <v>144.21280860146248</v>
      </c>
      <c r="O144" s="175">
        <v>147.81812881649901</v>
      </c>
      <c r="P144" s="175">
        <v>151.51358203691149</v>
      </c>
      <c r="Q144" s="175">
        <v>155.30142158783426</v>
      </c>
      <c r="R144" s="175">
        <v>159.18395712753011</v>
      </c>
      <c r="S144" s="175">
        <v>163.16355605571835</v>
      </c>
      <c r="T144" s="175">
        <v>167.24264495711131</v>
      </c>
      <c r="U144" s="175">
        <v>171.42371108103904</v>
      </c>
      <c r="V144" s="175">
        <v>175.709303858065</v>
      </c>
      <c r="W144" s="175">
        <v>180.10203645451665</v>
      </c>
      <c r="X144" s="175">
        <v>184.60458736587955</v>
      </c>
      <c r="Y144" s="175">
        <v>189.21970205002654</v>
      </c>
      <c r="Z144" s="175">
        <v>193.95019460127716</v>
      </c>
      <c r="AA144" s="175">
        <v>198.79894946630904</v>
      </c>
      <c r="AB144" s="175">
        <v>203.76892320296676</v>
      </c>
      <c r="AC144" s="175">
        <v>208.86314628304092</v>
      </c>
      <c r="AD144" s="175">
        <v>214.08472494011696</v>
      </c>
      <c r="AE144" s="175">
        <v>219.43684306361985</v>
      </c>
      <c r="AF144" s="175">
        <v>224.92276414021035</v>
      </c>
      <c r="AG144" s="175">
        <v>230.54583324371561</v>
      </c>
      <c r="AH144" s="175">
        <v>236.30947907480845</v>
      </c>
      <c r="AI144" s="175">
        <v>242.21721605167863</v>
      </c>
      <c r="AJ144" s="175">
        <v>248.27264645297058</v>
      </c>
      <c r="AK144" s="175">
        <v>254.47946261429485</v>
      </c>
      <c r="AL144" s="175">
        <v>260.84144917965222</v>
      </c>
      <c r="AM144" s="175">
        <v>267.36248540914346</v>
      </c>
      <c r="AN144" s="175">
        <v>274.04654754437206</v>
      </c>
      <c r="AO144" s="175">
        <v>280.89771123298141</v>
      </c>
      <c r="AP144" s="175">
        <v>287.92015401380593</v>
      </c>
      <c r="AQ144" s="175">
        <v>295.11815786415104</v>
      </c>
      <c r="AR144" s="175">
        <v>302.49611181075471</v>
      </c>
      <c r="AS144" s="175">
        <v>310.05851460602361</v>
      </c>
      <c r="AT144" s="175">
        <v>317.80997747117419</v>
      </c>
      <c r="AU144" s="175">
        <v>325.7552269079535</v>
      </c>
      <c r="AV144" s="175">
        <v>333.89910758065236</v>
      </c>
      <c r="AW144" s="175">
        <v>342.24658527016851</v>
      </c>
      <c r="AX144" s="175">
        <v>350.80274990192277</v>
      </c>
      <c r="AY144" s="175">
        <v>359.57281864947089</v>
      </c>
      <c r="AZ144" s="175">
        <v>368.56213911570757</v>
      </c>
      <c r="BA144" s="175">
        <v>377.77619259360017</v>
      </c>
      <c r="BB144" s="175">
        <v>387.22059740844014</v>
      </c>
      <c r="BC144" s="175">
        <v>396.90111234365116</v>
      </c>
      <c r="BD144" s="175">
        <v>406.82364015224226</v>
      </c>
    </row>
    <row r="145" spans="1:60" outlineLevel="1" x14ac:dyDescent="0.2">
      <c r="A145" s="94">
        <f>SUM(E145:AZ145)</f>
        <v>0</v>
      </c>
      <c r="C145" s="1"/>
      <c r="D145" s="73" t="s">
        <v>219</v>
      </c>
      <c r="E145" s="112"/>
      <c r="F145" s="112"/>
      <c r="G145" s="112">
        <f t="shared" ref="G145:AL145" si="19">IF(ISERROR(G144),1,0)</f>
        <v>0</v>
      </c>
      <c r="H145" s="112">
        <f t="shared" si="19"/>
        <v>0</v>
      </c>
      <c r="I145" s="112">
        <f t="shared" si="19"/>
        <v>0</v>
      </c>
      <c r="J145" s="112">
        <f t="shared" si="19"/>
        <v>0</v>
      </c>
      <c r="K145" s="112">
        <f t="shared" si="19"/>
        <v>0</v>
      </c>
      <c r="L145" s="112">
        <f t="shared" si="19"/>
        <v>0</v>
      </c>
      <c r="M145" s="112">
        <f t="shared" si="19"/>
        <v>0</v>
      </c>
      <c r="N145" s="112">
        <f t="shared" si="19"/>
        <v>0</v>
      </c>
      <c r="O145" s="112">
        <f t="shared" si="19"/>
        <v>0</v>
      </c>
      <c r="P145" s="112">
        <f t="shared" si="19"/>
        <v>0</v>
      </c>
      <c r="Q145" s="112">
        <f t="shared" si="19"/>
        <v>0</v>
      </c>
      <c r="R145" s="112">
        <f t="shared" si="19"/>
        <v>0</v>
      </c>
      <c r="S145" s="112">
        <f t="shared" si="19"/>
        <v>0</v>
      </c>
      <c r="T145" s="112">
        <f t="shared" si="19"/>
        <v>0</v>
      </c>
      <c r="U145" s="112">
        <f t="shared" si="19"/>
        <v>0</v>
      </c>
      <c r="V145" s="112">
        <f t="shared" si="19"/>
        <v>0</v>
      </c>
      <c r="W145" s="112">
        <f t="shared" si="19"/>
        <v>0</v>
      </c>
      <c r="X145" s="112">
        <f t="shared" si="19"/>
        <v>0</v>
      </c>
      <c r="Y145" s="112">
        <f t="shared" si="19"/>
        <v>0</v>
      </c>
      <c r="Z145" s="112">
        <f t="shared" si="19"/>
        <v>0</v>
      </c>
      <c r="AA145" s="112">
        <f t="shared" si="19"/>
        <v>0</v>
      </c>
      <c r="AB145" s="112">
        <f t="shared" si="19"/>
        <v>0</v>
      </c>
      <c r="AC145" s="112">
        <f t="shared" si="19"/>
        <v>0</v>
      </c>
      <c r="AD145" s="112">
        <f t="shared" si="19"/>
        <v>0</v>
      </c>
      <c r="AE145" s="112">
        <f t="shared" si="19"/>
        <v>0</v>
      </c>
      <c r="AF145" s="112">
        <f t="shared" si="19"/>
        <v>0</v>
      </c>
      <c r="AG145" s="112">
        <f t="shared" si="19"/>
        <v>0</v>
      </c>
      <c r="AH145" s="112">
        <f t="shared" si="19"/>
        <v>0</v>
      </c>
      <c r="AI145" s="112">
        <f t="shared" si="19"/>
        <v>0</v>
      </c>
      <c r="AJ145" s="112">
        <f t="shared" si="19"/>
        <v>0</v>
      </c>
      <c r="AK145" s="112">
        <f t="shared" si="19"/>
        <v>0</v>
      </c>
      <c r="AL145" s="112">
        <f t="shared" si="19"/>
        <v>0</v>
      </c>
      <c r="AM145" s="112">
        <f t="shared" ref="AM145:BD145" si="20">IF(ISERROR(AM144),1,0)</f>
        <v>0</v>
      </c>
      <c r="AN145" s="112">
        <f t="shared" si="20"/>
        <v>0</v>
      </c>
      <c r="AO145" s="112">
        <f t="shared" si="20"/>
        <v>0</v>
      </c>
      <c r="AP145" s="112">
        <f t="shared" si="20"/>
        <v>0</v>
      </c>
      <c r="AQ145" s="112">
        <f t="shared" si="20"/>
        <v>0</v>
      </c>
      <c r="AR145" s="112">
        <f t="shared" si="20"/>
        <v>0</v>
      </c>
      <c r="AS145" s="112">
        <f t="shared" si="20"/>
        <v>0</v>
      </c>
      <c r="AT145" s="112">
        <f t="shared" si="20"/>
        <v>0</v>
      </c>
      <c r="AU145" s="112">
        <f t="shared" si="20"/>
        <v>0</v>
      </c>
      <c r="AV145" s="112">
        <f t="shared" si="20"/>
        <v>0</v>
      </c>
      <c r="AW145" s="112">
        <f t="shared" si="20"/>
        <v>0</v>
      </c>
      <c r="AX145" s="112">
        <f t="shared" si="20"/>
        <v>0</v>
      </c>
      <c r="AY145" s="112">
        <f t="shared" si="20"/>
        <v>0</v>
      </c>
      <c r="AZ145" s="112">
        <f t="shared" si="20"/>
        <v>0</v>
      </c>
      <c r="BA145" s="112">
        <f t="shared" si="20"/>
        <v>0</v>
      </c>
      <c r="BB145" s="112">
        <f t="shared" si="20"/>
        <v>0</v>
      </c>
      <c r="BC145" s="112">
        <f t="shared" si="20"/>
        <v>0</v>
      </c>
      <c r="BD145" s="112">
        <f t="shared" si="20"/>
        <v>0</v>
      </c>
      <c r="BE145" s="94"/>
      <c r="BF145" s="94"/>
      <c r="BG145" s="94"/>
      <c r="BH145" s="94"/>
    </row>
    <row r="147" spans="1:60" x14ac:dyDescent="0.2">
      <c r="A147" s="6">
        <f ca="1">MAX($A$1:A146)+subsection</f>
        <v>6.0799999999999983</v>
      </c>
      <c r="B147" s="6" t="s">
        <v>242</v>
      </c>
      <c r="C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</row>
    <row r="148" spans="1:60" x14ac:dyDescent="0.2">
      <c r="C148" s="24"/>
      <c r="E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</row>
    <row r="149" spans="1:60" outlineLevel="1" x14ac:dyDescent="0.2">
      <c r="B149" s="50" t="s">
        <v>243</v>
      </c>
    </row>
    <row r="150" spans="1:60" outlineLevel="1" x14ac:dyDescent="0.2">
      <c r="B150" s="50"/>
    </row>
    <row r="151" spans="1:60" outlineLevel="1" x14ac:dyDescent="0.2">
      <c r="B151" s="48" t="s">
        <v>244</v>
      </c>
      <c r="C151" s="24"/>
      <c r="D151" s="54" t="s">
        <v>146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</row>
    <row r="152" spans="1:60" outlineLevel="1" x14ac:dyDescent="0.2">
      <c r="B152" s="66" t="s">
        <v>245</v>
      </c>
    </row>
    <row r="153" spans="1:60" outlineLevel="1" x14ac:dyDescent="0.2">
      <c r="B153" s="53" t="s">
        <v>87</v>
      </c>
    </row>
    <row r="154" spans="1:60" outlineLevel="1" x14ac:dyDescent="0.2">
      <c r="B154" s="67" t="s">
        <v>105</v>
      </c>
      <c r="C154" s="10" t="s">
        <v>217</v>
      </c>
      <c r="D154" s="24">
        <v>1</v>
      </c>
      <c r="E154" s="74"/>
      <c r="G154" s="175">
        <v>71.406459639999994</v>
      </c>
      <c r="H154" s="175">
        <v>74.601841540000009</v>
      </c>
      <c r="I154" s="175">
        <v>67.047929199999999</v>
      </c>
      <c r="J154" s="175">
        <v>68.598161081158736</v>
      </c>
      <c r="K154" s="175">
        <v>62.901120762751411</v>
      </c>
      <c r="L154" s="175">
        <v>69.026140261692404</v>
      </c>
      <c r="M154" s="175">
        <v>70.822654005618347</v>
      </c>
      <c r="N154" s="175">
        <v>72.664903405079784</v>
      </c>
      <c r="O154" s="175">
        <v>74.553010574769843</v>
      </c>
      <c r="P154" s="175">
        <v>76.487097629381736</v>
      </c>
      <c r="Q154" s="175">
        <v>78.474375606427671</v>
      </c>
      <c r="R154" s="175">
        <v>80.514986973049687</v>
      </c>
      <c r="S154" s="175">
        <v>82.601971705271595</v>
      </c>
      <c r="T154" s="175">
        <v>84.749670468322336</v>
      </c>
      <c r="U154" s="175">
        <v>86.951130022375381</v>
      </c>
      <c r="V154" s="175">
        <v>89.213615678139789</v>
      </c>
      <c r="W154" s="175">
        <v>91.530160627489821</v>
      </c>
      <c r="X154" s="175">
        <v>93.908043749433872</v>
      </c>
      <c r="Y154" s="175">
        <v>96.347427863562856</v>
      </c>
      <c r="Z154" s="175">
        <v>98.848475789467699</v>
      </c>
      <c r="AA154" s="175">
        <v>101.4113503467393</v>
      </c>
      <c r="AB154" s="175">
        <v>104.05054145189835</v>
      </c>
      <c r="AC154" s="175">
        <v>106.75191196420444</v>
      </c>
      <c r="AD154" s="175">
        <v>109.52280182001266</v>
      </c>
      <c r="AE154" s="175">
        <v>112.37057809227647</v>
      </c>
      <c r="AF154" s="175">
        <v>115.28825362042123</v>
      </c>
      <c r="AG154" s="175">
        <v>118.27601157648668</v>
      </c>
      <c r="AH154" s="175">
        <v>121.34844363923774</v>
      </c>
      <c r="AI154" s="175">
        <v>124.49856264809983</v>
      </c>
      <c r="AJ154" s="175">
        <v>127.73378994922329</v>
      </c>
      <c r="AK154" s="175">
        <v>131.04712481373426</v>
      </c>
      <c r="AL154" s="175">
        <v>134.45323354604352</v>
      </c>
      <c r="AM154" s="175">
        <v>137.94512220142673</v>
      </c>
      <c r="AN154" s="175">
        <v>141.5230146568214</v>
      </c>
      <c r="AO154" s="175">
        <v>145.19438653157499</v>
      </c>
      <c r="AP154" s="175">
        <v>148.96674058163347</v>
      </c>
      <c r="AQ154" s="175">
        <v>152.83307607812284</v>
      </c>
      <c r="AR154" s="175">
        <v>156.80090934528835</v>
      </c>
      <c r="AS154" s="175">
        <v>160.87050496496514</v>
      </c>
      <c r="AT154" s="175">
        <v>165.04941318214654</v>
      </c>
      <c r="AU154" s="175">
        <v>169.33062648380903</v>
      </c>
      <c r="AV154" s="175">
        <v>173.72170868324508</v>
      </c>
      <c r="AW154" s="175">
        <v>178.2302507303458</v>
      </c>
      <c r="AX154" s="175">
        <v>182.85655791184408</v>
      </c>
      <c r="AY154" s="175">
        <v>187.60093551447284</v>
      </c>
      <c r="AZ154" s="175">
        <v>192.47101519302092</v>
      </c>
      <c r="BA154" s="175">
        <v>197.46712258667006</v>
      </c>
      <c r="BB154" s="175">
        <v>202.58958333460222</v>
      </c>
      <c r="BC154" s="175">
        <v>207.84606979650385</v>
      </c>
      <c r="BD154" s="175">
        <v>213.23692796400559</v>
      </c>
    </row>
    <row r="155" spans="1:60" outlineLevel="1" x14ac:dyDescent="0.2">
      <c r="B155" s="67" t="s">
        <v>106</v>
      </c>
      <c r="C155" s="10" t="s">
        <v>217</v>
      </c>
      <c r="D155" s="24">
        <v>2</v>
      </c>
      <c r="E155" s="74"/>
      <c r="G155" s="175">
        <v>116.15795880000002</v>
      </c>
      <c r="H155" s="175">
        <v>128.68581187999999</v>
      </c>
      <c r="I155" s="175">
        <v>133.68481828</v>
      </c>
      <c r="J155" s="175">
        <v>144.25244863446162</v>
      </c>
      <c r="K155" s="175">
        <v>136.81049325749692</v>
      </c>
      <c r="L155" s="175">
        <v>157.16587248148264</v>
      </c>
      <c r="M155" s="175">
        <v>163.96612927083299</v>
      </c>
      <c r="N155" s="175">
        <v>170.99661944655583</v>
      </c>
      <c r="O155" s="175">
        <v>178.28822287807301</v>
      </c>
      <c r="P155" s="175">
        <v>185.82024841182334</v>
      </c>
      <c r="Q155" s="175">
        <v>193.63801912973187</v>
      </c>
      <c r="R155" s="175">
        <v>201.7206223844174</v>
      </c>
      <c r="S155" s="175">
        <v>210.08737425249194</v>
      </c>
      <c r="T155" s="175">
        <v>218.74425506717637</v>
      </c>
      <c r="U155" s="175">
        <v>227.71168837420109</v>
      </c>
      <c r="V155" s="175">
        <v>236.98165428192675</v>
      </c>
      <c r="W155" s="175">
        <v>246.57501932372767</v>
      </c>
      <c r="X155" s="175">
        <v>256.49842831429368</v>
      </c>
      <c r="Y155" s="175">
        <v>266.75852606831819</v>
      </c>
      <c r="Z155" s="175">
        <v>277.37750808211263</v>
      </c>
      <c r="AA155" s="175">
        <v>288.36268365183577</v>
      </c>
      <c r="AB155" s="175">
        <v>299.72136207365031</v>
      </c>
      <c r="AC155" s="175">
        <v>311.47706780680585</v>
      </c>
      <c r="AD155" s="175">
        <v>323.62133797201648</v>
      </c>
      <c r="AE155" s="175">
        <v>336.17814001618189</v>
      </c>
      <c r="AF155" s="175">
        <v>349.17232736148964</v>
      </c>
      <c r="AG155" s="175">
        <v>362.59543712865531</v>
      </c>
      <c r="AH155" s="175">
        <v>376.47276572751235</v>
      </c>
      <c r="AI155" s="175">
        <v>390.81295141716231</v>
      </c>
      <c r="AJ155" s="175">
        <v>405.64239807655383</v>
      </c>
      <c r="AK155" s="175">
        <v>420.97040844625252</v>
      </c>
      <c r="AL155" s="175">
        <v>436.80628526682943</v>
      </c>
      <c r="AM155" s="175">
        <v>453.17776138017126</v>
      </c>
      <c r="AN155" s="175">
        <v>470.09480400831256</v>
      </c>
      <c r="AO155" s="175">
        <v>487.56738037329376</v>
      </c>
      <c r="AP155" s="175">
        <v>505.62455227993968</v>
      </c>
      <c r="AQ155" s="175">
        <v>524.27695143175379</v>
      </c>
      <c r="AR155" s="175">
        <v>543.53520953224574</v>
      </c>
      <c r="AS155" s="175">
        <v>563.44947641343788</v>
      </c>
      <c r="AT155" s="175">
        <v>584.01173218369149</v>
      </c>
      <c r="AU155" s="175">
        <v>605.23327302797929</v>
      </c>
      <c r="AV155" s="175">
        <v>627.16624222273708</v>
      </c>
      <c r="AW155" s="175">
        <v>649.8232649158756</v>
      </c>
      <c r="AX155" s="175">
        <v>673.21696625530546</v>
      </c>
      <c r="AY155" s="175">
        <v>697.35997138894425</v>
      </c>
      <c r="AZ155" s="175">
        <v>722.30752450674356</v>
      </c>
      <c r="BA155" s="175">
        <v>748.07357971955196</v>
      </c>
      <c r="BB155" s="175">
        <v>774.65033862955943</v>
      </c>
      <c r="BC155" s="175">
        <v>802.09503887112419</v>
      </c>
      <c r="BD155" s="175">
        <v>830.44449453287939</v>
      </c>
    </row>
    <row r="156" spans="1:60" outlineLevel="1" x14ac:dyDescent="0.2">
      <c r="B156" s="67" t="s">
        <v>107</v>
      </c>
      <c r="C156" s="10" t="s">
        <v>217</v>
      </c>
      <c r="D156" s="24">
        <v>3</v>
      </c>
      <c r="E156" s="74"/>
      <c r="G156" s="175">
        <v>13.345397519999999</v>
      </c>
      <c r="H156" s="175">
        <v>14.24226453</v>
      </c>
      <c r="I156" s="175">
        <v>14.76025677</v>
      </c>
      <c r="J156" s="175">
        <v>16.103876858398724</v>
      </c>
      <c r="K156" s="175">
        <v>14.239235325358935</v>
      </c>
      <c r="L156" s="175">
        <v>15.891790290629588</v>
      </c>
      <c r="M156" s="175">
        <v>16.447661731710223</v>
      </c>
      <c r="N156" s="175">
        <v>17.021704301996049</v>
      </c>
      <c r="O156" s="175">
        <v>17.612105278683185</v>
      </c>
      <c r="P156" s="175">
        <v>18.223365065170153</v>
      </c>
      <c r="Q156" s="175">
        <v>18.853690824057409</v>
      </c>
      <c r="R156" s="175">
        <v>19.503380836410013</v>
      </c>
      <c r="S156" s="175">
        <v>20.172733383292925</v>
      </c>
      <c r="T156" s="175">
        <v>20.866467607552469</v>
      </c>
      <c r="U156" s="175">
        <v>21.580540470089755</v>
      </c>
      <c r="V156" s="175">
        <v>22.315250251969864</v>
      </c>
      <c r="W156" s="175">
        <v>23.075435408464998</v>
      </c>
      <c r="X156" s="175">
        <v>23.861513533066255</v>
      </c>
      <c r="Y156" s="175">
        <v>24.669282503440048</v>
      </c>
      <c r="Z156" s="175">
        <v>25.503700087284759</v>
      </c>
      <c r="AA156" s="175">
        <v>26.365183878091315</v>
      </c>
      <c r="AB156" s="175">
        <v>27.251781955225507</v>
      </c>
      <c r="AC156" s="175">
        <v>28.168631055024715</v>
      </c>
      <c r="AD156" s="175">
        <v>29.111389857324905</v>
      </c>
      <c r="AE156" s="175">
        <v>30.087703810419132</v>
      </c>
      <c r="AF156" s="175">
        <v>31.090762652996485</v>
      </c>
      <c r="AG156" s="175">
        <v>32.128331145776023</v>
      </c>
      <c r="AH156" s="175">
        <v>33.195968541572043</v>
      </c>
      <c r="AI156" s="175">
        <v>34.296601145831296</v>
      </c>
      <c r="AJ156" s="175">
        <v>35.433234805617815</v>
      </c>
      <c r="AK156" s="175">
        <v>36.60385794408441</v>
      </c>
      <c r="AL156" s="175">
        <v>37.811516179103656</v>
      </c>
      <c r="AM156" s="175">
        <v>39.059334670165669</v>
      </c>
      <c r="AN156" s="175">
        <v>40.34269370144591</v>
      </c>
      <c r="AO156" s="175">
        <v>41.667326571411621</v>
      </c>
      <c r="AP156" s="175">
        <v>43.03118193240693</v>
      </c>
      <c r="AQ156" s="175">
        <v>44.437464485539238</v>
      </c>
      <c r="AR156" s="175">
        <v>45.889458473533359</v>
      </c>
      <c r="AS156" s="175">
        <v>47.382404982734165</v>
      </c>
      <c r="AT156" s="175">
        <v>48.925023273268849</v>
      </c>
      <c r="AU156" s="175">
        <v>50.512534546078108</v>
      </c>
      <c r="AV156" s="175">
        <v>52.151069807716119</v>
      </c>
      <c r="AW156" s="175">
        <v>53.838557825122422</v>
      </c>
      <c r="AX156" s="175">
        <v>55.578461809660887</v>
      </c>
      <c r="AY156" s="175">
        <v>57.37149763588765</v>
      </c>
      <c r="AZ156" s="175">
        <v>59.221227942187973</v>
      </c>
      <c r="BA156" s="175">
        <v>61.125561610097321</v>
      </c>
      <c r="BB156" s="175">
        <v>63.088101048809797</v>
      </c>
      <c r="BC156" s="175">
        <v>65.109621789094589</v>
      </c>
      <c r="BD156" s="175">
        <v>67.19382566716726</v>
      </c>
    </row>
    <row r="157" spans="1:60" outlineLevel="1" x14ac:dyDescent="0.2">
      <c r="B157" s="67" t="s">
        <v>108</v>
      </c>
      <c r="C157" s="10" t="s">
        <v>217</v>
      </c>
      <c r="D157" s="24">
        <v>4</v>
      </c>
      <c r="E157" s="74"/>
      <c r="G157" s="175">
        <v>7.6203530000000006</v>
      </c>
      <c r="H157" s="175">
        <v>8.4795359999999995</v>
      </c>
      <c r="I157" s="175">
        <v>10.766967680000002</v>
      </c>
      <c r="J157" s="175">
        <v>11.172630896796701</v>
      </c>
      <c r="K157" s="175">
        <v>13.97597297976189</v>
      </c>
      <c r="L157" s="175">
        <v>14.587414317359924</v>
      </c>
      <c r="M157" s="175">
        <v>16.110365804680747</v>
      </c>
      <c r="N157" s="175">
        <v>17.690398397202525</v>
      </c>
      <c r="O157" s="175">
        <v>19.346917227551263</v>
      </c>
      <c r="P157" s="175">
        <v>21.062946146301297</v>
      </c>
      <c r="Q157" s="175">
        <v>22.871236327190847</v>
      </c>
      <c r="R157" s="175">
        <v>24.742680071281452</v>
      </c>
      <c r="S157" s="175">
        <v>26.701540477599288</v>
      </c>
      <c r="T157" s="175">
        <v>28.738722225631328</v>
      </c>
      <c r="U157" s="175">
        <v>30.856047052777622</v>
      </c>
      <c r="V157" s="175">
        <v>33.06928998335065</v>
      </c>
      <c r="W157" s="175">
        <v>35.36753395943839</v>
      </c>
      <c r="X157" s="175">
        <v>37.767768496953352</v>
      </c>
      <c r="Y157" s="175">
        <v>40.2578620463824</v>
      </c>
      <c r="Z157" s="175">
        <v>42.856018615239172</v>
      </c>
      <c r="AA157" s="175">
        <v>45.54889216241051</v>
      </c>
      <c r="AB157" s="175">
        <v>48.355901187009351</v>
      </c>
      <c r="AC157" s="175">
        <v>51.280689163835341</v>
      </c>
      <c r="AD157" s="175">
        <v>54.308088314376484</v>
      </c>
      <c r="AE157" s="175">
        <v>57.478757374258251</v>
      </c>
      <c r="AF157" s="175">
        <v>60.758110065854886</v>
      </c>
      <c r="AG157" s="175">
        <v>64.147968126565971</v>
      </c>
      <c r="AH157" s="175">
        <v>67.692633766818389</v>
      </c>
      <c r="AI157" s="175">
        <v>71.375724716498837</v>
      </c>
      <c r="AJ157" s="175">
        <v>75.178429722294382</v>
      </c>
      <c r="AK157" s="175">
        <v>79.148694469430581</v>
      </c>
      <c r="AL157" s="175">
        <v>83.268314950395535</v>
      </c>
      <c r="AM157" s="175">
        <v>87.540934639988834</v>
      </c>
      <c r="AN157" s="175">
        <v>91.970197013010008</v>
      </c>
      <c r="AO157" s="175">
        <v>96.559745544260224</v>
      </c>
      <c r="AP157" s="175">
        <v>101.33932191145206</v>
      </c>
      <c r="AQ157" s="175">
        <v>106.28768587807258</v>
      </c>
      <c r="AR157" s="175">
        <v>111.43579361343436</v>
      </c>
      <c r="AS157" s="175">
        <v>116.76119038942562</v>
      </c>
      <c r="AT157" s="175">
        <v>122.26751968084581</v>
      </c>
      <c r="AU157" s="175">
        <v>127.98755939440817</v>
      </c>
      <c r="AV157" s="175">
        <v>133.92677474231215</v>
      </c>
      <c r="AW157" s="175">
        <v>140.09063093675917</v>
      </c>
      <c r="AX157" s="175">
        <v>146.45363702063554</v>
      </c>
      <c r="AY157" s="175">
        <v>153.08256329896773</v>
      </c>
      <c r="AZ157" s="175">
        <v>159.92035539952872</v>
      </c>
      <c r="BA157" s="175">
        <v>167.00343470383328</v>
      </c>
      <c r="BB157" s="175">
        <v>174.33726642408081</v>
      </c>
      <c r="BC157" s="175">
        <v>181.96130817078387</v>
      </c>
      <c r="BD157" s="175">
        <v>189.84824724943095</v>
      </c>
    </row>
    <row r="158" spans="1:60" outlineLevel="1" x14ac:dyDescent="0.2">
      <c r="B158" s="67" t="s">
        <v>109</v>
      </c>
      <c r="C158" s="10" t="s">
        <v>217</v>
      </c>
      <c r="D158" s="24">
        <v>5</v>
      </c>
      <c r="E158" s="74"/>
      <c r="G158" s="175">
        <v>9.8858500000000002E-2</v>
      </c>
      <c r="H158" s="175">
        <v>4.5054570000000002E-2</v>
      </c>
      <c r="I158" s="175">
        <v>1.6593360000000001E-2</v>
      </c>
      <c r="J158" s="175">
        <v>0.12380999508424542</v>
      </c>
      <c r="K158" s="175">
        <v>0.14282522659200844</v>
      </c>
      <c r="L158" s="175">
        <v>0.11559659423577971</v>
      </c>
      <c r="M158" s="175">
        <v>0.12505973800072789</v>
      </c>
      <c r="N158" s="175">
        <v>0.13491385190344432</v>
      </c>
      <c r="O158" s="175">
        <v>0.14516930917000409</v>
      </c>
      <c r="P158" s="175">
        <v>0.15583648302647574</v>
      </c>
      <c r="Q158" s="175">
        <v>0.16700552005458041</v>
      </c>
      <c r="R158" s="175">
        <v>0.1785723200599458</v>
      </c>
      <c r="S158" s="175">
        <v>0.19067210291515876</v>
      </c>
      <c r="T158" s="175">
        <v>0.20319039519977614</v>
      </c>
      <c r="U158" s="175">
        <v>0.21627279001244795</v>
      </c>
      <c r="V158" s="175">
        <v>0.22989150277243656</v>
      </c>
      <c r="W158" s="175">
        <v>0.24401183341494945</v>
      </c>
      <c r="X158" s="175">
        <v>0.25874813271587271</v>
      </c>
      <c r="Y158" s="175">
        <v>0.27401371183550566</v>
      </c>
      <c r="Z158" s="175">
        <v>0.28987439051685615</v>
      </c>
      <c r="AA158" s="175">
        <v>0.30640290398697034</v>
      </c>
      <c r="AB158" s="175">
        <v>0.32356109443903469</v>
      </c>
      <c r="AC158" s="175">
        <v>0.34136452171215187</v>
      </c>
      <c r="AD158" s="175">
        <v>0.35989110764641291</v>
      </c>
      <c r="AE158" s="175">
        <v>0.37916159869395583</v>
      </c>
      <c r="AF158" s="175">
        <v>0.39906510182091798</v>
      </c>
      <c r="AG158" s="175">
        <v>0.4198146360954077</v>
      </c>
      <c r="AH158" s="175">
        <v>0.44129757961255778</v>
      </c>
      <c r="AI158" s="175">
        <v>0.4636715049235452</v>
      </c>
      <c r="AJ158" s="175">
        <v>0.48681687463944862</v>
      </c>
      <c r="AK158" s="175">
        <v>0.51082371269743054</v>
      </c>
      <c r="AL158" s="175">
        <v>0.53578895851871311</v>
      </c>
      <c r="AM158" s="175">
        <v>0.56158270148830036</v>
      </c>
      <c r="AN158" s="175">
        <v>0.58845945357858231</v>
      </c>
      <c r="AO158" s="175">
        <v>0.61620619572145563</v>
      </c>
      <c r="AP158" s="175">
        <v>0.64508781311538133</v>
      </c>
      <c r="AQ158" s="175">
        <v>0.67496575079030829</v>
      </c>
      <c r="AR158" s="175">
        <v>0.70594732139351646</v>
      </c>
      <c r="AS158" s="175">
        <v>0.73797016292403683</v>
      </c>
      <c r="AT158" s="175">
        <v>0.77123506970833988</v>
      </c>
      <c r="AU158" s="175">
        <v>0.80577316142463717</v>
      </c>
      <c r="AV158" s="175">
        <v>0.8414285943927553</v>
      </c>
      <c r="AW158" s="175">
        <v>0.87841253616524972</v>
      </c>
      <c r="AX158" s="175">
        <v>0.91675610642032757</v>
      </c>
      <c r="AY158" s="175">
        <v>0.95639175654397524</v>
      </c>
      <c r="AZ158" s="175">
        <v>0.99754621392783827</v>
      </c>
      <c r="BA158" s="175">
        <v>1.0400515327946769</v>
      </c>
      <c r="BB158" s="175">
        <v>1.0841413560201847</v>
      </c>
      <c r="BC158" s="175">
        <v>1.1297464061193354</v>
      </c>
      <c r="BD158" s="175">
        <v>1.1768978027703354</v>
      </c>
    </row>
    <row r="159" spans="1:60" outlineLevel="1" x14ac:dyDescent="0.2">
      <c r="B159" s="53" t="s">
        <v>88</v>
      </c>
      <c r="C159" s="10" t="s">
        <v>217</v>
      </c>
      <c r="D159" s="24">
        <v>6</v>
      </c>
      <c r="E159" s="74"/>
      <c r="G159" s="175">
        <v>7.2969216100000001</v>
      </c>
      <c r="H159" s="175">
        <v>9.3451877799999998</v>
      </c>
      <c r="I159" s="175">
        <v>10.409857979999998</v>
      </c>
      <c r="J159" s="175">
        <v>10.62219812765801</v>
      </c>
      <c r="K159" s="175">
        <v>9.0010673308962179</v>
      </c>
      <c r="L159" s="175">
        <v>11.312820096632294</v>
      </c>
      <c r="M159" s="175">
        <v>12.139152777477811</v>
      </c>
      <c r="N159" s="175">
        <v>12.951529677180035</v>
      </c>
      <c r="O159" s="175">
        <v>13.830738919798149</v>
      </c>
      <c r="P159" s="175">
        <v>14.73723929107309</v>
      </c>
      <c r="Q159" s="175">
        <v>15.717394787427745</v>
      </c>
      <c r="R159" s="175">
        <v>16.680183111557387</v>
      </c>
      <c r="S159" s="175">
        <v>17.720037951849047</v>
      </c>
      <c r="T159" s="175">
        <v>18.790595311879414</v>
      </c>
      <c r="U159" s="175">
        <v>19.891855191648929</v>
      </c>
      <c r="V159" s="175">
        <v>21.023817591157375</v>
      </c>
      <c r="W159" s="175">
        <v>22.243080680073909</v>
      </c>
      <c r="X159" s="175">
        <v>23.496457679811709</v>
      </c>
      <c r="Y159" s="175">
        <v>24.783948590370535</v>
      </c>
      <c r="Z159" s="175">
        <v>26.105553411750154</v>
      </c>
      <c r="AA159" s="175">
        <v>27.524693095784642</v>
      </c>
      <c r="AB159" s="175">
        <v>28.916231434347619</v>
      </c>
      <c r="AC159" s="175">
        <v>30.40871602664706</v>
      </c>
      <c r="AD159" s="175">
        <v>32.007263959306663</v>
      </c>
      <c r="AE159" s="175">
        <v>33.646748584951219</v>
      </c>
      <c r="AF159" s="175">
        <v>35.3271699035813</v>
      </c>
      <c r="AG159" s="175">
        <v>37.048527915196615</v>
      </c>
      <c r="AH159" s="175">
        <v>38.810822619796859</v>
      </c>
      <c r="AI159" s="175">
        <v>40.691120533544662</v>
      </c>
      <c r="AJ159" s="175">
        <v>42.615766531359796</v>
      </c>
      <c r="AK159" s="175">
        <v>44.665238520486071</v>
      </c>
      <c r="AL159" s="175">
        <v>46.76246998476212</v>
      </c>
      <c r="AM159" s="175">
        <v>48.907460924187603</v>
      </c>
      <c r="AN159" s="175">
        <v>51.185806332629454</v>
      </c>
      <c r="AO159" s="175">
        <v>53.515322607303197</v>
      </c>
      <c r="AP159" s="175">
        <v>55.896009748208492</v>
      </c>
      <c r="AQ159" s="175">
        <v>58.418579835835388</v>
      </c>
      <c r="AR159" s="175">
        <v>60.995732180776301</v>
      </c>
      <c r="AS159" s="175">
        <v>63.627466783030862</v>
      </c>
      <c r="AT159" s="175">
        <v>66.409612809712257</v>
      </c>
      <c r="AU159" s="175">
        <v>69.249752484789809</v>
      </c>
      <c r="AV159" s="175">
        <v>72.24712636645836</v>
      </c>
      <c r="AW159" s="175">
        <v>75.305905287605185</v>
      </c>
      <c r="AX159" s="175">
        <v>78.528741197507685</v>
      </c>
      <c r="AY159" s="175">
        <v>81.816393537969645</v>
      </c>
      <c r="AZ159" s="175">
        <v>85.274925649351928</v>
      </c>
      <c r="BA159" s="175">
        <v>88.80168558237628</v>
      </c>
      <c r="BB159" s="175">
        <v>92.396673337042188</v>
      </c>
      <c r="BC159" s="175">
        <v>96.282249767316742</v>
      </c>
      <c r="BD159" s="175">
        <v>100.12999067887347</v>
      </c>
    </row>
    <row r="160" spans="1:60" outlineLevel="1" x14ac:dyDescent="0.2">
      <c r="B160" s="53" t="s">
        <v>89</v>
      </c>
      <c r="C160" s="10" t="s">
        <v>217</v>
      </c>
      <c r="D160" s="24">
        <v>7</v>
      </c>
      <c r="E160" s="74"/>
      <c r="G160" s="175">
        <v>0</v>
      </c>
      <c r="H160" s="175">
        <v>0</v>
      </c>
      <c r="I160" s="175">
        <v>0</v>
      </c>
      <c r="J160" s="175">
        <v>0</v>
      </c>
      <c r="K160" s="175">
        <v>0</v>
      </c>
      <c r="L160" s="175">
        <v>0</v>
      </c>
      <c r="M160" s="175">
        <v>0</v>
      </c>
      <c r="N160" s="175">
        <v>0</v>
      </c>
      <c r="O160" s="175">
        <v>0</v>
      </c>
      <c r="P160" s="175">
        <v>0</v>
      </c>
      <c r="Q160" s="175">
        <v>0</v>
      </c>
      <c r="R160" s="175">
        <v>0</v>
      </c>
      <c r="S160" s="175">
        <v>0</v>
      </c>
      <c r="T160" s="175">
        <v>0</v>
      </c>
      <c r="U160" s="175">
        <v>0</v>
      </c>
      <c r="V160" s="175">
        <v>0</v>
      </c>
      <c r="W160" s="175">
        <v>0</v>
      </c>
      <c r="X160" s="175">
        <v>0</v>
      </c>
      <c r="Y160" s="175">
        <v>0</v>
      </c>
      <c r="Z160" s="175">
        <v>0</v>
      </c>
      <c r="AA160" s="175">
        <v>0</v>
      </c>
      <c r="AB160" s="175">
        <v>0</v>
      </c>
      <c r="AC160" s="175">
        <v>0</v>
      </c>
      <c r="AD160" s="175">
        <v>0</v>
      </c>
      <c r="AE160" s="175">
        <v>0</v>
      </c>
      <c r="AF160" s="175">
        <v>0</v>
      </c>
      <c r="AG160" s="175">
        <v>0</v>
      </c>
      <c r="AH160" s="175">
        <v>0</v>
      </c>
      <c r="AI160" s="175">
        <v>0</v>
      </c>
      <c r="AJ160" s="175">
        <v>0</v>
      </c>
      <c r="AK160" s="175">
        <v>0</v>
      </c>
      <c r="AL160" s="175">
        <v>0</v>
      </c>
      <c r="AM160" s="175">
        <v>0</v>
      </c>
      <c r="AN160" s="175">
        <v>0</v>
      </c>
      <c r="AO160" s="175">
        <v>0</v>
      </c>
      <c r="AP160" s="175">
        <v>0</v>
      </c>
      <c r="AQ160" s="175">
        <v>0</v>
      </c>
      <c r="AR160" s="175">
        <v>0</v>
      </c>
      <c r="AS160" s="175">
        <v>0</v>
      </c>
      <c r="AT160" s="175">
        <v>0</v>
      </c>
      <c r="AU160" s="175">
        <v>0</v>
      </c>
      <c r="AV160" s="175">
        <v>0</v>
      </c>
      <c r="AW160" s="175">
        <v>0</v>
      </c>
      <c r="AX160" s="175">
        <v>0</v>
      </c>
      <c r="AY160" s="175">
        <v>0</v>
      </c>
      <c r="AZ160" s="175">
        <v>0</v>
      </c>
      <c r="BA160" s="175">
        <v>0</v>
      </c>
      <c r="BB160" s="175">
        <v>0</v>
      </c>
      <c r="BC160" s="175">
        <v>0</v>
      </c>
      <c r="BD160" s="175">
        <v>0</v>
      </c>
    </row>
    <row r="161" spans="2:56" outlineLevel="1" x14ac:dyDescent="0.2">
      <c r="B161" s="53" t="s">
        <v>90</v>
      </c>
      <c r="C161" s="10" t="s">
        <v>217</v>
      </c>
      <c r="D161" s="24">
        <v>8</v>
      </c>
      <c r="E161" s="74"/>
      <c r="G161" s="175">
        <v>20.81596860414</v>
      </c>
      <c r="H161" s="175">
        <v>22.760874849999997</v>
      </c>
      <c r="I161" s="175">
        <v>21.5071668</v>
      </c>
      <c r="J161" s="175">
        <v>23.56752796293085</v>
      </c>
      <c r="K161" s="175">
        <v>20.731607414375535</v>
      </c>
      <c r="L161" s="175">
        <v>22.763532184101464</v>
      </c>
      <c r="M161" s="175">
        <v>23.182518815066288</v>
      </c>
      <c r="N161" s="175">
        <v>23.66262105436962</v>
      </c>
      <c r="O161" s="175">
        <v>24.136491173656243</v>
      </c>
      <c r="P161" s="175">
        <v>24.604129172926097</v>
      </c>
      <c r="Q161" s="175">
        <v>25.065535052179133</v>
      </c>
      <c r="R161" s="175">
        <v>25.585979166431862</v>
      </c>
      <c r="S161" s="175">
        <v>26.099498702888127</v>
      </c>
      <c r="T161" s="175">
        <v>26.606093661548051</v>
      </c>
      <c r="U161" s="175">
        <v>27.105764042411497</v>
      </c>
      <c r="V161" s="175">
        <v>27.662395284935734</v>
      </c>
      <c r="W161" s="175">
        <v>28.147870281316617</v>
      </c>
      <c r="X161" s="175">
        <v>28.752806663255992</v>
      </c>
      <c r="Y161" s="175">
        <v>29.286586799052088</v>
      </c>
      <c r="Z161" s="175">
        <v>29.875250423169909</v>
      </c>
      <c r="AA161" s="175">
        <v>30.455604553932115</v>
      </c>
      <c r="AB161" s="175">
        <v>31.027649191338554</v>
      </c>
      <c r="AC161" s="175">
        <v>31.591384335389382</v>
      </c>
      <c r="AD161" s="175">
        <v>32.207925594423088</v>
      </c>
      <c r="AE161" s="175">
        <v>32.815464902321388</v>
      </c>
      <c r="AF161" s="175">
        <v>33.474425409643366</v>
      </c>
      <c r="AG161" s="175">
        <v>34.123691508050278</v>
      </c>
      <c r="AH161" s="175">
        <v>34.763263197542315</v>
      </c>
      <c r="AI161" s="175">
        <v>35.393140478119292</v>
      </c>
      <c r="AJ161" s="175">
        <v>36.072361584781035</v>
      </c>
      <c r="AK161" s="175">
        <v>36.799887830857891</v>
      </c>
      <c r="AL161" s="175">
        <v>37.457988975240596</v>
      </c>
      <c r="AM161" s="175">
        <v>38.163702801258864</v>
      </c>
      <c r="AN161" s="175">
        <v>38.91599062224315</v>
      </c>
      <c r="AO161" s="175">
        <v>39.656506660973641</v>
      </c>
      <c r="AP161" s="175">
        <v>40.385250917450136</v>
      </c>
      <c r="AQ161" s="175">
        <v>41.158838024443746</v>
      </c>
      <c r="AR161" s="175">
        <v>41.919960891403711</v>
      </c>
      <c r="AS161" s="175">
        <v>42.66861951833026</v>
      </c>
      <c r="AT161" s="175">
        <v>43.515965797426034</v>
      </c>
      <c r="AU161" s="175">
        <v>44.294233203717489</v>
      </c>
      <c r="AV161" s="175">
        <v>45.114227400517592</v>
      </c>
      <c r="AW161" s="175">
        <v>45.974909701156712</v>
      </c>
      <c r="AX161" s="175">
        <v>46.821050388423515</v>
      </c>
      <c r="AY161" s="175">
        <v>47.652649462317726</v>
      </c>
      <c r="AZ161" s="175">
        <v>48.576704068364656</v>
      </c>
      <c r="BA161" s="175">
        <v>49.431679801607018</v>
      </c>
      <c r="BB161" s="175">
        <v>50.324227578680286</v>
      </c>
      <c r="BC161" s="175">
        <v>51.253308712914894</v>
      </c>
      <c r="BD161" s="175">
        <v>52.217884517641203</v>
      </c>
    </row>
    <row r="162" spans="2:56" outlineLevel="1" x14ac:dyDescent="0.2">
      <c r="B162" s="53" t="s">
        <v>91</v>
      </c>
      <c r="C162" s="10" t="s">
        <v>217</v>
      </c>
      <c r="D162" s="24">
        <v>9</v>
      </c>
      <c r="E162" s="74"/>
      <c r="G162" s="175">
        <v>10.59212209</v>
      </c>
      <c r="H162" s="175">
        <v>11.92005984</v>
      </c>
      <c r="I162" s="175">
        <v>10.704007200000001</v>
      </c>
      <c r="J162" s="175">
        <v>20.210015459480317</v>
      </c>
      <c r="K162" s="175">
        <v>27.555712964148015</v>
      </c>
      <c r="L162" s="175">
        <v>27.123972907383443</v>
      </c>
      <c r="M162" s="175">
        <v>30.984748540563771</v>
      </c>
      <c r="N162" s="175">
        <v>34.998128065404245</v>
      </c>
      <c r="O162" s="175">
        <v>39.245196598843478</v>
      </c>
      <c r="P162" s="175">
        <v>43.658742105004002</v>
      </c>
      <c r="Q162" s="175">
        <v>48.333722781884468</v>
      </c>
      <c r="R162" s="175">
        <v>53.087158774015329</v>
      </c>
      <c r="S162" s="175">
        <v>58.115903017926151</v>
      </c>
      <c r="T162" s="175">
        <v>63.440765135206945</v>
      </c>
      <c r="U162" s="175">
        <v>68.837146027208121</v>
      </c>
      <c r="V162" s="175">
        <v>74.54351787363791</v>
      </c>
      <c r="W162" s="175">
        <v>80.58069029608906</v>
      </c>
      <c r="X162" s="175">
        <v>86.825958934440393</v>
      </c>
      <c r="Y162" s="175">
        <v>93.279323788691954</v>
      </c>
      <c r="Z162" s="175">
        <v>99.940784858843699</v>
      </c>
      <c r="AA162" s="175">
        <v>106.97466574819552</v>
      </c>
      <c r="AB162" s="175">
        <v>114.23051593450754</v>
      </c>
      <c r="AC162" s="175">
        <v>121.88653210213799</v>
      </c>
      <c r="AD162" s="175">
        <v>129.7783906477903</v>
      </c>
      <c r="AE162" s="175">
        <v>138.09816133688267</v>
      </c>
      <c r="AF162" s="175">
        <v>146.66764748505534</v>
      </c>
      <c r="AG162" s="175">
        <v>155.4868490923082</v>
      </c>
      <c r="AH162" s="175">
        <v>164.76864554565122</v>
      </c>
      <c r="AI162" s="175">
        <v>174.31403053913263</v>
      </c>
      <c r="AJ162" s="175">
        <v>184.34975654082604</v>
      </c>
      <c r="AK162" s="175">
        <v>194.66294416371969</v>
      </c>
      <c r="AL162" s="175">
        <v>205.49421895694351</v>
      </c>
      <c r="AM162" s="175">
        <v>216.86439054208759</v>
      </c>
      <c r="AN162" s="175">
        <v>228.53976991055197</v>
      </c>
      <c r="AO162" s="175">
        <v>240.52035706233661</v>
      </c>
      <c r="AP162" s="175">
        <v>253.0745237086893</v>
      </c>
      <c r="AQ162" s="175">
        <v>266.22307947120441</v>
      </c>
      <c r="AR162" s="175">
        <v>279.70458917915988</v>
      </c>
      <c r="AS162" s="175">
        <v>293.51905283255564</v>
      </c>
      <c r="AT162" s="175">
        <v>308.25870617813166</v>
      </c>
      <c r="AU162" s="175">
        <v>323.359059631268</v>
      </c>
      <c r="AV162" s="175">
        <v>339.13010414639217</v>
      </c>
      <c r="AW162" s="175">
        <v>355.27572185013918</v>
      </c>
      <c r="AX162" s="175">
        <v>372.11977677799661</v>
      </c>
      <c r="AY162" s="175">
        <v>389.68307855155433</v>
      </c>
      <c r="AZ162" s="175">
        <v>407.64869967585253</v>
      </c>
      <c r="BA162" s="175">
        <v>426.36131380797104</v>
      </c>
      <c r="BB162" s="175">
        <v>445.8417305695001</v>
      </c>
      <c r="BC162" s="175">
        <v>466.1107595820265</v>
      </c>
      <c r="BD162" s="175">
        <v>486.82372718847631</v>
      </c>
    </row>
    <row r="163" spans="2:56" outlineLevel="1" x14ac:dyDescent="0.2">
      <c r="B163" s="53" t="s">
        <v>92</v>
      </c>
    </row>
    <row r="164" spans="2:56" outlineLevel="1" x14ac:dyDescent="0.2">
      <c r="B164" s="67" t="s">
        <v>110</v>
      </c>
      <c r="C164" s="10" t="s">
        <v>217</v>
      </c>
      <c r="D164" s="24">
        <v>10</v>
      </c>
      <c r="E164" s="74"/>
      <c r="G164" s="175">
        <v>2.2884542308499998</v>
      </c>
      <c r="H164" s="175">
        <v>2.1892367999999998</v>
      </c>
      <c r="I164" s="175">
        <v>0.11514020000000001</v>
      </c>
      <c r="J164" s="175">
        <v>0.93740089894462841</v>
      </c>
      <c r="K164" s="175">
        <v>1.1788220896163562</v>
      </c>
      <c r="L164" s="175">
        <v>0.89259661580333416</v>
      </c>
      <c r="M164" s="175">
        <v>0.78922445979734546</v>
      </c>
      <c r="N164" s="175">
        <v>0.68276060246424874</v>
      </c>
      <c r="O164" s="175">
        <v>0.56977197989706985</v>
      </c>
      <c r="P164" s="175">
        <v>0.45025859209576591</v>
      </c>
      <c r="Q164" s="175">
        <v>0.32422043906042125</v>
      </c>
      <c r="R164" s="175">
        <v>0.19165752079099432</v>
      </c>
      <c r="S164" s="175">
        <v>5.274051857733339E-2</v>
      </c>
      <c r="T164" s="175">
        <v>0</v>
      </c>
      <c r="U164" s="175">
        <v>0</v>
      </c>
      <c r="V164" s="175">
        <v>0</v>
      </c>
      <c r="W164" s="175">
        <v>0</v>
      </c>
      <c r="X164" s="175">
        <v>0</v>
      </c>
      <c r="Y164" s="175">
        <v>0</v>
      </c>
      <c r="Z164" s="175">
        <v>0</v>
      </c>
      <c r="AA164" s="175">
        <v>0</v>
      </c>
      <c r="AB164" s="175">
        <v>0</v>
      </c>
      <c r="AC164" s="175">
        <v>0</v>
      </c>
      <c r="AD164" s="175">
        <v>0</v>
      </c>
      <c r="AE164" s="175">
        <v>0</v>
      </c>
      <c r="AF164" s="175">
        <v>0</v>
      </c>
      <c r="AG164" s="175">
        <v>0</v>
      </c>
      <c r="AH164" s="175">
        <v>0</v>
      </c>
      <c r="AI164" s="175">
        <v>0</v>
      </c>
      <c r="AJ164" s="175">
        <v>0</v>
      </c>
      <c r="AK164" s="175">
        <v>0</v>
      </c>
      <c r="AL164" s="175">
        <v>0</v>
      </c>
      <c r="AM164" s="175">
        <v>0</v>
      </c>
      <c r="AN164" s="175">
        <v>0</v>
      </c>
      <c r="AO164" s="175">
        <v>0</v>
      </c>
      <c r="AP164" s="175">
        <v>0</v>
      </c>
      <c r="AQ164" s="175">
        <v>0</v>
      </c>
      <c r="AR164" s="175">
        <v>0</v>
      </c>
      <c r="AS164" s="175">
        <v>0</v>
      </c>
      <c r="AT164" s="175">
        <v>0</v>
      </c>
      <c r="AU164" s="175">
        <v>0</v>
      </c>
      <c r="AV164" s="175">
        <v>0</v>
      </c>
      <c r="AW164" s="175">
        <v>0</v>
      </c>
      <c r="AX164" s="175">
        <v>0</v>
      </c>
      <c r="AY164" s="175">
        <v>0</v>
      </c>
      <c r="AZ164" s="175">
        <v>0</v>
      </c>
      <c r="BA164" s="175">
        <v>0</v>
      </c>
      <c r="BB164" s="175">
        <v>0</v>
      </c>
      <c r="BC164" s="175">
        <v>0</v>
      </c>
      <c r="BD164" s="175">
        <v>0</v>
      </c>
    </row>
    <row r="165" spans="2:56" outlineLevel="1" x14ac:dyDescent="0.2">
      <c r="B165" s="67" t="s">
        <v>111</v>
      </c>
      <c r="C165" s="10" t="s">
        <v>217</v>
      </c>
      <c r="D165" s="24">
        <v>11</v>
      </c>
      <c r="E165" s="74"/>
      <c r="G165" s="175">
        <v>10.804955869500001</v>
      </c>
      <c r="H165" s="175">
        <v>12.41359952</v>
      </c>
      <c r="I165" s="175">
        <v>13.29124498</v>
      </c>
      <c r="J165" s="175">
        <v>12.415446155351743</v>
      </c>
      <c r="K165" s="175">
        <v>11.315779129859267</v>
      </c>
      <c r="L165" s="175">
        <v>12.74914285530833</v>
      </c>
      <c r="M165" s="175">
        <v>13.071462383008758</v>
      </c>
      <c r="N165" s="175">
        <v>13.393914129171096</v>
      </c>
      <c r="O165" s="175">
        <v>13.752033062950259</v>
      </c>
      <c r="P165" s="175">
        <v>14.07475659150653</v>
      </c>
      <c r="Q165" s="175">
        <v>14.433161998619834</v>
      </c>
      <c r="R165" s="175">
        <v>14.791714315135264</v>
      </c>
      <c r="S165" s="175">
        <v>15.185977892088156</v>
      </c>
      <c r="T165" s="175">
        <v>15.544831372877947</v>
      </c>
      <c r="U165" s="175">
        <v>15.939410805045409</v>
      </c>
      <c r="V165" s="175">
        <v>16.369738225000855</v>
      </c>
      <c r="W165" s="175">
        <v>16.764648203323098</v>
      </c>
      <c r="X165" s="175">
        <v>17.195320860373549</v>
      </c>
      <c r="Y165" s="175">
        <v>17.626169808706543</v>
      </c>
      <c r="Z165" s="175">
        <v>18.057195048322093</v>
      </c>
      <c r="AA165" s="175">
        <v>18.524019694016374</v>
      </c>
      <c r="AB165" s="175">
        <v>18.991035321933417</v>
      </c>
      <c r="AC165" s="175">
        <v>19.458241932073225</v>
      </c>
      <c r="AD165" s="175">
        <v>19.9612846756423</v>
      </c>
      <c r="AE165" s="175">
        <v>20.464533092374353</v>
      </c>
      <c r="AF165" s="175">
        <v>20.967987182269379</v>
      </c>
      <c r="AG165" s="175">
        <v>21.507314132944199</v>
      </c>
      <c r="AH165" s="175">
        <v>22.046861447722211</v>
      </c>
      <c r="AI165" s="175">
        <v>22.586629126603412</v>
      </c>
      <c r="AJ165" s="175">
        <v>23.162306393614944</v>
      </c>
      <c r="AK165" s="175">
        <v>23.773915285167121</v>
      </c>
      <c r="AL165" s="175">
        <v>24.350070007735553</v>
      </c>
      <c r="AM165" s="175">
        <v>24.962171045784849</v>
      </c>
      <c r="AN165" s="175">
        <v>25.61024043572532</v>
      </c>
      <c r="AO165" s="175">
        <v>26.258574262589622</v>
      </c>
      <c r="AP165" s="175">
        <v>26.907172526377753</v>
      </c>
      <c r="AQ165" s="175">
        <v>27.591775869407588</v>
      </c>
      <c r="AR165" s="175">
        <v>28.276658340301463</v>
      </c>
      <c r="AS165" s="175">
        <v>28.997575272317469</v>
      </c>
      <c r="AT165" s="175">
        <v>29.718786023137739</v>
      </c>
      <c r="AU165" s="175">
        <v>30.476060616960559</v>
      </c>
      <c r="AV165" s="175">
        <v>31.233643720527844</v>
      </c>
      <c r="AW165" s="175">
        <v>32.027320048978112</v>
      </c>
      <c r="AX165" s="175">
        <v>32.821319578113055</v>
      </c>
      <c r="AY165" s="175">
        <v>33.651441714011419</v>
      </c>
      <c r="AZ165" s="175">
        <v>34.517708493083497</v>
      </c>
      <c r="BA165" s="175">
        <v>35.384327854720688</v>
      </c>
      <c r="BB165" s="175">
        <v>36.287121241412038</v>
      </c>
      <c r="BC165" s="175">
        <v>37.190281901608685</v>
      </c>
      <c r="BD165" s="175">
        <v>38.129645968739922</v>
      </c>
    </row>
    <row r="166" spans="2:56" outlineLevel="1" x14ac:dyDescent="0.2">
      <c r="B166" s="53" t="s">
        <v>93</v>
      </c>
    </row>
    <row r="167" spans="2:56" outlineLevel="1" x14ac:dyDescent="0.2">
      <c r="B167" s="67" t="s">
        <v>105</v>
      </c>
      <c r="C167" s="10" t="s">
        <v>217</v>
      </c>
      <c r="D167" s="24">
        <v>12</v>
      </c>
      <c r="E167" s="74"/>
      <c r="G167" s="175">
        <v>2.4708098999999999</v>
      </c>
      <c r="H167" s="175">
        <v>2.8300922100000001</v>
      </c>
      <c r="I167" s="175">
        <v>3.0509524799999999</v>
      </c>
      <c r="J167" s="175">
        <v>3.1768543693491282</v>
      </c>
      <c r="K167" s="175">
        <v>2.5151351112775626</v>
      </c>
      <c r="L167" s="175">
        <v>3.2129863980892286</v>
      </c>
      <c r="M167" s="175">
        <v>3.4280521331828133</v>
      </c>
      <c r="N167" s="175">
        <v>3.6523099656242479</v>
      </c>
      <c r="O167" s="175">
        <v>3.8851497462573605</v>
      </c>
      <c r="P167" s="175">
        <v>4.1277121935989713</v>
      </c>
      <c r="Q167" s="175">
        <v>4.3802957529145079</v>
      </c>
      <c r="R167" s="175">
        <v>4.6421907932926629</v>
      </c>
      <c r="S167" s="175">
        <v>4.9146375150054329</v>
      </c>
      <c r="T167" s="175">
        <v>5.1979343633181161</v>
      </c>
      <c r="U167" s="175">
        <v>5.4923797834961432</v>
      </c>
      <c r="V167" s="175">
        <v>5.7982722208049449</v>
      </c>
      <c r="W167" s="175">
        <v>6.1159101205098167</v>
      </c>
      <c r="X167" s="175">
        <v>6.4455919278762375</v>
      </c>
      <c r="Y167" s="175">
        <v>6.7888562884414103</v>
      </c>
      <c r="Z167" s="175">
        <v>7.1448277683689412</v>
      </c>
      <c r="AA167" s="175">
        <v>7.5138048129242705</v>
      </c>
      <c r="AB167" s="175">
        <v>7.8974255493997196</v>
      </c>
      <c r="AC167" s="175">
        <v>8.2947150622038279</v>
      </c>
      <c r="AD167" s="175">
        <v>8.7073777997989961</v>
      </c>
      <c r="AE167" s="175">
        <v>9.1358116892057915</v>
      </c>
      <c r="AF167" s="175">
        <v>9.580414657444793</v>
      </c>
      <c r="AG167" s="175">
        <v>10.040079146584144</v>
      </c>
      <c r="AH167" s="175">
        <v>10.518180892963878</v>
      </c>
      <c r="AI167" s="175">
        <v>11.013645499237366</v>
      </c>
      <c r="AJ167" s="175">
        <v>11.526870892424995</v>
      </c>
      <c r="AK167" s="175">
        <v>12.059893126839839</v>
      </c>
      <c r="AL167" s="175">
        <v>12.61153832337993</v>
      </c>
      <c r="AM167" s="175">
        <v>13.182204409065859</v>
      </c>
      <c r="AN167" s="175">
        <v>13.775764529013319</v>
      </c>
      <c r="AO167" s="175">
        <v>14.389274034487743</v>
      </c>
      <c r="AP167" s="175">
        <v>15.024934782727435</v>
      </c>
      <c r="AQ167" s="175">
        <v>15.683244182507885</v>
      </c>
      <c r="AR167" s="175">
        <v>16.366569893992537</v>
      </c>
      <c r="AS167" s="175">
        <v>17.071701983766712</v>
      </c>
      <c r="AT167" s="175">
        <v>17.804848096524193</v>
      </c>
      <c r="AU167" s="175">
        <v>18.560795405122398</v>
      </c>
      <c r="AV167" s="175">
        <v>19.34595051776563</v>
      </c>
      <c r="AW167" s="175">
        <v>20.156937698113726</v>
      </c>
      <c r="AX167" s="175">
        <v>20.998392784738474</v>
      </c>
      <c r="AY167" s="175">
        <v>21.868909774442571</v>
      </c>
      <c r="AZ167" s="175">
        <v>22.769085557756878</v>
      </c>
      <c r="BA167" s="175">
        <v>23.69951702521227</v>
      </c>
      <c r="BB167" s="175">
        <v>24.665204781815625</v>
      </c>
      <c r="BC167" s="175">
        <v>25.662474645961787</v>
      </c>
      <c r="BD167" s="175">
        <v>26.694191686589559</v>
      </c>
    </row>
    <row r="168" spans="2:56" outlineLevel="1" x14ac:dyDescent="0.2">
      <c r="B168" s="67" t="s">
        <v>106</v>
      </c>
      <c r="C168" s="10" t="s">
        <v>217</v>
      </c>
      <c r="D168" s="24">
        <v>13</v>
      </c>
      <c r="E168" s="74"/>
      <c r="G168" s="175">
        <v>1.7850429000000001</v>
      </c>
      <c r="H168" s="175">
        <v>1.9800845999999999</v>
      </c>
      <c r="I168" s="175">
        <v>2.3095554899999997</v>
      </c>
      <c r="J168" s="175">
        <v>2.6024940633362363</v>
      </c>
      <c r="K168" s="175">
        <v>1.7972753271502964</v>
      </c>
      <c r="L168" s="175">
        <v>2.4069209072670112</v>
      </c>
      <c r="M168" s="175">
        <v>2.5367806436147546</v>
      </c>
      <c r="N168" s="175">
        <v>2.6716689661082618</v>
      </c>
      <c r="O168" s="175">
        <v>2.8117166127677344</v>
      </c>
      <c r="P168" s="175">
        <v>2.9570543216133043</v>
      </c>
      <c r="Q168" s="175">
        <v>3.1083995425456079</v>
      </c>
      <c r="R168" s="175">
        <v>3.2647241162706648</v>
      </c>
      <c r="S168" s="175">
        <v>3.4273467310161605</v>
      </c>
      <c r="T168" s="175">
        <v>3.5958114129218632</v>
      </c>
      <c r="U168" s="175">
        <v>3.7708937176751314</v>
      </c>
      <c r="V168" s="175">
        <v>3.9521086185223631</v>
      </c>
      <c r="W168" s="175">
        <v>4.1402607240442366</v>
      </c>
      <c r="X168" s="175">
        <v>4.3348359545937765</v>
      </c>
      <c r="Y168" s="175">
        <v>4.5373708950990137</v>
      </c>
      <c r="Z168" s="175">
        <v>4.7466485424590505</v>
      </c>
      <c r="AA168" s="175">
        <v>4.9635316110413035</v>
      </c>
      <c r="AB168" s="175">
        <v>5.1889409210000279</v>
      </c>
      <c r="AC168" s="175">
        <v>5.4223333397948794</v>
      </c>
      <c r="AD168" s="175">
        <v>5.663883184786032</v>
      </c>
      <c r="AE168" s="175">
        <v>5.9137647733337557</v>
      </c>
      <c r="AF168" s="175">
        <v>6.1729570313790196</v>
      </c>
      <c r="AG168" s="175">
        <v>6.4416778556221583</v>
      </c>
      <c r="AH168" s="175">
        <v>6.7201451427633971</v>
      </c>
      <c r="AI168" s="175">
        <v>7.0077286015822766</v>
      </c>
      <c r="AJ168" s="175">
        <v>7.3063279781739894</v>
      </c>
      <c r="AK168" s="175">
        <v>7.6153275077647713</v>
      </c>
      <c r="AL168" s="175">
        <v>7.9349450870548379</v>
      </c>
      <c r="AM168" s="175">
        <v>8.2653986127445247</v>
      </c>
      <c r="AN168" s="175">
        <v>8.6078268016883968</v>
      </c>
      <c r="AO168" s="175">
        <v>8.9624911299267289</v>
      </c>
      <c r="AP168" s="175">
        <v>9.3287032004523169</v>
      </c>
      <c r="AQ168" s="175">
        <v>9.7086097089540306</v>
      </c>
      <c r="AR168" s="175">
        <v>10.10153678487136</v>
      </c>
      <c r="AS168" s="175">
        <v>10.507745904244571</v>
      </c>
      <c r="AT168" s="175">
        <v>10.92749854311406</v>
      </c>
      <c r="AU168" s="175">
        <v>11.362078682801222</v>
      </c>
      <c r="AV168" s="175">
        <v>11.811791378686522</v>
      </c>
      <c r="AW168" s="175">
        <v>12.27694168615027</v>
      </c>
      <c r="AX168" s="175">
        <v>12.756768575951845</v>
      </c>
      <c r="AY168" s="175">
        <v>13.25477535733499</v>
      </c>
      <c r="AZ168" s="175">
        <v>13.768068831816739</v>
      </c>
      <c r="BA168" s="175">
        <v>14.300239467320955</v>
      </c>
      <c r="BB168" s="175">
        <v>14.849431097092493</v>
      </c>
      <c r="BC168" s="175">
        <v>15.417087493366358</v>
      </c>
      <c r="BD168" s="175">
        <v>16.003557290862908</v>
      </c>
    </row>
    <row r="169" spans="2:56" outlineLevel="1" x14ac:dyDescent="0.2">
      <c r="B169" s="67" t="s">
        <v>112</v>
      </c>
      <c r="C169" s="10" t="s">
        <v>217</v>
      </c>
      <c r="D169" s="24">
        <v>14</v>
      </c>
      <c r="E169" s="74"/>
      <c r="G169" s="175">
        <v>1.04665465</v>
      </c>
      <c r="H169" s="175">
        <v>1.2992090399999998</v>
      </c>
      <c r="I169" s="175">
        <v>1.25844256</v>
      </c>
      <c r="J169" s="175">
        <v>1.3897025862919141</v>
      </c>
      <c r="K169" s="175">
        <v>1.2178905083990696</v>
      </c>
      <c r="L169" s="175">
        <v>1.4345032133420639</v>
      </c>
      <c r="M169" s="175">
        <v>1.5140989616107841</v>
      </c>
      <c r="N169" s="175">
        <v>1.5970414054999598</v>
      </c>
      <c r="O169" s="175">
        <v>1.6825801331394719</v>
      </c>
      <c r="P169" s="175">
        <v>1.7739662601200079</v>
      </c>
      <c r="Q169" s="175">
        <v>1.8660288697687455</v>
      </c>
      <c r="R169" s="175">
        <v>1.9608563348100887</v>
      </c>
      <c r="S169" s="175">
        <v>2.0627593532551818</v>
      </c>
      <c r="T169" s="175">
        <v>2.1647198260496907</v>
      </c>
      <c r="U169" s="175">
        <v>2.2737556539662607</v>
      </c>
      <c r="V169" s="175">
        <v>2.3864557662104078</v>
      </c>
      <c r="W169" s="175">
        <v>2.4987207530116473</v>
      </c>
      <c r="X169" s="175">
        <v>2.6191981395678861</v>
      </c>
      <c r="Y169" s="175">
        <v>2.7436125223859236</v>
      </c>
      <c r="Z169" s="175">
        <v>2.8717890933301593</v>
      </c>
      <c r="AA169" s="175">
        <v>3.0102183787104635</v>
      </c>
      <c r="AB169" s="175">
        <v>3.1468869362851306</v>
      </c>
      <c r="AC169" s="175">
        <v>3.2883224092459944</v>
      </c>
      <c r="AD169" s="175">
        <v>3.4336232108168527</v>
      </c>
      <c r="AE169" s="175">
        <v>3.5911525573862964</v>
      </c>
      <c r="AF169" s="175">
        <v>3.7525906272429994</v>
      </c>
      <c r="AG169" s="175">
        <v>3.919411735389962</v>
      </c>
      <c r="AH169" s="175">
        <v>4.0904986983806078</v>
      </c>
      <c r="AI169" s="175">
        <v>4.2679026538179192</v>
      </c>
      <c r="AJ169" s="175">
        <v>4.4499222508953986</v>
      </c>
      <c r="AK169" s="175">
        <v>4.6371972198259757</v>
      </c>
      <c r="AL169" s="175">
        <v>4.8390430622363567</v>
      </c>
      <c r="AM169" s="175">
        <v>5.0377650203862814</v>
      </c>
      <c r="AN169" s="175">
        <v>5.2511898411981228</v>
      </c>
      <c r="AO169" s="175">
        <v>5.4711163055150385</v>
      </c>
      <c r="AP169" s="175">
        <v>5.6967690859838793</v>
      </c>
      <c r="AQ169" s="175">
        <v>5.9284530069026511</v>
      </c>
      <c r="AR169" s="175">
        <v>6.1779062178606239</v>
      </c>
      <c r="AS169" s="175">
        <v>6.4233863726286069</v>
      </c>
      <c r="AT169" s="175">
        <v>6.6862018080489083</v>
      </c>
      <c r="AU169" s="175">
        <v>6.9565050302780147</v>
      </c>
      <c r="AV169" s="175">
        <v>7.2338358769419076</v>
      </c>
      <c r="AW169" s="175">
        <v>7.5187337412132678</v>
      </c>
      <c r="AX169" s="175">
        <v>7.8116979160508251</v>
      </c>
      <c r="AY169" s="175">
        <v>8.1236329070628095</v>
      </c>
      <c r="AZ169" s="175">
        <v>8.444801381003824</v>
      </c>
      <c r="BA169" s="175">
        <v>8.7740242870723701</v>
      </c>
      <c r="BB169" s="175">
        <v>9.1121171727203851</v>
      </c>
      <c r="BC169" s="175">
        <v>9.4594204490117111</v>
      </c>
      <c r="BD169" s="175">
        <v>9.8277286004065374</v>
      </c>
    </row>
    <row r="170" spans="2:56" outlineLevel="1" x14ac:dyDescent="0.2">
      <c r="B170" s="66" t="s">
        <v>80</v>
      </c>
    </row>
    <row r="171" spans="2:56" outlineLevel="1" x14ac:dyDescent="0.2">
      <c r="B171" s="53" t="s">
        <v>94</v>
      </c>
    </row>
    <row r="172" spans="2:56" outlineLevel="1" x14ac:dyDescent="0.2">
      <c r="B172" s="67" t="s">
        <v>113</v>
      </c>
      <c r="C172" s="10" t="s">
        <v>217</v>
      </c>
      <c r="D172" s="24">
        <v>15</v>
      </c>
      <c r="E172" s="74"/>
      <c r="G172" s="175">
        <v>3.3836830426000004</v>
      </c>
      <c r="H172" s="175">
        <v>4.0818495489999993</v>
      </c>
      <c r="I172" s="175">
        <v>3.4035278079999998</v>
      </c>
      <c r="J172" s="175">
        <v>3.1271984894059388</v>
      </c>
      <c r="K172" s="175">
        <v>2.1149953809457807</v>
      </c>
      <c r="L172" s="175">
        <v>2.4786193475054557</v>
      </c>
      <c r="M172" s="175">
        <v>2.2426533553268886</v>
      </c>
      <c r="N172" s="175">
        <v>1.9931353019684086</v>
      </c>
      <c r="O172" s="175">
        <v>1.730432088303534</v>
      </c>
      <c r="P172" s="175">
        <v>1.4530168999542017</v>
      </c>
      <c r="Q172" s="175">
        <v>1.1604547693563456</v>
      </c>
      <c r="R172" s="175">
        <v>0.8526776298193256</v>
      </c>
      <c r="S172" s="175">
        <v>0.52859363452922969</v>
      </c>
      <c r="T172" s="175">
        <v>0.18776781592199929</v>
      </c>
      <c r="U172" s="175">
        <v>0</v>
      </c>
      <c r="V172" s="175">
        <v>0</v>
      </c>
      <c r="W172" s="175">
        <v>0</v>
      </c>
      <c r="X172" s="175">
        <v>0</v>
      </c>
      <c r="Y172" s="175">
        <v>0</v>
      </c>
      <c r="Z172" s="175">
        <v>0</v>
      </c>
      <c r="AA172" s="175">
        <v>0</v>
      </c>
      <c r="AB172" s="175">
        <v>0</v>
      </c>
      <c r="AC172" s="175">
        <v>0</v>
      </c>
      <c r="AD172" s="175">
        <v>0</v>
      </c>
      <c r="AE172" s="175">
        <v>0</v>
      </c>
      <c r="AF172" s="175">
        <v>0</v>
      </c>
      <c r="AG172" s="175">
        <v>0</v>
      </c>
      <c r="AH172" s="175">
        <v>0</v>
      </c>
      <c r="AI172" s="175">
        <v>0</v>
      </c>
      <c r="AJ172" s="175">
        <v>0</v>
      </c>
      <c r="AK172" s="175">
        <v>0</v>
      </c>
      <c r="AL172" s="175">
        <v>0</v>
      </c>
      <c r="AM172" s="175">
        <v>0</v>
      </c>
      <c r="AN172" s="175">
        <v>0</v>
      </c>
      <c r="AO172" s="175">
        <v>0</v>
      </c>
      <c r="AP172" s="175">
        <v>0</v>
      </c>
      <c r="AQ172" s="175">
        <v>0</v>
      </c>
      <c r="AR172" s="175">
        <v>0</v>
      </c>
      <c r="AS172" s="175">
        <v>0</v>
      </c>
      <c r="AT172" s="175">
        <v>0</v>
      </c>
      <c r="AU172" s="175">
        <v>0</v>
      </c>
      <c r="AV172" s="175">
        <v>0</v>
      </c>
      <c r="AW172" s="175">
        <v>0</v>
      </c>
      <c r="AX172" s="175">
        <v>0</v>
      </c>
      <c r="AY172" s="175">
        <v>0</v>
      </c>
      <c r="AZ172" s="175">
        <v>0</v>
      </c>
      <c r="BA172" s="175">
        <v>0</v>
      </c>
      <c r="BB172" s="175">
        <v>0</v>
      </c>
      <c r="BC172" s="175">
        <v>0</v>
      </c>
      <c r="BD172" s="175">
        <v>0</v>
      </c>
    </row>
    <row r="173" spans="2:56" outlineLevel="1" x14ac:dyDescent="0.2">
      <c r="B173" s="67" t="s">
        <v>114</v>
      </c>
      <c r="C173" s="10" t="s">
        <v>217</v>
      </c>
      <c r="D173" s="24">
        <v>16</v>
      </c>
      <c r="E173" s="74"/>
      <c r="G173" s="175">
        <v>4.9771276578000005</v>
      </c>
      <c r="H173" s="175">
        <v>6.0436246185</v>
      </c>
      <c r="I173" s="175">
        <v>4.8503371049999995</v>
      </c>
      <c r="J173" s="175">
        <v>4.5843183967886771</v>
      </c>
      <c r="K173" s="175">
        <v>4.1337070847027251</v>
      </c>
      <c r="L173" s="175">
        <v>4.4433973976042269</v>
      </c>
      <c r="M173" s="175">
        <v>4.3271173956759226</v>
      </c>
      <c r="N173" s="175">
        <v>4.2017761562958409</v>
      </c>
      <c r="O173" s="175">
        <v>4.0679982167661981</v>
      </c>
      <c r="P173" s="175">
        <v>3.9243659388572953</v>
      </c>
      <c r="Q173" s="175">
        <v>3.7722416973059434</v>
      </c>
      <c r="R173" s="175">
        <v>3.6085622288148302</v>
      </c>
      <c r="S173" s="175">
        <v>3.4353710954888101</v>
      </c>
      <c r="T173" s="175">
        <v>3.2506261217963748</v>
      </c>
      <c r="U173" s="175">
        <v>3.0552364819444189</v>
      </c>
      <c r="V173" s="175">
        <v>2.8473866006660651</v>
      </c>
      <c r="W173" s="175">
        <v>2.6272478147336091</v>
      </c>
      <c r="X173" s="175">
        <v>2.3947648606543872</v>
      </c>
      <c r="Y173" s="175">
        <v>2.1484620635589566</v>
      </c>
      <c r="Z173" s="175">
        <v>1.8886820969917992</v>
      </c>
      <c r="AA173" s="175">
        <v>1.61474516015815</v>
      </c>
      <c r="AB173" s="175">
        <v>1.3257434654244178</v>
      </c>
      <c r="AC173" s="175">
        <v>1.0211671621945582</v>
      </c>
      <c r="AD173" s="175">
        <v>0.70062108657833388</v>
      </c>
      <c r="AE173" s="175">
        <v>0.36342543778099279</v>
      </c>
      <c r="AF173" s="175">
        <v>8.8990284338834776E-3</v>
      </c>
      <c r="AG173" s="175">
        <v>0</v>
      </c>
      <c r="AH173" s="175">
        <v>0</v>
      </c>
      <c r="AI173" s="175">
        <v>0</v>
      </c>
      <c r="AJ173" s="175">
        <v>0</v>
      </c>
      <c r="AK173" s="175">
        <v>0</v>
      </c>
      <c r="AL173" s="175">
        <v>0</v>
      </c>
      <c r="AM173" s="175">
        <v>0</v>
      </c>
      <c r="AN173" s="175">
        <v>0</v>
      </c>
      <c r="AO173" s="175">
        <v>0</v>
      </c>
      <c r="AP173" s="175">
        <v>0</v>
      </c>
      <c r="AQ173" s="175">
        <v>0</v>
      </c>
      <c r="AR173" s="175">
        <v>0</v>
      </c>
      <c r="AS173" s="175">
        <v>0</v>
      </c>
      <c r="AT173" s="175">
        <v>0</v>
      </c>
      <c r="AU173" s="175">
        <v>0</v>
      </c>
      <c r="AV173" s="175">
        <v>0</v>
      </c>
      <c r="AW173" s="175">
        <v>0</v>
      </c>
      <c r="AX173" s="175">
        <v>0</v>
      </c>
      <c r="AY173" s="175">
        <v>0</v>
      </c>
      <c r="AZ173" s="175">
        <v>0</v>
      </c>
      <c r="BA173" s="175">
        <v>0</v>
      </c>
      <c r="BB173" s="175">
        <v>0</v>
      </c>
      <c r="BC173" s="175">
        <v>0</v>
      </c>
      <c r="BD173" s="175">
        <v>0</v>
      </c>
    </row>
    <row r="174" spans="2:56" outlineLevel="1" x14ac:dyDescent="0.2">
      <c r="B174" s="53" t="s">
        <v>95</v>
      </c>
    </row>
    <row r="175" spans="2:56" outlineLevel="1" x14ac:dyDescent="0.2">
      <c r="B175" s="67" t="s">
        <v>115</v>
      </c>
      <c r="C175" s="10" t="s">
        <v>217</v>
      </c>
      <c r="D175" s="24">
        <v>17</v>
      </c>
      <c r="E175" s="74"/>
      <c r="G175" s="175">
        <v>10.474854115499999</v>
      </c>
      <c r="H175" s="175">
        <v>11.157134643200001</v>
      </c>
      <c r="I175" s="175">
        <v>11.841501510399999</v>
      </c>
      <c r="J175" s="175">
        <v>12.446644536236285</v>
      </c>
      <c r="K175" s="175">
        <v>10.993751768804511</v>
      </c>
      <c r="L175" s="175">
        <v>12.637842323260472</v>
      </c>
      <c r="M175" s="175">
        <v>13.182888969864528</v>
      </c>
      <c r="N175" s="175">
        <v>13.745180803226676</v>
      </c>
      <c r="O175" s="175">
        <v>14.325026860507379</v>
      </c>
      <c r="P175" s="175">
        <v>14.922736178867266</v>
      </c>
      <c r="Q175" s="175">
        <v>15.545046681604932</v>
      </c>
      <c r="R175" s="175">
        <v>16.192576443041414</v>
      </c>
      <c r="S175" s="175">
        <v>16.859308626586287</v>
      </c>
      <c r="T175" s="175">
        <v>17.545552269400016</v>
      </c>
      <c r="U175" s="175">
        <v>18.258457344328615</v>
      </c>
      <c r="V175" s="175">
        <v>18.99864192569331</v>
      </c>
      <c r="W175" s="175">
        <v>19.759677127355996</v>
      </c>
      <c r="X175" s="175">
        <v>20.556171932169335</v>
      </c>
      <c r="Y175" s="175">
        <v>21.367294495916404</v>
      </c>
      <c r="Z175" s="175">
        <v>22.215112811456347</v>
      </c>
      <c r="AA175" s="175">
        <v>23.093094980264411</v>
      </c>
      <c r="AB175" s="175">
        <v>23.994297054268191</v>
      </c>
      <c r="AC175" s="175">
        <v>24.926693105408667</v>
      </c>
      <c r="AD175" s="175">
        <v>25.898669255173957</v>
      </c>
      <c r="AE175" s="175">
        <v>26.895410495937906</v>
      </c>
      <c r="AF175" s="175">
        <v>27.925199936801995</v>
      </c>
      <c r="AG175" s="175">
        <v>28.996732736414906</v>
      </c>
      <c r="AH175" s="175">
        <v>30.102755909543891</v>
      </c>
      <c r="AI175" s="175">
        <v>31.243887530510182</v>
      </c>
      <c r="AJ175" s="175">
        <v>32.420745673634755</v>
      </c>
      <c r="AK175" s="175">
        <v>33.642437547114049</v>
      </c>
      <c r="AL175" s="175">
        <v>34.901298116167645</v>
      </c>
      <c r="AM175" s="175">
        <v>36.197945455116738</v>
      </c>
      <c r="AN175" s="175">
        <v>37.541795809318316</v>
      </c>
      <c r="AO175" s="175">
        <v>38.933776290253874</v>
      </c>
      <c r="AP175" s="175">
        <v>40.365809813595931</v>
      </c>
      <c r="AQ175" s="175">
        <v>41.847621661861695</v>
      </c>
      <c r="AR175" s="175">
        <v>43.380138946532988</v>
      </c>
      <c r="AS175" s="175">
        <v>44.964288779091646</v>
      </c>
      <c r="AT175" s="175">
        <v>46.600998271019165</v>
      </c>
      <c r="AU175" s="175">
        <v>48.281675276053676</v>
      </c>
      <c r="AV175" s="175">
        <v>50.026182408777565</v>
      </c>
      <c r="AW175" s="175">
        <v>51.826030535315461</v>
      </c>
      <c r="AX175" s="175">
        <v>53.682146767149334</v>
      </c>
      <c r="AY175" s="175">
        <v>55.605389523051784</v>
      </c>
      <c r="AZ175" s="175">
        <v>57.586960631987253</v>
      </c>
      <c r="BA175" s="175">
        <v>59.627787205437578</v>
      </c>
      <c r="BB175" s="175">
        <v>61.739036699335934</v>
      </c>
      <c r="BC175" s="175">
        <v>63.921945262324869</v>
      </c>
      <c r="BD175" s="175">
        <v>66.177749043046404</v>
      </c>
    </row>
    <row r="176" spans="2:56" outlineLevel="1" x14ac:dyDescent="0.2">
      <c r="B176" s="67" t="s">
        <v>116</v>
      </c>
      <c r="C176" s="10" t="s">
        <v>217</v>
      </c>
      <c r="D176" s="24">
        <v>18</v>
      </c>
      <c r="E176" s="74"/>
      <c r="G176" s="175">
        <v>18.750904145999996</v>
      </c>
      <c r="H176" s="175">
        <v>19.883615553199999</v>
      </c>
      <c r="I176" s="175">
        <v>22.087258164000001</v>
      </c>
      <c r="J176" s="175">
        <v>22.811826145211011</v>
      </c>
      <c r="K176" s="175">
        <v>23.521883280881021</v>
      </c>
      <c r="L176" s="175">
        <v>25.603398961960458</v>
      </c>
      <c r="M176" s="175">
        <v>27.233013572618411</v>
      </c>
      <c r="N176" s="175">
        <v>28.928918074060579</v>
      </c>
      <c r="O176" s="175">
        <v>30.699249410036263</v>
      </c>
      <c r="P176" s="175">
        <v>32.533655984294413</v>
      </c>
      <c r="Q176" s="175">
        <v>34.440063230182638</v>
      </c>
      <c r="R176" s="175">
        <v>36.420374741316223</v>
      </c>
      <c r="S176" s="175">
        <v>38.483573503051517</v>
      </c>
      <c r="T176" s="175">
        <v>40.624906738065903</v>
      </c>
      <c r="U176" s="175">
        <v>42.846278039974628</v>
      </c>
      <c r="V176" s="175">
        <v>45.157304925339425</v>
      </c>
      <c r="W176" s="175">
        <v>47.552600085632804</v>
      </c>
      <c r="X176" s="175">
        <v>50.042204058219362</v>
      </c>
      <c r="Y176" s="175">
        <v>52.628654967919466</v>
      </c>
      <c r="Z176" s="175">
        <v>55.305930975001445</v>
      </c>
      <c r="AA176" s="175">
        <v>58.093478622988144</v>
      </c>
      <c r="AB176" s="175">
        <v>60.985487582549531</v>
      </c>
      <c r="AC176" s="175">
        <v>63.975301482748222</v>
      </c>
      <c r="AD176" s="175">
        <v>67.083635929518479</v>
      </c>
      <c r="AE176" s="175">
        <v>70.31366357888578</v>
      </c>
      <c r="AF176" s="175">
        <v>73.648899032949799</v>
      </c>
      <c r="AG176" s="175">
        <v>77.121367497419641</v>
      </c>
      <c r="AH176" s="175">
        <v>80.714372063993267</v>
      </c>
      <c r="AI176" s="175">
        <v>84.430450857491053</v>
      </c>
      <c r="AJ176" s="175">
        <v>88.293492139872754</v>
      </c>
      <c r="AK176" s="175">
        <v>92.296416519397596</v>
      </c>
      <c r="AL176" s="175">
        <v>96.44239665209102</v>
      </c>
      <c r="AM176" s="175">
        <v>100.73460519397852</v>
      </c>
      <c r="AN176" s="175">
        <v>105.18773591126204</v>
      </c>
      <c r="AO176" s="175">
        <v>109.79386337059397</v>
      </c>
      <c r="AP176" s="175">
        <v>114.56810435897968</v>
      </c>
      <c r="AQ176" s="175">
        <v>119.51426606364973</v>
      </c>
      <c r="AR176" s="175">
        <v>124.63615567183473</v>
      </c>
      <c r="AS176" s="175">
        <v>129.93758037076518</v>
      </c>
      <c r="AT176" s="175">
        <v>135.42234734767172</v>
      </c>
      <c r="AU176" s="175">
        <v>141.10726547277329</v>
      </c>
      <c r="AV176" s="175">
        <v>146.98356327111546</v>
      </c>
      <c r="AW176" s="175">
        <v>153.06847263372057</v>
      </c>
      <c r="AX176" s="175">
        <v>159.36643527902427</v>
      </c>
      <c r="AY176" s="175">
        <v>165.8818929254634</v>
      </c>
      <c r="AZ176" s="175">
        <v>172.63334652646827</v>
      </c>
      <c r="BA176" s="175">
        <v>179.61160158628212</v>
      </c>
      <c r="BB176" s="175">
        <v>186.82109982334072</v>
      </c>
      <c r="BC176" s="175">
        <v>194.29567048848355</v>
      </c>
      <c r="BD176" s="175">
        <v>202.01121380934919</v>
      </c>
    </row>
    <row r="177" spans="2:56" outlineLevel="1" x14ac:dyDescent="0.2">
      <c r="B177" s="53" t="s">
        <v>96</v>
      </c>
      <c r="E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</row>
    <row r="178" spans="2:56" outlineLevel="1" x14ac:dyDescent="0.2">
      <c r="B178" s="53" t="s">
        <v>117</v>
      </c>
      <c r="C178" s="10" t="s">
        <v>217</v>
      </c>
      <c r="D178" s="24">
        <v>19</v>
      </c>
      <c r="E178" s="74"/>
      <c r="G178" s="175">
        <v>8.8169727866000009</v>
      </c>
      <c r="H178" s="175">
        <v>8.9448228666000009</v>
      </c>
      <c r="I178" s="175">
        <v>8.9049213013999999</v>
      </c>
      <c r="J178" s="175">
        <v>10.558129520497284</v>
      </c>
      <c r="K178" s="175">
        <v>9.2026554999053118</v>
      </c>
      <c r="L178" s="175">
        <v>10.218973327989104</v>
      </c>
      <c r="M178" s="175">
        <v>10.60398707068078</v>
      </c>
      <c r="N178" s="175">
        <v>11.000172174879271</v>
      </c>
      <c r="O178" s="175">
        <v>11.414592842909324</v>
      </c>
      <c r="P178" s="175">
        <v>11.835777043468175</v>
      </c>
      <c r="Q178" s="175">
        <v>12.275912443088254</v>
      </c>
      <c r="R178" s="175">
        <v>12.730389883685302</v>
      </c>
      <c r="S178" s="175">
        <v>13.199635630429357</v>
      </c>
      <c r="T178" s="175">
        <v>13.681263772823321</v>
      </c>
      <c r="U178" s="175">
        <v>14.183106850923556</v>
      </c>
      <c r="V178" s="175">
        <v>14.700486674356293</v>
      </c>
      <c r="W178" s="175">
        <v>15.231010940098418</v>
      </c>
      <c r="X178" s="175">
        <v>15.782777464844012</v>
      </c>
      <c r="Y178" s="175">
        <v>16.350876341448924</v>
      </c>
      <c r="Z178" s="175">
        <v>16.938240253723162</v>
      </c>
      <c r="AA178" s="175">
        <v>17.556876487723507</v>
      </c>
      <c r="AB178" s="175">
        <v>18.199705598967732</v>
      </c>
      <c r="AC178" s="175">
        <v>18.866498504904975</v>
      </c>
      <c r="AD178" s="175">
        <v>19.554903014868998</v>
      </c>
      <c r="AE178" s="175">
        <v>20.27059689006979</v>
      </c>
      <c r="AF178" s="175">
        <v>21.011643720612124</v>
      </c>
      <c r="AG178" s="175">
        <v>21.778760235321883</v>
      </c>
      <c r="AH178" s="175">
        <v>22.57243263083943</v>
      </c>
      <c r="AI178" s="175">
        <v>23.390138067552748</v>
      </c>
      <c r="AJ178" s="175">
        <v>24.23229322946974</v>
      </c>
      <c r="AK178" s="175">
        <v>25.10842117881046</v>
      </c>
      <c r="AL178" s="175">
        <v>26.006894490425012</v>
      </c>
      <c r="AM178" s="175">
        <v>26.937316644601125</v>
      </c>
      <c r="AN178" s="175">
        <v>27.897144702731612</v>
      </c>
      <c r="AO178" s="175">
        <v>28.886864861456704</v>
      </c>
      <c r="AP178" s="175">
        <v>29.913374700572994</v>
      </c>
      <c r="AQ178" s="175">
        <v>30.970877968932285</v>
      </c>
      <c r="AR178" s="175">
        <v>32.063131022436778</v>
      </c>
      <c r="AS178" s="175">
        <v>33.190716759252638</v>
      </c>
      <c r="AT178" s="175">
        <v>34.350864029961954</v>
      </c>
      <c r="AU178" s="175">
        <v>35.547464285100446</v>
      </c>
      <c r="AV178" s="175">
        <v>36.791299051228961</v>
      </c>
      <c r="AW178" s="175">
        <v>38.069475831422551</v>
      </c>
      <c r="AX178" s="175">
        <v>39.389449029067634</v>
      </c>
      <c r="AY178" s="175">
        <v>40.748382130725446</v>
      </c>
      <c r="AZ178" s="175">
        <v>42.15391409455674</v>
      </c>
      <c r="BA178" s="175">
        <v>43.603283515758022</v>
      </c>
      <c r="BB178" s="175">
        <v>45.097148332540115</v>
      </c>
      <c r="BC178" s="175">
        <v>46.647109247474965</v>
      </c>
      <c r="BD178" s="175">
        <v>48.23578212004621</v>
      </c>
    </row>
    <row r="179" spans="2:56" outlineLevel="1" x14ac:dyDescent="0.2">
      <c r="B179" s="53" t="s">
        <v>118</v>
      </c>
      <c r="C179" s="10" t="s">
        <v>217</v>
      </c>
      <c r="D179" s="24">
        <v>20</v>
      </c>
      <c r="E179" s="74"/>
      <c r="G179" s="175">
        <v>3.3372407879999999</v>
      </c>
      <c r="H179" s="175">
        <v>4.2872919105000005</v>
      </c>
      <c r="I179" s="175">
        <v>4.2403779078000001</v>
      </c>
      <c r="J179" s="175">
        <v>4.4252947401</v>
      </c>
      <c r="K179" s="175">
        <v>2.6349579598499999</v>
      </c>
      <c r="L179" s="175">
        <v>3.8211490453266674</v>
      </c>
      <c r="M179" s="175">
        <v>3.8822250120547643</v>
      </c>
      <c r="N179" s="175">
        <v>3.9429929065771416</v>
      </c>
      <c r="O179" s="175">
        <v>4.0041112670314298</v>
      </c>
      <c r="P179" s="175">
        <v>4.0669055697904799</v>
      </c>
      <c r="Q179" s="175">
        <v>4.129908608728095</v>
      </c>
      <c r="R179" s="175">
        <v>4.1937428739961931</v>
      </c>
      <c r="S179" s="175">
        <v>4.2576580201800045</v>
      </c>
      <c r="T179" s="175">
        <v>4.3222629315676198</v>
      </c>
      <c r="U179" s="175">
        <v>4.3881398033785679</v>
      </c>
      <c r="V179" s="175">
        <v>4.4545386821923731</v>
      </c>
      <c r="W179" s="175">
        <v>4.5200912480157092</v>
      </c>
      <c r="X179" s="175">
        <v>4.5879576531666642</v>
      </c>
      <c r="Y179" s="175">
        <v>4.654837344112849</v>
      </c>
      <c r="Z179" s="175">
        <v>4.7232000401999947</v>
      </c>
      <c r="AA179" s="175">
        <v>4.7923083339590455</v>
      </c>
      <c r="AB179" s="175">
        <v>4.8620657350057064</v>
      </c>
      <c r="AC179" s="175">
        <v>4.9305556194190423</v>
      </c>
      <c r="AD179" s="175">
        <v>5.0007427629999981</v>
      </c>
      <c r="AE179" s="175">
        <v>5.0713079473738025</v>
      </c>
      <c r="AF179" s="175">
        <v>5.1415596873361871</v>
      </c>
      <c r="AG179" s="175">
        <v>5.2131736923399998</v>
      </c>
      <c r="AH179" s="175">
        <v>5.2848594594914218</v>
      </c>
      <c r="AI179" s="175">
        <v>5.3565271556957104</v>
      </c>
      <c r="AJ179" s="175">
        <v>5.4286330166571428</v>
      </c>
      <c r="AK179" s="175">
        <v>5.5016273594628506</v>
      </c>
      <c r="AL179" s="175">
        <v>5.5737246247638081</v>
      </c>
      <c r="AM179" s="175">
        <v>5.6464722974138111</v>
      </c>
      <c r="AN179" s="175">
        <v>5.7192118093199946</v>
      </c>
      <c r="AO179" s="175">
        <v>5.7923452194666663</v>
      </c>
      <c r="AP179" s="175">
        <v>5.8657372017409557</v>
      </c>
      <c r="AQ179" s="175">
        <v>5.9387504027257103</v>
      </c>
      <c r="AR179" s="175">
        <v>6.0122811242999994</v>
      </c>
      <c r="AS179" s="175">
        <v>6.0851675024381002</v>
      </c>
      <c r="AT179" s="175">
        <v>6.1582890015714256</v>
      </c>
      <c r="AU179" s="175">
        <v>6.2314914766600022</v>
      </c>
      <c r="AV179" s="175">
        <v>6.3041422650742929</v>
      </c>
      <c r="AW179" s="175">
        <v>6.3761072385757132</v>
      </c>
      <c r="AX179" s="175">
        <v>6.4486604347523837</v>
      </c>
      <c r="AY179" s="175">
        <v>6.5202203245190553</v>
      </c>
      <c r="AZ179" s="175">
        <v>6.5915698819228572</v>
      </c>
      <c r="BA179" s="175">
        <v>6.6629812992504824</v>
      </c>
      <c r="BB179" s="175">
        <v>6.7324934159600103</v>
      </c>
      <c r="BC179" s="175">
        <v>6.8026122771676203</v>
      </c>
      <c r="BD179" s="175">
        <v>6.8713904661571341</v>
      </c>
    </row>
    <row r="180" spans="2:56" outlineLevel="1" x14ac:dyDescent="0.2">
      <c r="B180" s="53" t="s">
        <v>119</v>
      </c>
      <c r="C180" s="10" t="s">
        <v>217</v>
      </c>
      <c r="D180" s="24">
        <v>21</v>
      </c>
      <c r="E180" s="74"/>
      <c r="G180" s="175">
        <v>7.3945002383999991</v>
      </c>
      <c r="H180" s="175">
        <v>8.1985400639999995</v>
      </c>
      <c r="I180" s="175">
        <v>8.7264172185000017</v>
      </c>
      <c r="J180" s="175">
        <v>9.2469341768</v>
      </c>
      <c r="K180" s="175">
        <v>5.0993122944000007</v>
      </c>
      <c r="L180" s="175">
        <v>7.4143160281600107</v>
      </c>
      <c r="M180" s="175">
        <v>7.3851842686076754</v>
      </c>
      <c r="N180" s="175">
        <v>7.3494848311085867</v>
      </c>
      <c r="O180" s="175">
        <v>7.3087738615581568</v>
      </c>
      <c r="P180" s="175">
        <v>7.2588176082571607</v>
      </c>
      <c r="Q180" s="175">
        <v>7.2030234840248308</v>
      </c>
      <c r="R180" s="175">
        <v>7.1391270524971642</v>
      </c>
      <c r="S180" s="175">
        <v>7.0701225570534074</v>
      </c>
      <c r="T180" s="175">
        <v>6.9904561969219303</v>
      </c>
      <c r="U180" s="175">
        <v>6.9030631912762717</v>
      </c>
      <c r="V180" s="175">
        <v>6.807412322264792</v>
      </c>
      <c r="W180" s="175">
        <v>6.7015342745524693</v>
      </c>
      <c r="X180" s="175">
        <v>6.5892121227390827</v>
      </c>
      <c r="Y180" s="175">
        <v>6.4629602583772394</v>
      </c>
      <c r="Z180" s="175">
        <v>6.3290838058000398</v>
      </c>
      <c r="AA180" s="175">
        <v>6.1842934006001036</v>
      </c>
      <c r="AB180" s="175">
        <v>6.0280578249257601</v>
      </c>
      <c r="AC180" s="175">
        <v>5.8587619086763034</v>
      </c>
      <c r="AD180" s="175">
        <v>5.6781013627048136</v>
      </c>
      <c r="AE180" s="175">
        <v>5.4853678965429795</v>
      </c>
      <c r="AF180" s="175">
        <v>5.2789463400895817</v>
      </c>
      <c r="AG180" s="175">
        <v>5.0583054754934658</v>
      </c>
      <c r="AH180" s="175">
        <v>4.8244917473448279</v>
      </c>
      <c r="AI180" s="175">
        <v>4.5751601785277627</v>
      </c>
      <c r="AJ180" s="175">
        <v>4.3091087683810256</v>
      </c>
      <c r="AK180" s="175">
        <v>4.0290421646896792</v>
      </c>
      <c r="AL180" s="175">
        <v>3.7315099215410337</v>
      </c>
      <c r="AM180" s="175">
        <v>3.4159808210838127</v>
      </c>
      <c r="AN180" s="175">
        <v>3.0827930174400899</v>
      </c>
      <c r="AO180" s="175">
        <v>2.7306854857428653</v>
      </c>
      <c r="AP180" s="175">
        <v>2.3595832106743853</v>
      </c>
      <c r="AQ180" s="175">
        <v>1.967650916422871</v>
      </c>
      <c r="AR180" s="175">
        <v>1.5547545634648721</v>
      </c>
      <c r="AS180" s="175">
        <v>1.1200087887143058</v>
      </c>
      <c r="AT180" s="175">
        <v>0.66236714758107373</v>
      </c>
      <c r="AU180" s="175">
        <v>0.18138448840002677</v>
      </c>
      <c r="AV180" s="175">
        <v>0</v>
      </c>
      <c r="AW180" s="175">
        <v>0</v>
      </c>
      <c r="AX180" s="175">
        <v>0</v>
      </c>
      <c r="AY180" s="175">
        <v>0</v>
      </c>
      <c r="AZ180" s="175">
        <v>0</v>
      </c>
      <c r="BA180" s="175">
        <v>0</v>
      </c>
      <c r="BB180" s="175">
        <v>0</v>
      </c>
      <c r="BC180" s="175">
        <v>0</v>
      </c>
      <c r="BD180" s="175">
        <v>0</v>
      </c>
    </row>
    <row r="181" spans="2:56" outlineLevel="1" x14ac:dyDescent="0.2">
      <c r="B181" s="53" t="s">
        <v>120</v>
      </c>
      <c r="C181" s="10" t="s">
        <v>217</v>
      </c>
      <c r="D181" s="24">
        <v>22</v>
      </c>
      <c r="E181" s="74"/>
      <c r="G181" s="175">
        <v>0</v>
      </c>
      <c r="H181" s="175">
        <v>0.21084122920000001</v>
      </c>
      <c r="I181" s="175">
        <v>9.9873834199999997E-2</v>
      </c>
      <c r="J181" s="175">
        <v>0</v>
      </c>
      <c r="K181" s="175">
        <v>0</v>
      </c>
      <c r="L181" s="175">
        <v>4.3475809293333299E-2</v>
      </c>
      <c r="M181" s="175">
        <v>4.0980757863809059E-2</v>
      </c>
      <c r="N181" s="175">
        <v>3.8341614740952434E-2</v>
      </c>
      <c r="O181" s="175">
        <v>3.5554834872380564E-2</v>
      </c>
      <c r="P181" s="175">
        <v>3.2587630809523954E-2</v>
      </c>
      <c r="Q181" s="175">
        <v>2.9462820108571104E-2</v>
      </c>
      <c r="R181" s="175">
        <v>2.6151528103809031E-2</v>
      </c>
      <c r="S181" s="175">
        <v>2.2661661719999761E-2</v>
      </c>
      <c r="T181" s="175">
        <v>1.8978935162856723E-2</v>
      </c>
      <c r="U181" s="175">
        <v>1.5099760471428424E-2</v>
      </c>
      <c r="V181" s="175">
        <v>1.1014982829523481E-2</v>
      </c>
      <c r="W181" s="175">
        <v>8.0963253695235261E-3</v>
      </c>
      <c r="X181" s="175">
        <v>6.8741492314284593E-3</v>
      </c>
      <c r="Y181" s="175">
        <v>5.583335772380643E-3</v>
      </c>
      <c r="Z181" s="175">
        <v>4.2258563666665375E-3</v>
      </c>
      <c r="AA181" s="175">
        <v>2.7960658619044262E-3</v>
      </c>
      <c r="AB181" s="175">
        <v>1.2917988066665196E-3</v>
      </c>
      <c r="AC181" s="175">
        <v>0</v>
      </c>
      <c r="AD181" s="175">
        <v>0</v>
      </c>
      <c r="AE181" s="175">
        <v>0</v>
      </c>
      <c r="AF181" s="175">
        <v>0</v>
      </c>
      <c r="AG181" s="175">
        <v>0</v>
      </c>
      <c r="AH181" s="175">
        <v>0</v>
      </c>
      <c r="AI181" s="175">
        <v>0</v>
      </c>
      <c r="AJ181" s="175">
        <v>0</v>
      </c>
      <c r="AK181" s="175">
        <v>0</v>
      </c>
      <c r="AL181" s="175">
        <v>0</v>
      </c>
      <c r="AM181" s="175">
        <v>0</v>
      </c>
      <c r="AN181" s="175">
        <v>0</v>
      </c>
      <c r="AO181" s="175">
        <v>0</v>
      </c>
      <c r="AP181" s="175">
        <v>0</v>
      </c>
      <c r="AQ181" s="175">
        <v>0</v>
      </c>
      <c r="AR181" s="175">
        <v>0</v>
      </c>
      <c r="AS181" s="175">
        <v>0</v>
      </c>
      <c r="AT181" s="175">
        <v>0</v>
      </c>
      <c r="AU181" s="175">
        <v>0</v>
      </c>
      <c r="AV181" s="175">
        <v>0</v>
      </c>
      <c r="AW181" s="175">
        <v>0</v>
      </c>
      <c r="AX181" s="175">
        <v>0</v>
      </c>
      <c r="AY181" s="175">
        <v>0</v>
      </c>
      <c r="AZ181" s="175">
        <v>0</v>
      </c>
      <c r="BA181" s="175">
        <v>0</v>
      </c>
      <c r="BB181" s="175">
        <v>0</v>
      </c>
      <c r="BC181" s="175">
        <v>0</v>
      </c>
      <c r="BD181" s="175">
        <v>0</v>
      </c>
    </row>
    <row r="182" spans="2:56" outlineLevel="1" x14ac:dyDescent="0.2">
      <c r="B182" s="66" t="s">
        <v>81</v>
      </c>
    </row>
    <row r="183" spans="2:56" outlineLevel="1" x14ac:dyDescent="0.2">
      <c r="B183" s="53" t="s">
        <v>97</v>
      </c>
    </row>
    <row r="184" spans="2:56" outlineLevel="1" x14ac:dyDescent="0.2">
      <c r="B184" s="67" t="s">
        <v>121</v>
      </c>
    </row>
    <row r="185" spans="2:56" outlineLevel="1" x14ac:dyDescent="0.2">
      <c r="B185" s="68" t="s">
        <v>132</v>
      </c>
      <c r="C185" s="10" t="s">
        <v>217</v>
      </c>
      <c r="D185" s="24">
        <v>23</v>
      </c>
      <c r="E185" s="74"/>
      <c r="G185" s="175">
        <v>1.18156145</v>
      </c>
      <c r="H185" s="175">
        <v>1.190797632</v>
      </c>
      <c r="I185" s="175">
        <v>1.177739259</v>
      </c>
      <c r="J185" s="175">
        <v>1.085933046451089</v>
      </c>
      <c r="K185" s="175">
        <v>1.1437545771288511</v>
      </c>
      <c r="L185" s="175">
        <v>1.2013675688564516</v>
      </c>
      <c r="M185" s="175">
        <v>1.230732172618388</v>
      </c>
      <c r="N185" s="175">
        <v>1.2608369248958624</v>
      </c>
      <c r="O185" s="175">
        <v>1.2916805925097523</v>
      </c>
      <c r="P185" s="175">
        <v>1.3232619422809346</v>
      </c>
      <c r="Q185" s="175">
        <v>1.3556105748884668</v>
      </c>
      <c r="R185" s="175">
        <v>1.3887560252418532</v>
      </c>
      <c r="S185" s="175">
        <v>1.4227277624810444</v>
      </c>
      <c r="T185" s="175">
        <v>1.4575244054454224</v>
      </c>
      <c r="U185" s="175">
        <v>1.4931445729743698</v>
      </c>
      <c r="V185" s="175">
        <v>1.5296791388459856</v>
      </c>
      <c r="W185" s="175">
        <v>1.5670651035104559</v>
      </c>
      <c r="X185" s="175">
        <v>1.6053931927643847</v>
      </c>
      <c r="Y185" s="175">
        <v>1.6446311258194206</v>
      </c>
      <c r="Z185" s="175">
        <v>1.6848694311635082</v>
      </c>
      <c r="AA185" s="175">
        <v>1.7260450928044455</v>
      </c>
      <c r="AB185" s="175">
        <v>1.768248491248682</v>
      </c>
      <c r="AC185" s="175">
        <v>1.8114779000454455</v>
      </c>
      <c r="AD185" s="175">
        <v>1.8557928329582289</v>
      </c>
      <c r="AE185" s="175">
        <v>1.9011608612171855</v>
      </c>
      <c r="AF185" s="175">
        <v>1.9476413834890904</v>
      </c>
      <c r="AG185" s="175">
        <v>1.9952630961216438</v>
      </c>
      <c r="AH185" s="175">
        <v>2.0440240753554142</v>
      </c>
      <c r="AI185" s="175">
        <v>2.0940140111165415</v>
      </c>
      <c r="AJ185" s="175">
        <v>2.1452003102112975</v>
      </c>
      <c r="AK185" s="175">
        <v>2.1976419602467483</v>
      </c>
      <c r="AL185" s="175">
        <v>2.2513673287228291</v>
      </c>
      <c r="AM185" s="175">
        <v>2.30640471736992</v>
      </c>
      <c r="AN185" s="175">
        <v>2.3628128178320997</v>
      </c>
      <c r="AO185" s="175">
        <v>2.4205588724917546</v>
      </c>
      <c r="AP185" s="175">
        <v>2.4797318806947173</v>
      </c>
      <c r="AQ185" s="175">
        <v>2.5403598317659908</v>
      </c>
      <c r="AR185" s="175">
        <v>2.6024706492610257</v>
      </c>
      <c r="AS185" s="175">
        <v>2.6660921909657191</v>
      </c>
      <c r="AT185" s="175">
        <v>2.7312522488964146</v>
      </c>
      <c r="AU185" s="175">
        <v>2.7980088898864328</v>
      </c>
      <c r="AV185" s="175">
        <v>2.8664200492299901</v>
      </c>
      <c r="AW185" s="175">
        <v>2.9364829152786855</v>
      </c>
      <c r="AX185" s="175">
        <v>3.0082552589028526</v>
      </c>
      <c r="AY185" s="175">
        <v>3.0817947194337152</v>
      </c>
      <c r="AZ185" s="175">
        <v>3.1571285462888041</v>
      </c>
      <c r="BA185" s="175">
        <v>3.2342839231160956</v>
      </c>
      <c r="BB185" s="175">
        <v>3.3133484187736379</v>
      </c>
      <c r="BC185" s="175">
        <v>3.3943187776685475</v>
      </c>
      <c r="BD185" s="175">
        <v>3.4772823220230489</v>
      </c>
    </row>
    <row r="186" spans="2:56" outlineLevel="1" x14ac:dyDescent="0.2">
      <c r="B186" s="68" t="s">
        <v>133</v>
      </c>
      <c r="C186" s="10" t="s">
        <v>217</v>
      </c>
      <c r="D186" s="24">
        <v>24</v>
      </c>
      <c r="E186" s="74"/>
      <c r="G186" s="175">
        <v>2.8544551199999999</v>
      </c>
      <c r="H186" s="175">
        <v>2.8926063050000002</v>
      </c>
      <c r="I186" s="175">
        <v>2.1942331320000004</v>
      </c>
      <c r="J186" s="175">
        <v>2.6376785832841692</v>
      </c>
      <c r="K186" s="175">
        <v>2.1309960618113832</v>
      </c>
      <c r="L186" s="175">
        <v>2.1144570204220035</v>
      </c>
      <c r="M186" s="175">
        <v>1.9725068803508037</v>
      </c>
      <c r="N186" s="175">
        <v>1.8220920273492434</v>
      </c>
      <c r="O186" s="175">
        <v>1.6629591343038101</v>
      </c>
      <c r="P186" s="175">
        <v>1.4947053936335766</v>
      </c>
      <c r="Q186" s="175">
        <v>1.3170105778081942</v>
      </c>
      <c r="R186" s="175">
        <v>1.1295060153176635</v>
      </c>
      <c r="S186" s="175">
        <v>0.93179304711038957</v>
      </c>
      <c r="T186" s="175">
        <v>0.72348454523878625</v>
      </c>
      <c r="U186" s="175">
        <v>0.50418645642218607</v>
      </c>
      <c r="V186" s="175">
        <v>0.27346275149203209</v>
      </c>
      <c r="W186" s="175">
        <v>3.089399539656314E-2</v>
      </c>
      <c r="X186" s="175">
        <v>0</v>
      </c>
      <c r="Y186" s="175">
        <v>0</v>
      </c>
      <c r="Z186" s="175">
        <v>0</v>
      </c>
      <c r="AA186" s="175">
        <v>0</v>
      </c>
      <c r="AB186" s="175">
        <v>0</v>
      </c>
      <c r="AC186" s="175">
        <v>0</v>
      </c>
      <c r="AD186" s="175">
        <v>0</v>
      </c>
      <c r="AE186" s="175">
        <v>0</v>
      </c>
      <c r="AF186" s="175">
        <v>0</v>
      </c>
      <c r="AG186" s="175">
        <v>0</v>
      </c>
      <c r="AH186" s="175">
        <v>0</v>
      </c>
      <c r="AI186" s="175">
        <v>0</v>
      </c>
      <c r="AJ186" s="175">
        <v>0</v>
      </c>
      <c r="AK186" s="175">
        <v>0</v>
      </c>
      <c r="AL186" s="175">
        <v>0</v>
      </c>
      <c r="AM186" s="175">
        <v>0</v>
      </c>
      <c r="AN186" s="175">
        <v>0</v>
      </c>
      <c r="AO186" s="175">
        <v>0</v>
      </c>
      <c r="AP186" s="175">
        <v>0</v>
      </c>
      <c r="AQ186" s="175">
        <v>0</v>
      </c>
      <c r="AR186" s="175">
        <v>0</v>
      </c>
      <c r="AS186" s="175">
        <v>0</v>
      </c>
      <c r="AT186" s="175">
        <v>0</v>
      </c>
      <c r="AU186" s="175">
        <v>0</v>
      </c>
      <c r="AV186" s="175">
        <v>0</v>
      </c>
      <c r="AW186" s="175">
        <v>0</v>
      </c>
      <c r="AX186" s="175">
        <v>0</v>
      </c>
      <c r="AY186" s="175">
        <v>0</v>
      </c>
      <c r="AZ186" s="175">
        <v>0</v>
      </c>
      <c r="BA186" s="175">
        <v>0</v>
      </c>
      <c r="BB186" s="175">
        <v>0</v>
      </c>
      <c r="BC186" s="175">
        <v>0</v>
      </c>
      <c r="BD186" s="175">
        <v>0</v>
      </c>
    </row>
    <row r="187" spans="2:56" outlineLevel="1" x14ac:dyDescent="0.2">
      <c r="B187" s="68" t="s">
        <v>134</v>
      </c>
      <c r="C187" s="10" t="s">
        <v>217</v>
      </c>
      <c r="D187" s="24">
        <v>25</v>
      </c>
      <c r="E187" s="74"/>
      <c r="G187" s="175">
        <v>0</v>
      </c>
      <c r="H187" s="175">
        <v>1.9073026000000003E-2</v>
      </c>
      <c r="I187" s="175">
        <v>1.9858111000000001E-2</v>
      </c>
      <c r="J187" s="175">
        <v>1.7450360955871495E-2</v>
      </c>
      <c r="K187" s="175">
        <v>1.9253981456318441E-2</v>
      </c>
      <c r="L187" s="175">
        <v>2.8682553636763232E-2</v>
      </c>
      <c r="M187" s="175">
        <v>3.3908616502691877E-2</v>
      </c>
      <c r="N187" s="175">
        <v>3.9378073963435359E-2</v>
      </c>
      <c r="O187" s="175">
        <v>4.5099165465536377E-2</v>
      </c>
      <c r="P187" s="175">
        <v>5.1082297530776602E-2</v>
      </c>
      <c r="Q187" s="175">
        <v>5.7336327564185656E-2</v>
      </c>
      <c r="R187" s="175">
        <v>6.3870972653320243E-2</v>
      </c>
      <c r="S187" s="175">
        <v>7.0697152878526362E-2</v>
      </c>
      <c r="T187" s="175">
        <v>7.7823346596698526E-2</v>
      </c>
      <c r="U187" s="175">
        <v>8.5263085859935195E-2</v>
      </c>
      <c r="V187" s="175">
        <v>9.3025329659512601E-2</v>
      </c>
      <c r="W187" s="175">
        <v>0.10112237131686672</v>
      </c>
      <c r="X187" s="175">
        <v>0.10956705344987558</v>
      </c>
      <c r="Y187" s="175">
        <v>0.11837008733904007</v>
      </c>
      <c r="Z187" s="175">
        <v>0.12754500222278189</v>
      </c>
      <c r="AA187" s="175">
        <v>0.13710439899494639</v>
      </c>
      <c r="AB187" s="175">
        <v>0.14706115319759192</v>
      </c>
      <c r="AC187" s="175">
        <v>0.1574316449512449</v>
      </c>
      <c r="AD187" s="175">
        <v>0.16822802743955062</v>
      </c>
      <c r="AE187" s="175">
        <v>0.17946595842462262</v>
      </c>
      <c r="AF187" s="175">
        <v>0.19116164496500349</v>
      </c>
      <c r="AG187" s="175">
        <v>0.20332806418899982</v>
      </c>
      <c r="AH187" s="175">
        <v>0.21598406805109327</v>
      </c>
      <c r="AI187" s="175">
        <v>0.22914527857552991</v>
      </c>
      <c r="AJ187" s="175">
        <v>0.24283178363377247</v>
      </c>
      <c r="AK187" s="175">
        <v>0.25705800225727277</v>
      </c>
      <c r="AL187" s="175">
        <v>0.27184281932469873</v>
      </c>
      <c r="AM187" s="175">
        <v>0.28720566901116051</v>
      </c>
      <c r="AN187" s="175">
        <v>0.30316890503592625</v>
      </c>
      <c r="AO187" s="175">
        <v>0.31975082724335946</v>
      </c>
      <c r="AP187" s="175">
        <v>0.33697001012605121</v>
      </c>
      <c r="AQ187" s="175">
        <v>0.35485303152645531</v>
      </c>
      <c r="AR187" s="175">
        <v>0.37341698829615028</v>
      </c>
      <c r="AS187" s="175">
        <v>0.39268983151868025</v>
      </c>
      <c r="AT187" s="175">
        <v>0.41269226421032634</v>
      </c>
      <c r="AU187" s="175">
        <v>0.43344811491768054</v>
      </c>
      <c r="AV187" s="175">
        <v>0.4549846810279386</v>
      </c>
      <c r="AW187" s="175">
        <v>0.47732709566672782</v>
      </c>
      <c r="AX187" s="175">
        <v>0.50050409812438923</v>
      </c>
      <c r="AY187" s="175">
        <v>0.52453900057526459</v>
      </c>
      <c r="AZ187" s="175">
        <v>0.54946497241904879</v>
      </c>
      <c r="BA187" s="175">
        <v>0.57530649308501913</v>
      </c>
      <c r="BB187" s="175">
        <v>0.60209831120011537</v>
      </c>
      <c r="BC187" s="175">
        <v>0.62986947362708379</v>
      </c>
      <c r="BD187" s="175">
        <v>0.65865304536568747</v>
      </c>
    </row>
    <row r="188" spans="2:56" outlineLevel="1" x14ac:dyDescent="0.2">
      <c r="B188" s="67" t="s">
        <v>122</v>
      </c>
      <c r="C188" s="10" t="s">
        <v>217</v>
      </c>
      <c r="D188" s="24">
        <v>26</v>
      </c>
      <c r="E188" s="74"/>
      <c r="G188" s="175">
        <v>0.72703829999999992</v>
      </c>
      <c r="H188" s="175">
        <v>0.80415521999999995</v>
      </c>
      <c r="I188" s="175">
        <v>0.83155328000000006</v>
      </c>
      <c r="J188" s="175">
        <v>0.73334679064464292</v>
      </c>
      <c r="K188" s="175">
        <v>0.80252400497512422</v>
      </c>
      <c r="L188" s="175">
        <v>0.90463355358817532</v>
      </c>
      <c r="M188" s="175">
        <v>0.96223371649319411</v>
      </c>
      <c r="N188" s="175">
        <v>1.0221138629432418</v>
      </c>
      <c r="O188" s="175">
        <v>1.0844083617601186</v>
      </c>
      <c r="P188" s="175">
        <v>1.1491849960484133</v>
      </c>
      <c r="Q188" s="175">
        <v>1.2165115489127394</v>
      </c>
      <c r="R188" s="175">
        <v>1.2864558034577118</v>
      </c>
      <c r="S188" s="175">
        <v>1.359169701902587</v>
      </c>
      <c r="T188" s="175">
        <v>1.4347285588080558</v>
      </c>
      <c r="U188" s="175">
        <v>1.5131185086493921</v>
      </c>
      <c r="V188" s="175">
        <v>1.5946824062434288</v>
      </c>
      <c r="W188" s="175">
        <v>1.6792280258946779</v>
      </c>
      <c r="X188" s="175">
        <v>1.7671132853321085</v>
      </c>
      <c r="Y188" s="175">
        <v>1.8583293400017029</v>
      </c>
      <c r="Z188" s="175">
        <v>1.9529590359202234</v>
      </c>
      <c r="AA188" s="175">
        <v>2.0511894621019024</v>
      </c>
      <c r="AB188" s="175">
        <v>2.1531109960195582</v>
      </c>
      <c r="AC188" s="175">
        <v>2.2588140151460099</v>
      </c>
      <c r="AD188" s="175">
        <v>2.3685006714076247</v>
      </c>
      <c r="AE188" s="175">
        <v>2.4822688737332994</v>
      </c>
      <c r="AF188" s="175">
        <v>2.6002165310518848</v>
      </c>
      <c r="AG188" s="175">
        <v>2.7224415522922811</v>
      </c>
      <c r="AH188" s="175">
        <v>2.8492854791733477</v>
      </c>
      <c r="AI188" s="175">
        <v>2.9806126297753974</v>
      </c>
      <c r="AJ188" s="175">
        <v>3.116901425124428</v>
      </c>
      <c r="AK188" s="175">
        <v>3.2580136728153994</v>
      </c>
      <c r="AL188" s="175">
        <v>3.4043185299060812</v>
      </c>
      <c r="AM188" s="175">
        <v>3.5558021308717791</v>
      </c>
      <c r="AN188" s="175">
        <v>3.7128512061677994</v>
      </c>
      <c r="AO188" s="175">
        <v>3.8754544007547573</v>
      </c>
      <c r="AP188" s="175">
        <v>4.0438741182076141</v>
      </c>
      <c r="AQ188" s="175">
        <v>4.2183828040426858</v>
      </c>
      <c r="AR188" s="175">
        <v>4.3989691032206562</v>
      </c>
      <c r="AS188" s="175">
        <v>4.5859104822285524</v>
      </c>
      <c r="AT188" s="175">
        <v>4.7796463917141683</v>
      </c>
      <c r="AU188" s="175">
        <v>4.9800185553895551</v>
      </c>
      <c r="AV188" s="175">
        <v>5.1874764658439307</v>
      </c>
      <c r="AW188" s="175">
        <v>5.4021707521986038</v>
      </c>
      <c r="AX188" s="175">
        <v>5.6244140277356367</v>
      </c>
      <c r="AY188" s="175">
        <v>5.8543644530324599</v>
      </c>
      <c r="AZ188" s="175">
        <v>6.0923471937978579</v>
      </c>
      <c r="BA188" s="175">
        <v>6.3385279420653511</v>
      </c>
      <c r="BB188" s="175">
        <v>6.5932444159704957</v>
      </c>
      <c r="BC188" s="175">
        <v>6.856669839002886</v>
      </c>
      <c r="BD188" s="175">
        <v>7.1291544817248544</v>
      </c>
    </row>
    <row r="189" spans="2:56" outlineLevel="1" x14ac:dyDescent="0.2">
      <c r="B189" s="53" t="s">
        <v>98</v>
      </c>
    </row>
    <row r="190" spans="2:56" outlineLevel="1" x14ac:dyDescent="0.2">
      <c r="B190" s="67" t="s">
        <v>123</v>
      </c>
      <c r="C190" s="10" t="s">
        <v>217</v>
      </c>
      <c r="D190" s="24">
        <v>27</v>
      </c>
      <c r="E190" s="74"/>
      <c r="G190" s="175">
        <v>8.7999999999999995E-2</v>
      </c>
      <c r="H190" s="175">
        <v>0.1089560795</v>
      </c>
      <c r="I190" s="175">
        <v>5.0557001400000003E-2</v>
      </c>
      <c r="J190" s="175">
        <v>8.515238E-2</v>
      </c>
      <c r="K190" s="175">
        <v>0.1</v>
      </c>
      <c r="L190" s="175">
        <v>1.6356426031791344E-2</v>
      </c>
      <c r="M190" s="175">
        <v>0</v>
      </c>
      <c r="N190" s="175">
        <v>0</v>
      </c>
      <c r="O190" s="175">
        <v>0</v>
      </c>
      <c r="P190" s="175">
        <v>0</v>
      </c>
      <c r="Q190" s="175">
        <v>0</v>
      </c>
      <c r="R190" s="175">
        <v>0</v>
      </c>
      <c r="S190" s="175">
        <v>0</v>
      </c>
      <c r="T190" s="175">
        <v>0</v>
      </c>
      <c r="U190" s="175">
        <v>0</v>
      </c>
      <c r="V190" s="175">
        <v>0</v>
      </c>
      <c r="W190" s="175">
        <v>0</v>
      </c>
      <c r="X190" s="175">
        <v>0</v>
      </c>
      <c r="Y190" s="175">
        <v>0</v>
      </c>
      <c r="Z190" s="175">
        <v>0</v>
      </c>
      <c r="AA190" s="175">
        <v>0</v>
      </c>
      <c r="AB190" s="175">
        <v>0</v>
      </c>
      <c r="AC190" s="175">
        <v>0</v>
      </c>
      <c r="AD190" s="175">
        <v>0</v>
      </c>
      <c r="AE190" s="175">
        <v>0</v>
      </c>
      <c r="AF190" s="175">
        <v>0</v>
      </c>
      <c r="AG190" s="175">
        <v>0</v>
      </c>
      <c r="AH190" s="175">
        <v>0</v>
      </c>
      <c r="AI190" s="175">
        <v>0</v>
      </c>
      <c r="AJ190" s="175">
        <v>0</v>
      </c>
      <c r="AK190" s="175">
        <v>0</v>
      </c>
      <c r="AL190" s="175">
        <v>0</v>
      </c>
      <c r="AM190" s="175">
        <v>0</v>
      </c>
      <c r="AN190" s="175">
        <v>0</v>
      </c>
      <c r="AO190" s="175">
        <v>0</v>
      </c>
      <c r="AP190" s="175">
        <v>0</v>
      </c>
      <c r="AQ190" s="175">
        <v>0</v>
      </c>
      <c r="AR190" s="175">
        <v>0</v>
      </c>
      <c r="AS190" s="175">
        <v>0</v>
      </c>
      <c r="AT190" s="175">
        <v>0</v>
      </c>
      <c r="AU190" s="175">
        <v>0</v>
      </c>
      <c r="AV190" s="175">
        <v>0</v>
      </c>
      <c r="AW190" s="175">
        <v>0</v>
      </c>
      <c r="AX190" s="175">
        <v>0</v>
      </c>
      <c r="AY190" s="175">
        <v>0</v>
      </c>
      <c r="AZ190" s="175">
        <v>0</v>
      </c>
      <c r="BA190" s="175">
        <v>0</v>
      </c>
      <c r="BB190" s="175">
        <v>0</v>
      </c>
      <c r="BC190" s="175">
        <v>0</v>
      </c>
      <c r="BD190" s="175">
        <v>0</v>
      </c>
    </row>
    <row r="191" spans="2:56" outlineLevel="1" x14ac:dyDescent="0.2">
      <c r="B191" s="53" t="s">
        <v>99</v>
      </c>
    </row>
    <row r="192" spans="2:56" outlineLevel="1" x14ac:dyDescent="0.2">
      <c r="B192" s="67" t="s">
        <v>124</v>
      </c>
      <c r="C192" s="10" t="s">
        <v>217</v>
      </c>
      <c r="D192" s="24">
        <v>28</v>
      </c>
      <c r="E192" s="74"/>
      <c r="G192" s="175">
        <v>0</v>
      </c>
      <c r="H192" s="175">
        <v>0</v>
      </c>
      <c r="I192" s="175">
        <v>0</v>
      </c>
      <c r="J192" s="175">
        <v>0</v>
      </c>
      <c r="K192" s="175">
        <v>0</v>
      </c>
      <c r="L192" s="175">
        <v>0</v>
      </c>
      <c r="M192" s="175">
        <v>0</v>
      </c>
      <c r="N192" s="175">
        <v>0</v>
      </c>
      <c r="O192" s="175">
        <v>0</v>
      </c>
      <c r="P192" s="175">
        <v>0</v>
      </c>
      <c r="Q192" s="175">
        <v>0</v>
      </c>
      <c r="R192" s="175">
        <v>0</v>
      </c>
      <c r="S192" s="175">
        <v>0</v>
      </c>
      <c r="T192" s="175">
        <v>0</v>
      </c>
      <c r="U192" s="175">
        <v>0</v>
      </c>
      <c r="V192" s="175">
        <v>0</v>
      </c>
      <c r="W192" s="175">
        <v>0</v>
      </c>
      <c r="X192" s="175">
        <v>0</v>
      </c>
      <c r="Y192" s="175">
        <v>0</v>
      </c>
      <c r="Z192" s="175">
        <v>0</v>
      </c>
      <c r="AA192" s="175">
        <v>0</v>
      </c>
      <c r="AB192" s="175">
        <v>0</v>
      </c>
      <c r="AC192" s="175">
        <v>0</v>
      </c>
      <c r="AD192" s="175">
        <v>0</v>
      </c>
      <c r="AE192" s="175">
        <v>0</v>
      </c>
      <c r="AF192" s="175">
        <v>0</v>
      </c>
      <c r="AG192" s="175">
        <v>0</v>
      </c>
      <c r="AH192" s="175">
        <v>0</v>
      </c>
      <c r="AI192" s="175">
        <v>0</v>
      </c>
      <c r="AJ192" s="175">
        <v>0</v>
      </c>
      <c r="AK192" s="175">
        <v>0</v>
      </c>
      <c r="AL192" s="175">
        <v>0</v>
      </c>
      <c r="AM192" s="175">
        <v>0</v>
      </c>
      <c r="AN192" s="175">
        <v>0</v>
      </c>
      <c r="AO192" s="175">
        <v>0</v>
      </c>
      <c r="AP192" s="175">
        <v>0</v>
      </c>
      <c r="AQ192" s="175">
        <v>0</v>
      </c>
      <c r="AR192" s="175">
        <v>0</v>
      </c>
      <c r="AS192" s="175">
        <v>0</v>
      </c>
      <c r="AT192" s="175">
        <v>0</v>
      </c>
      <c r="AU192" s="175">
        <v>0</v>
      </c>
      <c r="AV192" s="175">
        <v>0</v>
      </c>
      <c r="AW192" s="175">
        <v>0</v>
      </c>
      <c r="AX192" s="175">
        <v>0</v>
      </c>
      <c r="AY192" s="175">
        <v>0</v>
      </c>
      <c r="AZ192" s="175">
        <v>0</v>
      </c>
      <c r="BA192" s="175">
        <v>0</v>
      </c>
      <c r="BB192" s="175">
        <v>0</v>
      </c>
      <c r="BC192" s="175">
        <v>0</v>
      </c>
      <c r="BD192" s="175">
        <v>0</v>
      </c>
    </row>
    <row r="193" spans="2:56" outlineLevel="1" x14ac:dyDescent="0.2">
      <c r="B193" s="67" t="s">
        <v>125</v>
      </c>
      <c r="C193" s="10" t="s">
        <v>217</v>
      </c>
      <c r="D193" s="24">
        <v>29</v>
      </c>
      <c r="E193" s="74"/>
      <c r="G193" s="175">
        <v>0</v>
      </c>
      <c r="H193" s="175">
        <v>0</v>
      </c>
      <c r="I193" s="175">
        <v>0</v>
      </c>
      <c r="J193" s="175">
        <v>0</v>
      </c>
      <c r="K193" s="175">
        <v>0</v>
      </c>
      <c r="L193" s="175">
        <v>0</v>
      </c>
      <c r="M193" s="175">
        <v>0</v>
      </c>
      <c r="N193" s="175">
        <v>0</v>
      </c>
      <c r="O193" s="175">
        <v>0</v>
      </c>
      <c r="P193" s="175">
        <v>0</v>
      </c>
      <c r="Q193" s="175">
        <v>0</v>
      </c>
      <c r="R193" s="175">
        <v>0</v>
      </c>
      <c r="S193" s="175">
        <v>0</v>
      </c>
      <c r="T193" s="175">
        <v>0</v>
      </c>
      <c r="U193" s="175">
        <v>0</v>
      </c>
      <c r="V193" s="175">
        <v>0</v>
      </c>
      <c r="W193" s="175">
        <v>0</v>
      </c>
      <c r="X193" s="175">
        <v>0</v>
      </c>
      <c r="Y193" s="175">
        <v>0</v>
      </c>
      <c r="Z193" s="175">
        <v>0</v>
      </c>
      <c r="AA193" s="175">
        <v>0</v>
      </c>
      <c r="AB193" s="175">
        <v>0</v>
      </c>
      <c r="AC193" s="175">
        <v>0</v>
      </c>
      <c r="AD193" s="175">
        <v>0</v>
      </c>
      <c r="AE193" s="175">
        <v>0</v>
      </c>
      <c r="AF193" s="175">
        <v>0</v>
      </c>
      <c r="AG193" s="175">
        <v>0</v>
      </c>
      <c r="AH193" s="175">
        <v>0</v>
      </c>
      <c r="AI193" s="175">
        <v>0</v>
      </c>
      <c r="AJ193" s="175">
        <v>0</v>
      </c>
      <c r="AK193" s="175">
        <v>0</v>
      </c>
      <c r="AL193" s="175">
        <v>0</v>
      </c>
      <c r="AM193" s="175">
        <v>0</v>
      </c>
      <c r="AN193" s="175">
        <v>0</v>
      </c>
      <c r="AO193" s="175">
        <v>0</v>
      </c>
      <c r="AP193" s="175">
        <v>0</v>
      </c>
      <c r="AQ193" s="175">
        <v>0</v>
      </c>
      <c r="AR193" s="175">
        <v>0</v>
      </c>
      <c r="AS193" s="175">
        <v>0</v>
      </c>
      <c r="AT193" s="175">
        <v>0</v>
      </c>
      <c r="AU193" s="175">
        <v>0</v>
      </c>
      <c r="AV193" s="175">
        <v>0</v>
      </c>
      <c r="AW193" s="175">
        <v>0</v>
      </c>
      <c r="AX193" s="175">
        <v>0</v>
      </c>
      <c r="AY193" s="175">
        <v>0</v>
      </c>
      <c r="AZ193" s="175">
        <v>0</v>
      </c>
      <c r="BA193" s="175">
        <v>0</v>
      </c>
      <c r="BB193" s="175">
        <v>0</v>
      </c>
      <c r="BC193" s="175">
        <v>0</v>
      </c>
      <c r="BD193" s="175">
        <v>0</v>
      </c>
    </row>
    <row r="194" spans="2:56" outlineLevel="1" x14ac:dyDescent="0.2">
      <c r="B194" s="53" t="s">
        <v>100</v>
      </c>
    </row>
    <row r="195" spans="2:56" outlineLevel="1" x14ac:dyDescent="0.2">
      <c r="B195" s="67" t="s">
        <v>126</v>
      </c>
      <c r="C195" s="10" t="s">
        <v>217</v>
      </c>
      <c r="D195" s="24">
        <v>30</v>
      </c>
      <c r="E195" s="74"/>
      <c r="G195" s="175">
        <v>0</v>
      </c>
      <c r="H195" s="175">
        <v>1.5159000000000001E-2</v>
      </c>
      <c r="I195" s="175">
        <v>5.2584799999999994E-3</v>
      </c>
      <c r="J195" s="175">
        <v>0</v>
      </c>
      <c r="K195" s="175">
        <v>0</v>
      </c>
      <c r="L195" s="175">
        <v>0</v>
      </c>
      <c r="M195" s="175">
        <v>0</v>
      </c>
      <c r="N195" s="175">
        <v>0</v>
      </c>
      <c r="O195" s="175">
        <v>0</v>
      </c>
      <c r="P195" s="175">
        <v>0</v>
      </c>
      <c r="Q195" s="175">
        <v>0</v>
      </c>
      <c r="R195" s="175">
        <v>0</v>
      </c>
      <c r="S195" s="175">
        <v>0</v>
      </c>
      <c r="T195" s="175">
        <v>0</v>
      </c>
      <c r="U195" s="175">
        <v>0</v>
      </c>
      <c r="V195" s="175">
        <v>0</v>
      </c>
      <c r="W195" s="175">
        <v>0</v>
      </c>
      <c r="X195" s="175">
        <v>0</v>
      </c>
      <c r="Y195" s="175">
        <v>0</v>
      </c>
      <c r="Z195" s="175">
        <v>0</v>
      </c>
      <c r="AA195" s="175">
        <v>0</v>
      </c>
      <c r="AB195" s="175">
        <v>0</v>
      </c>
      <c r="AC195" s="175">
        <v>0</v>
      </c>
      <c r="AD195" s="175">
        <v>0</v>
      </c>
      <c r="AE195" s="175">
        <v>0</v>
      </c>
      <c r="AF195" s="175">
        <v>0</v>
      </c>
      <c r="AG195" s="175">
        <v>0</v>
      </c>
      <c r="AH195" s="175">
        <v>0</v>
      </c>
      <c r="AI195" s="175">
        <v>0</v>
      </c>
      <c r="AJ195" s="175">
        <v>0</v>
      </c>
      <c r="AK195" s="175">
        <v>0</v>
      </c>
      <c r="AL195" s="175">
        <v>0</v>
      </c>
      <c r="AM195" s="175">
        <v>0</v>
      </c>
      <c r="AN195" s="175">
        <v>0</v>
      </c>
      <c r="AO195" s="175">
        <v>0</v>
      </c>
      <c r="AP195" s="175">
        <v>0</v>
      </c>
      <c r="AQ195" s="175">
        <v>0</v>
      </c>
      <c r="AR195" s="175">
        <v>0</v>
      </c>
      <c r="AS195" s="175">
        <v>0</v>
      </c>
      <c r="AT195" s="175">
        <v>0</v>
      </c>
      <c r="AU195" s="175">
        <v>0</v>
      </c>
      <c r="AV195" s="175">
        <v>0</v>
      </c>
      <c r="AW195" s="175">
        <v>0</v>
      </c>
      <c r="AX195" s="175">
        <v>0</v>
      </c>
      <c r="AY195" s="175">
        <v>0</v>
      </c>
      <c r="AZ195" s="175">
        <v>0</v>
      </c>
      <c r="BA195" s="175">
        <v>0</v>
      </c>
      <c r="BB195" s="175">
        <v>0</v>
      </c>
      <c r="BC195" s="175">
        <v>0</v>
      </c>
      <c r="BD195" s="175">
        <v>0</v>
      </c>
    </row>
    <row r="196" spans="2:56" outlineLevel="1" x14ac:dyDescent="0.2">
      <c r="B196" s="67" t="s">
        <v>127</v>
      </c>
      <c r="C196" s="10" t="s">
        <v>217</v>
      </c>
      <c r="D196" s="24">
        <v>31</v>
      </c>
      <c r="E196" s="74"/>
      <c r="G196" s="175">
        <v>6.3348000000000002E-2</v>
      </c>
      <c r="H196" s="175">
        <v>9.1663999999999995E-2</v>
      </c>
      <c r="I196" s="175">
        <v>2.5250759999999997E-2</v>
      </c>
      <c r="J196" s="175">
        <v>0</v>
      </c>
      <c r="K196" s="175">
        <v>0</v>
      </c>
      <c r="L196" s="175">
        <v>0</v>
      </c>
      <c r="M196" s="175">
        <v>0</v>
      </c>
      <c r="N196" s="175">
        <v>0</v>
      </c>
      <c r="O196" s="175">
        <v>0</v>
      </c>
      <c r="P196" s="175">
        <v>0</v>
      </c>
      <c r="Q196" s="175">
        <v>0</v>
      </c>
      <c r="R196" s="175">
        <v>0</v>
      </c>
      <c r="S196" s="175">
        <v>0</v>
      </c>
      <c r="T196" s="175">
        <v>0</v>
      </c>
      <c r="U196" s="175">
        <v>0</v>
      </c>
      <c r="V196" s="175">
        <v>0</v>
      </c>
      <c r="W196" s="175">
        <v>0</v>
      </c>
      <c r="X196" s="175">
        <v>0</v>
      </c>
      <c r="Y196" s="175">
        <v>0</v>
      </c>
      <c r="Z196" s="175">
        <v>0</v>
      </c>
      <c r="AA196" s="175">
        <v>0</v>
      </c>
      <c r="AB196" s="175">
        <v>0</v>
      </c>
      <c r="AC196" s="175">
        <v>0</v>
      </c>
      <c r="AD196" s="175">
        <v>0</v>
      </c>
      <c r="AE196" s="175">
        <v>0</v>
      </c>
      <c r="AF196" s="175">
        <v>0</v>
      </c>
      <c r="AG196" s="175">
        <v>0</v>
      </c>
      <c r="AH196" s="175">
        <v>0</v>
      </c>
      <c r="AI196" s="175">
        <v>0</v>
      </c>
      <c r="AJ196" s="175">
        <v>0</v>
      </c>
      <c r="AK196" s="175">
        <v>0</v>
      </c>
      <c r="AL196" s="175">
        <v>0</v>
      </c>
      <c r="AM196" s="175">
        <v>0</v>
      </c>
      <c r="AN196" s="175">
        <v>0</v>
      </c>
      <c r="AO196" s="175">
        <v>0</v>
      </c>
      <c r="AP196" s="175">
        <v>0</v>
      </c>
      <c r="AQ196" s="175">
        <v>0</v>
      </c>
      <c r="AR196" s="175">
        <v>0</v>
      </c>
      <c r="AS196" s="175">
        <v>0</v>
      </c>
      <c r="AT196" s="175">
        <v>0</v>
      </c>
      <c r="AU196" s="175">
        <v>0</v>
      </c>
      <c r="AV196" s="175">
        <v>0</v>
      </c>
      <c r="AW196" s="175">
        <v>0</v>
      </c>
      <c r="AX196" s="175">
        <v>0</v>
      </c>
      <c r="AY196" s="175">
        <v>0</v>
      </c>
      <c r="AZ196" s="175">
        <v>0</v>
      </c>
      <c r="BA196" s="175">
        <v>0</v>
      </c>
      <c r="BB196" s="175">
        <v>0</v>
      </c>
      <c r="BC196" s="175">
        <v>0</v>
      </c>
      <c r="BD196" s="175">
        <v>0</v>
      </c>
    </row>
    <row r="197" spans="2:56" outlineLevel="1" x14ac:dyDescent="0.2">
      <c r="B197" s="67" t="s">
        <v>246</v>
      </c>
      <c r="C197" s="10" t="s">
        <v>217</v>
      </c>
      <c r="D197" s="24">
        <v>32</v>
      </c>
      <c r="E197" s="74"/>
      <c r="G197" s="175">
        <v>0</v>
      </c>
      <c r="H197" s="175">
        <v>0</v>
      </c>
      <c r="I197" s="175">
        <v>0</v>
      </c>
      <c r="J197" s="175">
        <v>0</v>
      </c>
      <c r="K197" s="175">
        <v>0</v>
      </c>
      <c r="L197" s="175">
        <v>0</v>
      </c>
      <c r="M197" s="175">
        <v>0</v>
      </c>
      <c r="N197" s="175">
        <v>0</v>
      </c>
      <c r="O197" s="175">
        <v>0</v>
      </c>
      <c r="P197" s="175">
        <v>0</v>
      </c>
      <c r="Q197" s="175">
        <v>0</v>
      </c>
      <c r="R197" s="175">
        <v>0</v>
      </c>
      <c r="S197" s="175">
        <v>0</v>
      </c>
      <c r="T197" s="175">
        <v>0</v>
      </c>
      <c r="U197" s="175">
        <v>0</v>
      </c>
      <c r="V197" s="175">
        <v>0</v>
      </c>
      <c r="W197" s="175">
        <v>0</v>
      </c>
      <c r="X197" s="175">
        <v>0</v>
      </c>
      <c r="Y197" s="175">
        <v>0</v>
      </c>
      <c r="Z197" s="175">
        <v>0</v>
      </c>
      <c r="AA197" s="175">
        <v>0</v>
      </c>
      <c r="AB197" s="175">
        <v>0</v>
      </c>
      <c r="AC197" s="175">
        <v>0</v>
      </c>
      <c r="AD197" s="175">
        <v>0</v>
      </c>
      <c r="AE197" s="175">
        <v>0</v>
      </c>
      <c r="AF197" s="175">
        <v>0</v>
      </c>
      <c r="AG197" s="175">
        <v>0</v>
      </c>
      <c r="AH197" s="175">
        <v>0</v>
      </c>
      <c r="AI197" s="175">
        <v>0</v>
      </c>
      <c r="AJ197" s="175">
        <v>0</v>
      </c>
      <c r="AK197" s="175">
        <v>0</v>
      </c>
      <c r="AL197" s="175">
        <v>0</v>
      </c>
      <c r="AM197" s="175">
        <v>0</v>
      </c>
      <c r="AN197" s="175">
        <v>0</v>
      </c>
      <c r="AO197" s="175">
        <v>0</v>
      </c>
      <c r="AP197" s="175">
        <v>0</v>
      </c>
      <c r="AQ197" s="175">
        <v>0</v>
      </c>
      <c r="AR197" s="175">
        <v>0</v>
      </c>
      <c r="AS197" s="175">
        <v>0</v>
      </c>
      <c r="AT197" s="175">
        <v>0</v>
      </c>
      <c r="AU197" s="175">
        <v>0</v>
      </c>
      <c r="AV197" s="175">
        <v>0</v>
      </c>
      <c r="AW197" s="175">
        <v>0</v>
      </c>
      <c r="AX197" s="175">
        <v>0</v>
      </c>
      <c r="AY197" s="175">
        <v>0</v>
      </c>
      <c r="AZ197" s="175">
        <v>0</v>
      </c>
      <c r="BA197" s="175">
        <v>0</v>
      </c>
      <c r="BB197" s="175">
        <v>0</v>
      </c>
      <c r="BC197" s="175">
        <v>0</v>
      </c>
      <c r="BD197" s="175">
        <v>0</v>
      </c>
    </row>
    <row r="198" spans="2:56" outlineLevel="1" x14ac:dyDescent="0.2">
      <c r="B198" s="66" t="s">
        <v>82</v>
      </c>
    </row>
    <row r="199" spans="2:56" outlineLevel="1" x14ac:dyDescent="0.2">
      <c r="B199" s="53" t="s">
        <v>101</v>
      </c>
    </row>
    <row r="200" spans="2:56" outlineLevel="1" x14ac:dyDescent="0.2">
      <c r="B200" s="67" t="s">
        <v>129</v>
      </c>
      <c r="C200" s="10" t="s">
        <v>217</v>
      </c>
      <c r="D200" s="24">
        <v>33</v>
      </c>
      <c r="E200" s="74"/>
      <c r="G200" s="175">
        <v>5.800000000000001E-2</v>
      </c>
      <c r="H200" s="175">
        <v>0</v>
      </c>
      <c r="I200" s="175">
        <v>0</v>
      </c>
      <c r="J200" s="175">
        <v>0</v>
      </c>
      <c r="K200" s="175">
        <v>0</v>
      </c>
      <c r="L200" s="175">
        <v>0</v>
      </c>
      <c r="M200" s="175">
        <v>0</v>
      </c>
      <c r="N200" s="175">
        <v>0</v>
      </c>
      <c r="O200" s="175">
        <v>0</v>
      </c>
      <c r="P200" s="175">
        <v>0</v>
      </c>
      <c r="Q200" s="175">
        <v>0</v>
      </c>
      <c r="R200" s="175">
        <v>0</v>
      </c>
      <c r="S200" s="175">
        <v>0</v>
      </c>
      <c r="T200" s="175">
        <v>0</v>
      </c>
      <c r="U200" s="175">
        <v>0</v>
      </c>
      <c r="V200" s="175">
        <v>0</v>
      </c>
      <c r="W200" s="175">
        <v>0</v>
      </c>
      <c r="X200" s="175">
        <v>0</v>
      </c>
      <c r="Y200" s="175">
        <v>0</v>
      </c>
      <c r="Z200" s="175">
        <v>0</v>
      </c>
      <c r="AA200" s="175">
        <v>0</v>
      </c>
      <c r="AB200" s="175">
        <v>0</v>
      </c>
      <c r="AC200" s="175">
        <v>0</v>
      </c>
      <c r="AD200" s="175">
        <v>0</v>
      </c>
      <c r="AE200" s="175">
        <v>0</v>
      </c>
      <c r="AF200" s="175">
        <v>0</v>
      </c>
      <c r="AG200" s="175">
        <v>0</v>
      </c>
      <c r="AH200" s="175">
        <v>0</v>
      </c>
      <c r="AI200" s="175">
        <v>0</v>
      </c>
      <c r="AJ200" s="175">
        <v>0</v>
      </c>
      <c r="AK200" s="175">
        <v>0</v>
      </c>
      <c r="AL200" s="175">
        <v>0</v>
      </c>
      <c r="AM200" s="175">
        <v>0</v>
      </c>
      <c r="AN200" s="175">
        <v>0</v>
      </c>
      <c r="AO200" s="175">
        <v>0</v>
      </c>
      <c r="AP200" s="175">
        <v>0</v>
      </c>
      <c r="AQ200" s="175">
        <v>0</v>
      </c>
      <c r="AR200" s="175">
        <v>0</v>
      </c>
      <c r="AS200" s="175">
        <v>0</v>
      </c>
      <c r="AT200" s="175">
        <v>0</v>
      </c>
      <c r="AU200" s="175">
        <v>0</v>
      </c>
      <c r="AV200" s="175">
        <v>0</v>
      </c>
      <c r="AW200" s="175">
        <v>0</v>
      </c>
      <c r="AX200" s="175">
        <v>0</v>
      </c>
      <c r="AY200" s="175">
        <v>0</v>
      </c>
      <c r="AZ200" s="175">
        <v>0</v>
      </c>
      <c r="BA200" s="175">
        <v>0</v>
      </c>
      <c r="BB200" s="175">
        <v>0</v>
      </c>
      <c r="BC200" s="175">
        <v>0</v>
      </c>
      <c r="BD200" s="175">
        <v>0</v>
      </c>
    </row>
    <row r="201" spans="2:56" outlineLevel="1" x14ac:dyDescent="0.2">
      <c r="B201" s="53" t="s">
        <v>102</v>
      </c>
    </row>
    <row r="202" spans="2:56" outlineLevel="1" x14ac:dyDescent="0.2">
      <c r="B202" s="67" t="s">
        <v>102</v>
      </c>
      <c r="C202" s="10" t="s">
        <v>217</v>
      </c>
      <c r="D202" s="24">
        <v>34</v>
      </c>
      <c r="E202" s="74"/>
      <c r="G202" s="175">
        <v>0</v>
      </c>
      <c r="H202" s="175">
        <v>0</v>
      </c>
      <c r="I202" s="175">
        <v>0</v>
      </c>
      <c r="J202" s="175">
        <v>0</v>
      </c>
      <c r="K202" s="175">
        <v>0</v>
      </c>
      <c r="L202" s="175">
        <v>0</v>
      </c>
      <c r="M202" s="175">
        <v>0</v>
      </c>
      <c r="N202" s="175">
        <v>0</v>
      </c>
      <c r="O202" s="175">
        <v>0</v>
      </c>
      <c r="P202" s="175">
        <v>0</v>
      </c>
      <c r="Q202" s="175">
        <v>0</v>
      </c>
      <c r="R202" s="175">
        <v>0</v>
      </c>
      <c r="S202" s="175">
        <v>0</v>
      </c>
      <c r="T202" s="175">
        <v>0</v>
      </c>
      <c r="U202" s="175">
        <v>0</v>
      </c>
      <c r="V202" s="175">
        <v>0</v>
      </c>
      <c r="W202" s="175">
        <v>0</v>
      </c>
      <c r="X202" s="175">
        <v>0</v>
      </c>
      <c r="Y202" s="175">
        <v>0</v>
      </c>
      <c r="Z202" s="175">
        <v>0</v>
      </c>
      <c r="AA202" s="175">
        <v>0</v>
      </c>
      <c r="AB202" s="175">
        <v>0</v>
      </c>
      <c r="AC202" s="175">
        <v>0</v>
      </c>
      <c r="AD202" s="175">
        <v>0</v>
      </c>
      <c r="AE202" s="175">
        <v>0</v>
      </c>
      <c r="AF202" s="175">
        <v>0</v>
      </c>
      <c r="AG202" s="175">
        <v>0</v>
      </c>
      <c r="AH202" s="175">
        <v>0</v>
      </c>
      <c r="AI202" s="175">
        <v>0</v>
      </c>
      <c r="AJ202" s="175">
        <v>0</v>
      </c>
      <c r="AK202" s="175">
        <v>0</v>
      </c>
      <c r="AL202" s="175">
        <v>0</v>
      </c>
      <c r="AM202" s="175">
        <v>0</v>
      </c>
      <c r="AN202" s="175">
        <v>0</v>
      </c>
      <c r="AO202" s="175">
        <v>0</v>
      </c>
      <c r="AP202" s="175">
        <v>0</v>
      </c>
      <c r="AQ202" s="175">
        <v>0</v>
      </c>
      <c r="AR202" s="175">
        <v>0</v>
      </c>
      <c r="AS202" s="175">
        <v>0</v>
      </c>
      <c r="AT202" s="175">
        <v>0</v>
      </c>
      <c r="AU202" s="175">
        <v>0</v>
      </c>
      <c r="AV202" s="175">
        <v>0</v>
      </c>
      <c r="AW202" s="175">
        <v>0</v>
      </c>
      <c r="AX202" s="175">
        <v>0</v>
      </c>
      <c r="AY202" s="175">
        <v>0</v>
      </c>
      <c r="AZ202" s="175">
        <v>0</v>
      </c>
      <c r="BA202" s="175">
        <v>0</v>
      </c>
      <c r="BB202" s="175">
        <v>0</v>
      </c>
      <c r="BC202" s="175">
        <v>0</v>
      </c>
      <c r="BD202" s="175">
        <v>0</v>
      </c>
    </row>
    <row r="203" spans="2:56" outlineLevel="1" x14ac:dyDescent="0.2">
      <c r="B203" s="53" t="s">
        <v>103</v>
      </c>
    </row>
    <row r="204" spans="2:56" outlineLevel="1" x14ac:dyDescent="0.2">
      <c r="B204" s="67" t="s">
        <v>130</v>
      </c>
      <c r="C204" s="10" t="s">
        <v>217</v>
      </c>
      <c r="D204" s="24">
        <v>35</v>
      </c>
      <c r="E204" s="74"/>
      <c r="G204" s="175">
        <v>0</v>
      </c>
      <c r="H204" s="175">
        <v>0</v>
      </c>
      <c r="I204" s="175">
        <v>0</v>
      </c>
      <c r="J204" s="175">
        <v>0</v>
      </c>
      <c r="K204" s="175">
        <v>0</v>
      </c>
      <c r="L204" s="175">
        <v>0</v>
      </c>
      <c r="M204" s="175">
        <v>0</v>
      </c>
      <c r="N204" s="175">
        <v>0</v>
      </c>
      <c r="O204" s="175">
        <v>0</v>
      </c>
      <c r="P204" s="175">
        <v>0</v>
      </c>
      <c r="Q204" s="175">
        <v>0</v>
      </c>
      <c r="R204" s="175">
        <v>0</v>
      </c>
      <c r="S204" s="175">
        <v>0</v>
      </c>
      <c r="T204" s="175">
        <v>0</v>
      </c>
      <c r="U204" s="175">
        <v>0</v>
      </c>
      <c r="V204" s="175">
        <v>0</v>
      </c>
      <c r="W204" s="175">
        <v>0</v>
      </c>
      <c r="X204" s="175">
        <v>0</v>
      </c>
      <c r="Y204" s="175">
        <v>0</v>
      </c>
      <c r="Z204" s="175">
        <v>0</v>
      </c>
      <c r="AA204" s="175">
        <v>0</v>
      </c>
      <c r="AB204" s="175">
        <v>0</v>
      </c>
      <c r="AC204" s="175">
        <v>0</v>
      </c>
      <c r="AD204" s="175">
        <v>0</v>
      </c>
      <c r="AE204" s="175">
        <v>0</v>
      </c>
      <c r="AF204" s="175">
        <v>0</v>
      </c>
      <c r="AG204" s="175">
        <v>0</v>
      </c>
      <c r="AH204" s="175">
        <v>0</v>
      </c>
      <c r="AI204" s="175">
        <v>0</v>
      </c>
      <c r="AJ204" s="175">
        <v>0</v>
      </c>
      <c r="AK204" s="175">
        <v>0</v>
      </c>
      <c r="AL204" s="175">
        <v>0</v>
      </c>
      <c r="AM204" s="175">
        <v>0</v>
      </c>
      <c r="AN204" s="175">
        <v>0</v>
      </c>
      <c r="AO204" s="175">
        <v>0</v>
      </c>
      <c r="AP204" s="175">
        <v>0</v>
      </c>
      <c r="AQ204" s="175">
        <v>0</v>
      </c>
      <c r="AR204" s="175">
        <v>0</v>
      </c>
      <c r="AS204" s="175">
        <v>0</v>
      </c>
      <c r="AT204" s="175">
        <v>0</v>
      </c>
      <c r="AU204" s="175">
        <v>0</v>
      </c>
      <c r="AV204" s="175">
        <v>0</v>
      </c>
      <c r="AW204" s="175">
        <v>0</v>
      </c>
      <c r="AX204" s="175">
        <v>0</v>
      </c>
      <c r="AY204" s="175">
        <v>0</v>
      </c>
      <c r="AZ204" s="175">
        <v>0</v>
      </c>
      <c r="BA204" s="175">
        <v>0</v>
      </c>
      <c r="BB204" s="175">
        <v>0</v>
      </c>
      <c r="BC204" s="175">
        <v>0</v>
      </c>
      <c r="BD204" s="175">
        <v>0</v>
      </c>
    </row>
    <row r="205" spans="2:56" outlineLevel="1" x14ac:dyDescent="0.2">
      <c r="B205" s="67" t="s">
        <v>131</v>
      </c>
      <c r="C205" s="10" t="s">
        <v>217</v>
      </c>
      <c r="D205" s="24">
        <v>36</v>
      </c>
      <c r="E205" s="74"/>
      <c r="G205" s="175">
        <v>0</v>
      </c>
      <c r="H205" s="175">
        <v>0</v>
      </c>
      <c r="I205" s="175">
        <v>0</v>
      </c>
      <c r="J205" s="175">
        <v>0</v>
      </c>
      <c r="K205" s="175">
        <v>0</v>
      </c>
      <c r="L205" s="175">
        <v>0</v>
      </c>
      <c r="M205" s="175">
        <v>0</v>
      </c>
      <c r="N205" s="175">
        <v>0</v>
      </c>
      <c r="O205" s="175">
        <v>0</v>
      </c>
      <c r="P205" s="175">
        <v>0</v>
      </c>
      <c r="Q205" s="175">
        <v>0</v>
      </c>
      <c r="R205" s="175">
        <v>0</v>
      </c>
      <c r="S205" s="175">
        <v>0</v>
      </c>
      <c r="T205" s="175">
        <v>0</v>
      </c>
      <c r="U205" s="175">
        <v>0</v>
      </c>
      <c r="V205" s="175">
        <v>0</v>
      </c>
      <c r="W205" s="175">
        <v>0</v>
      </c>
      <c r="X205" s="175">
        <v>0</v>
      </c>
      <c r="Y205" s="175">
        <v>0</v>
      </c>
      <c r="Z205" s="175">
        <v>0</v>
      </c>
      <c r="AA205" s="175">
        <v>0</v>
      </c>
      <c r="AB205" s="175">
        <v>0</v>
      </c>
      <c r="AC205" s="175">
        <v>0</v>
      </c>
      <c r="AD205" s="175">
        <v>0</v>
      </c>
      <c r="AE205" s="175">
        <v>0</v>
      </c>
      <c r="AF205" s="175">
        <v>0</v>
      </c>
      <c r="AG205" s="175">
        <v>0</v>
      </c>
      <c r="AH205" s="175">
        <v>0</v>
      </c>
      <c r="AI205" s="175">
        <v>0</v>
      </c>
      <c r="AJ205" s="175">
        <v>0</v>
      </c>
      <c r="AK205" s="175">
        <v>0</v>
      </c>
      <c r="AL205" s="175">
        <v>0</v>
      </c>
      <c r="AM205" s="175">
        <v>0</v>
      </c>
      <c r="AN205" s="175">
        <v>0</v>
      </c>
      <c r="AO205" s="175">
        <v>0</v>
      </c>
      <c r="AP205" s="175">
        <v>0</v>
      </c>
      <c r="AQ205" s="175">
        <v>0</v>
      </c>
      <c r="AR205" s="175">
        <v>0</v>
      </c>
      <c r="AS205" s="175">
        <v>0</v>
      </c>
      <c r="AT205" s="175">
        <v>0</v>
      </c>
      <c r="AU205" s="175">
        <v>0</v>
      </c>
      <c r="AV205" s="175">
        <v>0</v>
      </c>
      <c r="AW205" s="175">
        <v>0</v>
      </c>
      <c r="AX205" s="175">
        <v>0</v>
      </c>
      <c r="AY205" s="175">
        <v>0</v>
      </c>
      <c r="AZ205" s="175">
        <v>0</v>
      </c>
      <c r="BA205" s="175">
        <v>0</v>
      </c>
      <c r="BB205" s="175">
        <v>0</v>
      </c>
      <c r="BC205" s="175">
        <v>0</v>
      </c>
      <c r="BD205" s="175">
        <v>0</v>
      </c>
    </row>
    <row r="206" spans="2:56" outlineLevel="1" x14ac:dyDescent="0.2">
      <c r="B206" s="53" t="s">
        <v>112</v>
      </c>
      <c r="C206" s="10" t="s">
        <v>217</v>
      </c>
      <c r="D206" s="24">
        <v>37</v>
      </c>
      <c r="E206" s="74"/>
      <c r="G206" s="175">
        <v>5.2264506700000002</v>
      </c>
      <c r="H206" s="175">
        <v>5.3337700000000003</v>
      </c>
      <c r="I206" s="175">
        <v>5.44931082</v>
      </c>
      <c r="J206" s="175">
        <v>2.7531300000000001</v>
      </c>
      <c r="K206" s="175">
        <v>0</v>
      </c>
      <c r="L206" s="175">
        <v>0</v>
      </c>
      <c r="M206" s="175">
        <v>0</v>
      </c>
      <c r="N206" s="175">
        <v>0</v>
      </c>
      <c r="O206" s="175">
        <v>0</v>
      </c>
      <c r="P206" s="175">
        <v>0</v>
      </c>
      <c r="Q206" s="175">
        <v>0</v>
      </c>
      <c r="R206" s="175">
        <v>0</v>
      </c>
      <c r="S206" s="175">
        <v>0</v>
      </c>
      <c r="T206" s="175">
        <v>0</v>
      </c>
      <c r="U206" s="175">
        <v>0</v>
      </c>
      <c r="V206" s="175">
        <v>0</v>
      </c>
      <c r="W206" s="175">
        <v>0</v>
      </c>
      <c r="X206" s="175">
        <v>0</v>
      </c>
      <c r="Y206" s="175">
        <v>0</v>
      </c>
      <c r="Z206" s="175">
        <v>0</v>
      </c>
      <c r="AA206" s="175">
        <v>0</v>
      </c>
      <c r="AB206" s="175">
        <v>0</v>
      </c>
      <c r="AC206" s="175">
        <v>0</v>
      </c>
      <c r="AD206" s="175">
        <v>0</v>
      </c>
      <c r="AE206" s="175">
        <v>0</v>
      </c>
      <c r="AF206" s="175">
        <v>0</v>
      </c>
      <c r="AG206" s="175">
        <v>0</v>
      </c>
      <c r="AH206" s="175">
        <v>0</v>
      </c>
      <c r="AI206" s="175">
        <v>0</v>
      </c>
      <c r="AJ206" s="175">
        <v>0</v>
      </c>
      <c r="AK206" s="175">
        <v>0</v>
      </c>
      <c r="AL206" s="175">
        <v>0</v>
      </c>
      <c r="AM206" s="175">
        <v>0</v>
      </c>
      <c r="AN206" s="175">
        <v>0</v>
      </c>
      <c r="AO206" s="175">
        <v>0</v>
      </c>
      <c r="AP206" s="175">
        <v>0</v>
      </c>
      <c r="AQ206" s="175">
        <v>0</v>
      </c>
      <c r="AR206" s="175">
        <v>0</v>
      </c>
      <c r="AS206" s="175">
        <v>0</v>
      </c>
      <c r="AT206" s="175">
        <v>0</v>
      </c>
      <c r="AU206" s="175">
        <v>0</v>
      </c>
      <c r="AV206" s="175">
        <v>0</v>
      </c>
      <c r="AW206" s="175">
        <v>0</v>
      </c>
      <c r="AX206" s="175">
        <v>0</v>
      </c>
      <c r="AY206" s="175">
        <v>0</v>
      </c>
      <c r="AZ206" s="175">
        <v>0</v>
      </c>
      <c r="BA206" s="175">
        <v>0</v>
      </c>
      <c r="BB206" s="175">
        <v>0</v>
      </c>
      <c r="BC206" s="175">
        <v>0</v>
      </c>
      <c r="BD206" s="175">
        <v>0</v>
      </c>
    </row>
    <row r="207" spans="2:56" outlineLevel="1" x14ac:dyDescent="0.2">
      <c r="B207" s="66" t="s">
        <v>247</v>
      </c>
      <c r="D207" s="24"/>
      <c r="E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</row>
    <row r="208" spans="2:56" outlineLevel="1" x14ac:dyDescent="0.2">
      <c r="B208" s="122" t="s">
        <v>248</v>
      </c>
      <c r="C208" s="10" t="s">
        <v>217</v>
      </c>
      <c r="D208" s="24">
        <v>38</v>
      </c>
      <c r="E208" s="74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</row>
    <row r="209" spans="1:60" outlineLevel="1" x14ac:dyDescent="0.2">
      <c r="B209" s="122" t="s">
        <v>249</v>
      </c>
      <c r="C209" s="10" t="s">
        <v>217</v>
      </c>
      <c r="D209" s="24">
        <v>39</v>
      </c>
      <c r="E209" s="74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</row>
    <row r="210" spans="1:60" outlineLevel="1" x14ac:dyDescent="0.2">
      <c r="B210" s="122" t="s">
        <v>250</v>
      </c>
      <c r="C210" s="10" t="s">
        <v>217</v>
      </c>
      <c r="D210" s="24">
        <v>40</v>
      </c>
      <c r="E210" s="74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</row>
    <row r="211" spans="1:60" outlineLevel="1" x14ac:dyDescent="0.2">
      <c r="B211" s="122" t="s">
        <v>251</v>
      </c>
      <c r="C211" s="10" t="s">
        <v>217</v>
      </c>
      <c r="D211" s="24">
        <v>41</v>
      </c>
      <c r="E211" s="74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</row>
    <row r="212" spans="1:60" outlineLevel="1" x14ac:dyDescent="0.2">
      <c r="B212" s="122" t="s">
        <v>252</v>
      </c>
      <c r="C212" s="10" t="s">
        <v>217</v>
      </c>
      <c r="D212" s="24">
        <v>42</v>
      </c>
      <c r="E212" s="74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</row>
    <row r="213" spans="1:60" outlineLevel="1" x14ac:dyDescent="0.2">
      <c r="B213" s="49"/>
    </row>
    <row r="214" spans="1:60" outlineLevel="1" x14ac:dyDescent="0.2">
      <c r="B214" s="62" t="s">
        <v>253</v>
      </c>
      <c r="C214" s="63" t="s">
        <v>217</v>
      </c>
      <c r="D214" s="93"/>
      <c r="E214" s="95"/>
      <c r="F214" s="95"/>
      <c r="G214" s="95">
        <f t="shared" ref="G214:BC214" si="21">SUM(G154:G212)</f>
        <v>333.06409362939007</v>
      </c>
      <c r="H214" s="95">
        <f t="shared" si="21"/>
        <v>364.05675485670002</v>
      </c>
      <c r="I214" s="95">
        <f t="shared" si="21"/>
        <v>362.83090867269999</v>
      </c>
      <c r="J214" s="95">
        <f t="shared" si="21"/>
        <v>389.68560425561782</v>
      </c>
      <c r="K214" s="95">
        <f t="shared" si="21"/>
        <v>365.28072932254457</v>
      </c>
      <c r="L214" s="95">
        <f t="shared" si="21"/>
        <v>409.60995848696234</v>
      </c>
      <c r="M214" s="95">
        <f t="shared" si="21"/>
        <v>428.21534105382324</v>
      </c>
      <c r="N214" s="95">
        <f t="shared" si="21"/>
        <v>447.46293602056858</v>
      </c>
      <c r="O214" s="95">
        <f t="shared" si="21"/>
        <v>467.52899013158088</v>
      </c>
      <c r="P214" s="95">
        <f t="shared" si="21"/>
        <v>488.17944974743295</v>
      </c>
      <c r="Q214" s="95">
        <f t="shared" si="21"/>
        <v>509.73566939543622</v>
      </c>
      <c r="R214" s="95">
        <f t="shared" si="21"/>
        <v>531.89689791546755</v>
      </c>
      <c r="S214" s="95">
        <f t="shared" si="21"/>
        <v>554.9745059975877</v>
      </c>
      <c r="T214" s="95">
        <f t="shared" si="21"/>
        <v>578.95843248543315</v>
      </c>
      <c r="U214" s="95">
        <f t="shared" si="21"/>
        <v>603.87197802711114</v>
      </c>
      <c r="V214" s="95">
        <f t="shared" si="21"/>
        <v>630.01364301801186</v>
      </c>
      <c r="W214" s="95">
        <f t="shared" si="21"/>
        <v>657.06190952278109</v>
      </c>
      <c r="X214" s="95">
        <f t="shared" si="21"/>
        <v>685.40670815895317</v>
      </c>
      <c r="Y214" s="95">
        <f t="shared" si="21"/>
        <v>714.59298024655277</v>
      </c>
      <c r="Z214" s="95">
        <f t="shared" si="21"/>
        <v>744.7874754197112</v>
      </c>
      <c r="AA214" s="95">
        <f t="shared" si="21"/>
        <v>776.21298284312502</v>
      </c>
      <c r="AB214" s="95">
        <f t="shared" si="21"/>
        <v>808.56690275144831</v>
      </c>
      <c r="AC214" s="95">
        <f t="shared" si="21"/>
        <v>842.17661106256924</v>
      </c>
      <c r="AD214" s="95">
        <f t="shared" si="21"/>
        <v>876.99245308759112</v>
      </c>
      <c r="AE214" s="95">
        <f t="shared" si="21"/>
        <v>913.12264576825157</v>
      </c>
      <c r="AF214" s="95">
        <f t="shared" si="21"/>
        <v>950.40587840492867</v>
      </c>
      <c r="AG214" s="95">
        <f t="shared" si="21"/>
        <v>989.22448634926775</v>
      </c>
      <c r="AH214" s="95">
        <f t="shared" si="21"/>
        <v>1029.4777322333662</v>
      </c>
      <c r="AI214" s="95">
        <f t="shared" si="21"/>
        <v>1071.0216445737981</v>
      </c>
      <c r="AJ214" s="95">
        <f t="shared" si="21"/>
        <v>1114.1471879473897</v>
      </c>
      <c r="AK214" s="95">
        <f t="shared" si="21"/>
        <v>1158.7859714456545</v>
      </c>
      <c r="AL214" s="95">
        <f t="shared" si="21"/>
        <v>1204.9087657811865</v>
      </c>
      <c r="AM214" s="95">
        <f t="shared" si="21"/>
        <v>1252.7495618782034</v>
      </c>
      <c r="AN214" s="95">
        <f t="shared" si="21"/>
        <v>1302.2132714853258</v>
      </c>
      <c r="AO214" s="95">
        <f t="shared" si="21"/>
        <v>1353.1319866073986</v>
      </c>
      <c r="AP214" s="95">
        <f t="shared" si="21"/>
        <v>1405.8534337830299</v>
      </c>
      <c r="AQ214" s="95">
        <f t="shared" si="21"/>
        <v>1460.5754864044618</v>
      </c>
      <c r="AR214" s="95">
        <f t="shared" si="21"/>
        <v>1516.9315898436089</v>
      </c>
      <c r="AS214" s="95">
        <f t="shared" si="21"/>
        <v>1574.9595502853356</v>
      </c>
      <c r="AT214" s="95">
        <f t="shared" si="21"/>
        <v>1635.4649993483822</v>
      </c>
      <c r="AU214" s="95">
        <f t="shared" si="21"/>
        <v>1697.6890082278178</v>
      </c>
      <c r="AV214" s="95">
        <f t="shared" si="21"/>
        <v>1762.5379716499913</v>
      </c>
      <c r="AW214" s="95">
        <f t="shared" si="21"/>
        <v>1829.5536539598031</v>
      </c>
      <c r="AX214" s="95">
        <f t="shared" si="21"/>
        <v>1898.8999912174049</v>
      </c>
      <c r="AY214" s="95">
        <f t="shared" si="21"/>
        <v>1970.638823976311</v>
      </c>
      <c r="AZ214" s="95">
        <f t="shared" si="21"/>
        <v>2044.6823947600797</v>
      </c>
      <c r="BA214" s="95">
        <f t="shared" si="21"/>
        <v>2121.1163099442224</v>
      </c>
      <c r="BB214" s="95">
        <f t="shared" si="21"/>
        <v>2200.1244059884566</v>
      </c>
      <c r="BC214" s="95">
        <f t="shared" si="21"/>
        <v>2282.0655629515813</v>
      </c>
      <c r="BD214" s="95">
        <f>SUM(BD154:BD212)</f>
        <v>2366.2883444355562</v>
      </c>
      <c r="BF214" s="95">
        <f>SUM(BF169:BF205)</f>
        <v>0</v>
      </c>
      <c r="BG214" s="95">
        <f>SUM(BG169:BG205)</f>
        <v>0</v>
      </c>
      <c r="BH214" s="95">
        <f>SUM(BH169:BH205)</f>
        <v>0</v>
      </c>
    </row>
    <row r="215" spans="1:60" outlineLevel="1" x14ac:dyDescent="0.2">
      <c r="A215" s="94">
        <f>SUM(E215:AZ215)</f>
        <v>0</v>
      </c>
      <c r="C215" s="1"/>
      <c r="D215" s="73" t="s">
        <v>219</v>
      </c>
      <c r="E215" s="112"/>
      <c r="F215" s="112"/>
      <c r="G215" s="112">
        <f>IF(ISERROR(G214),1,0)</f>
        <v>0</v>
      </c>
      <c r="H215" s="112">
        <f t="shared" ref="H215:BC215" si="22">IF(ISERROR(H214),1,0)</f>
        <v>0</v>
      </c>
      <c r="I215" s="112">
        <f t="shared" si="22"/>
        <v>0</v>
      </c>
      <c r="J215" s="112">
        <f t="shared" si="22"/>
        <v>0</v>
      </c>
      <c r="K215" s="112">
        <f t="shared" si="22"/>
        <v>0</v>
      </c>
      <c r="L215" s="112">
        <f t="shared" si="22"/>
        <v>0</v>
      </c>
      <c r="M215" s="112">
        <f t="shared" si="22"/>
        <v>0</v>
      </c>
      <c r="N215" s="112">
        <f t="shared" si="22"/>
        <v>0</v>
      </c>
      <c r="O215" s="112">
        <f t="shared" si="22"/>
        <v>0</v>
      </c>
      <c r="P215" s="112">
        <f t="shared" si="22"/>
        <v>0</v>
      </c>
      <c r="Q215" s="112">
        <f t="shared" si="22"/>
        <v>0</v>
      </c>
      <c r="R215" s="112">
        <f t="shared" si="22"/>
        <v>0</v>
      </c>
      <c r="S215" s="112">
        <f t="shared" si="22"/>
        <v>0</v>
      </c>
      <c r="T215" s="112">
        <f t="shared" si="22"/>
        <v>0</v>
      </c>
      <c r="U215" s="112">
        <f t="shared" si="22"/>
        <v>0</v>
      </c>
      <c r="V215" s="112">
        <f t="shared" si="22"/>
        <v>0</v>
      </c>
      <c r="W215" s="112">
        <f t="shared" si="22"/>
        <v>0</v>
      </c>
      <c r="X215" s="112">
        <f t="shared" si="22"/>
        <v>0</v>
      </c>
      <c r="Y215" s="112">
        <f t="shared" si="22"/>
        <v>0</v>
      </c>
      <c r="Z215" s="112">
        <f t="shared" si="22"/>
        <v>0</v>
      </c>
      <c r="AA215" s="112">
        <f t="shared" si="22"/>
        <v>0</v>
      </c>
      <c r="AB215" s="112">
        <f t="shared" si="22"/>
        <v>0</v>
      </c>
      <c r="AC215" s="112">
        <f t="shared" si="22"/>
        <v>0</v>
      </c>
      <c r="AD215" s="112">
        <f t="shared" si="22"/>
        <v>0</v>
      </c>
      <c r="AE215" s="112">
        <f t="shared" si="22"/>
        <v>0</v>
      </c>
      <c r="AF215" s="112">
        <f t="shared" si="22"/>
        <v>0</v>
      </c>
      <c r="AG215" s="112">
        <f t="shared" si="22"/>
        <v>0</v>
      </c>
      <c r="AH215" s="112">
        <f t="shared" si="22"/>
        <v>0</v>
      </c>
      <c r="AI215" s="112">
        <f t="shared" si="22"/>
        <v>0</v>
      </c>
      <c r="AJ215" s="112">
        <f t="shared" si="22"/>
        <v>0</v>
      </c>
      <c r="AK215" s="112">
        <f t="shared" si="22"/>
        <v>0</v>
      </c>
      <c r="AL215" s="112">
        <f t="shared" si="22"/>
        <v>0</v>
      </c>
      <c r="AM215" s="112">
        <f t="shared" si="22"/>
        <v>0</v>
      </c>
      <c r="AN215" s="112">
        <f t="shared" si="22"/>
        <v>0</v>
      </c>
      <c r="AO215" s="112">
        <f t="shared" si="22"/>
        <v>0</v>
      </c>
      <c r="AP215" s="112">
        <f t="shared" si="22"/>
        <v>0</v>
      </c>
      <c r="AQ215" s="112">
        <f t="shared" si="22"/>
        <v>0</v>
      </c>
      <c r="AR215" s="112">
        <f t="shared" si="22"/>
        <v>0</v>
      </c>
      <c r="AS215" s="112">
        <f t="shared" si="22"/>
        <v>0</v>
      </c>
      <c r="AT215" s="112">
        <f t="shared" si="22"/>
        <v>0</v>
      </c>
      <c r="AU215" s="112">
        <f t="shared" si="22"/>
        <v>0</v>
      </c>
      <c r="AV215" s="112">
        <f t="shared" si="22"/>
        <v>0</v>
      </c>
      <c r="AW215" s="112">
        <f t="shared" si="22"/>
        <v>0</v>
      </c>
      <c r="AX215" s="112">
        <f t="shared" si="22"/>
        <v>0</v>
      </c>
      <c r="AY215" s="112">
        <f t="shared" si="22"/>
        <v>0</v>
      </c>
      <c r="AZ215" s="112">
        <f t="shared" si="22"/>
        <v>0</v>
      </c>
      <c r="BA215" s="112">
        <f t="shared" si="22"/>
        <v>0</v>
      </c>
      <c r="BB215" s="112">
        <f t="shared" si="22"/>
        <v>0</v>
      </c>
      <c r="BC215" s="112">
        <f t="shared" si="22"/>
        <v>0</v>
      </c>
      <c r="BD215" s="112">
        <f>IF(ISERROR(BD214),1,0)</f>
        <v>0</v>
      </c>
      <c r="BE215" s="94"/>
      <c r="BF215" s="94"/>
      <c r="BG215" s="94"/>
      <c r="BH215" s="94"/>
    </row>
    <row r="216" spans="1:60" outlineLevel="1" x14ac:dyDescent="0.2"/>
    <row r="217" spans="1:60" x14ac:dyDescent="0.2">
      <c r="A217" s="6"/>
      <c r="B217" s="6" t="s">
        <v>24</v>
      </c>
      <c r="C217" s="7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</row>
  </sheetData>
  <sheetProtection formatCells="0" formatColumns="0" formatRows="0" insertColumns="0" insertRows="0" insertHyperlinks="0" deleteColumns="0" deleteRows="0" sort="0" autoFilter="0" pivotTables="0"/>
  <dataConsolidate/>
  <mergeCells count="2">
    <mergeCell ref="I84:K84"/>
    <mergeCell ref="I113:K113"/>
  </mergeCells>
  <conditionalFormatting sqref="E13:E14">
    <cfRule type="expression" dxfId="244" priority="554">
      <formula>E$14=0</formula>
    </cfRule>
  </conditionalFormatting>
  <conditionalFormatting sqref="E12">
    <cfRule type="expression" dxfId="243" priority="553">
      <formula>E$14=0</formula>
    </cfRule>
  </conditionalFormatting>
  <conditionalFormatting sqref="E108:BC108 E137:BC137 E79:BC79">
    <cfRule type="expression" dxfId="242" priority="551">
      <formula>AND(E$14=0,E$9&gt;Display_Year_End)</formula>
    </cfRule>
    <cfRule type="expression" dxfId="241" priority="552">
      <formula>AND(E$14=0,E$9&lt;=Display_Year_End)</formula>
    </cfRule>
  </conditionalFormatting>
  <conditionalFormatting sqref="F8:BC8">
    <cfRule type="expression" dxfId="240" priority="549">
      <formula>AND(E$14=1,F$14=1)</formula>
    </cfRule>
    <cfRule type="expression" dxfId="239" priority="550">
      <formula>F$14=1</formula>
    </cfRule>
  </conditionalFormatting>
  <conditionalFormatting sqref="F8:BC8">
    <cfRule type="expression" dxfId="238" priority="547">
      <formula>AND(F$13=0,F$14=1,E$13=1)</formula>
    </cfRule>
    <cfRule type="expression" dxfId="237" priority="548">
      <formula>AND(F$14=1,F$13=0)</formula>
    </cfRule>
  </conditionalFormatting>
  <conditionalFormatting sqref="F9:BC14">
    <cfRule type="expression" dxfId="236" priority="546">
      <formula>F$14&lt;&gt;1</formula>
    </cfRule>
  </conditionalFormatting>
  <conditionalFormatting sqref="G58:BD77 G87:BD106 G116:BD135 G144:BD144 G21:BD22">
    <cfRule type="expression" dxfId="235" priority="540">
      <formula>AND(G$9&gt;Display_Year_End,F$14=1)</formula>
    </cfRule>
    <cfRule type="expression" dxfId="234" priority="543">
      <formula>AND(G$14=0,H$14=1)</formula>
    </cfRule>
    <cfRule type="expression" dxfId="233" priority="545">
      <formula>G$14=0</formula>
    </cfRule>
  </conditionalFormatting>
  <conditionalFormatting sqref="G58:BD77 G87:BD106 G116:BD135 G144:BD144 G21:BD22">
    <cfRule type="expression" dxfId="232" priority="544">
      <formula>G$14=0</formula>
    </cfRule>
  </conditionalFormatting>
  <conditionalFormatting sqref="B3">
    <cfRule type="expression" dxfId="231" priority="539">
      <formula>$B$3="The model contains one or more errors"</formula>
    </cfRule>
  </conditionalFormatting>
  <conditionalFormatting sqref="BE51:BH51 BE215:BH215 BE145:BH145 BE138:BH138 BE109:BH109 BE80:BH80">
    <cfRule type="expression" dxfId="230" priority="100">
      <formula>#REF!=0</formula>
    </cfRule>
  </conditionalFormatting>
  <conditionalFormatting sqref="E145:BC145 E138:BC138 E109:BC109 E80:BC80 E215:BC215">
    <cfRule type="expression" dxfId="229" priority="2854">
      <formula>#REF!=0</formula>
    </cfRule>
  </conditionalFormatting>
  <conditionalFormatting sqref="BD108 BD137 BD79">
    <cfRule type="expression" dxfId="228" priority="68">
      <formula>AND(BD$14=0,BD$9&gt;Display_Year_End)</formula>
    </cfRule>
    <cfRule type="expression" dxfId="227" priority="69">
      <formula>AND(BD$14=0,BD$9&lt;=Display_Year_End)</formula>
    </cfRule>
  </conditionalFormatting>
  <conditionalFormatting sqref="BD8">
    <cfRule type="expression" dxfId="226" priority="66">
      <formula>AND(BC$14=1,BD$14=1)</formula>
    </cfRule>
    <cfRule type="expression" dxfId="225" priority="67">
      <formula>BD$14=1</formula>
    </cfRule>
  </conditionalFormatting>
  <conditionalFormatting sqref="BD8">
    <cfRule type="expression" dxfId="224" priority="64">
      <formula>AND(BD$13=0,BD$14=1,BC$13=1)</formula>
    </cfRule>
    <cfRule type="expression" dxfId="223" priority="65">
      <formula>AND(BD$14=1,BD$13=0)</formula>
    </cfRule>
  </conditionalFormatting>
  <conditionalFormatting sqref="BD9:BD14">
    <cfRule type="expression" dxfId="222" priority="63">
      <formula>BD$14&lt;&gt;1</formula>
    </cfRule>
  </conditionalFormatting>
  <conditionalFormatting sqref="BD144 BD58:BD77 BD21:BD22">
    <cfRule type="expression" dxfId="221" priority="59">
      <formula>AND(BD$9&gt;Display_Year_End,BC$14=1)</formula>
    </cfRule>
    <cfRule type="expression" dxfId="220" priority="60">
      <formula>AND(BD$14=0,BE$14=1)</formula>
    </cfRule>
    <cfRule type="expression" dxfId="219" priority="62">
      <formula>BD$14=0</formula>
    </cfRule>
  </conditionalFormatting>
  <conditionalFormatting sqref="BD144 BD58:BD77 BD21:BD22">
    <cfRule type="expression" dxfId="218" priority="61">
      <formula>BD$14=0</formula>
    </cfRule>
  </conditionalFormatting>
  <conditionalFormatting sqref="BD145 BD138 BD109 BD80 BD215">
    <cfRule type="expression" dxfId="217" priority="70">
      <formula>#REF!=0</formula>
    </cfRule>
  </conditionalFormatting>
  <hyperlinks>
    <hyperlink ref="B5" location="Contents!A1" display="[To Contents]" xr:uid="{00000000-0004-0000-06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8" id="{3CCA6EAF-D553-4F86-B749-8150C2B463E5}">
            <xm:f>'Cost Allocation Model'!E$14=0</xm:f>
            <x14:dxf>
              <font>
                <color theme="0"/>
              </font>
            </x14:dxf>
          </x14:cfRule>
          <xm:sqref>BF214:BH214 E154:E162 E164:E165 E167:E169 E172:E173 E175:E176 E178:E181 E185:E188 E190 E192:E193 E195:E197 E200 E202 E204:E212 E214:BD214 G207:BD207</xm:sqref>
        </x14:conditionalFormatting>
        <x14:conditionalFormatting xmlns:xm="http://schemas.microsoft.com/office/excel/2006/main">
          <x14:cfRule type="expression" priority="455" id="{E25FB408-DB0E-4377-A4C9-72154D53BB83}">
            <xm:f>'Cost Allocation Model'!E$9&gt;Display_Year_End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BF214:BH214 E214:BD214</xm:sqref>
        </x14:conditionalFormatting>
        <x14:conditionalFormatting xmlns:xm="http://schemas.microsoft.com/office/excel/2006/main">
          <x14:cfRule type="expression" priority="269" id="{D86186C2-5350-4093-B329-E8FF9ED594BB}">
            <xm:f>'Cost Allocation Model'!G$14=0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G208:BD212 G190:BD190 G200:BD200 G202:BD202 G164:BD165 G172:BD173 G175:BD176 G178:BD181 G154:BD162 G167:BD169 G185:BD188 G192:BD193 G195:BD197 G204:BD206</xm:sqref>
        </x14:conditionalFormatting>
        <x14:conditionalFormatting xmlns:xm="http://schemas.microsoft.com/office/excel/2006/main">
          <x14:cfRule type="expression" priority="266" id="{2B261128-112F-4D25-BF5E-6AF89622040C}">
            <xm:f>AND('Cost Allocation Model'!G$9&gt;Display_Year_End,'Cost Allocation Model'!F$14=1)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  <vertical/>
                <horizontal/>
              </border>
            </x14:dxf>
          </x14:cfRule>
          <x14:cfRule type="expression" priority="267" id="{BCBAF4EF-5AFE-4EAD-82A0-0EDE21E94462}">
            <xm:f>AND('Cost Allocation Model'!G$14=0,'Cost Allocation Model'!H$14=1)</xm:f>
            <x14:dxf>
              <font>
                <color theme="0"/>
              </font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268" id="{4164A9CD-017F-4AB1-A743-FB932EF4B1AC}">
            <xm:f>'Cost Allocation Model'!G$14=0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G208:BD212 G190:BD190 G200:BD200 G202:BD202 G164:BD165 G172:BD173 G175:BD176 G178:BD181 G154:BD162 G167:BD169 G185:BD188 G192:BD193 G195:BD197 G204:BD206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F81BD"/>
    <pageSetUpPr fitToPage="1"/>
  </sheetPr>
  <dimension ref="A1:AV248"/>
  <sheetViews>
    <sheetView showGridLines="0" zoomScale="80" zoomScaleNormal="80" zoomScaleSheetLayoutView="100" zoomScalePageLayoutView="90" workbookViewId="0">
      <pane xSplit="3" ySplit="11" topLeftCell="D12" activePane="bottomRight" state="frozen"/>
      <selection pane="topRight"/>
      <selection pane="bottomLeft"/>
      <selection pane="bottomRight" activeCell="M175" sqref="M175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2" width="12" style="1" customWidth="1"/>
    <col min="13" max="13" width="10.140625" style="1" customWidth="1"/>
    <col min="14" max="14" width="2.42578125" style="1" customWidth="1"/>
    <col min="15" max="16" width="9.140625" style="1" hidden="1" customWidth="1"/>
    <col min="17" max="48" width="0" style="1" hidden="1" customWidth="1"/>
    <col min="49" max="16384" width="9.140625" style="1" hidden="1"/>
  </cols>
  <sheetData>
    <row r="1" spans="1:13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s="3" customFormat="1" x14ac:dyDescent="0.2">
      <c r="A2" s="101">
        <f ca="1">MATCH(B2,Contents!$D$8:$D$22,0)</f>
        <v>7</v>
      </c>
      <c r="B2" s="102" t="str">
        <f ca="1">PROPER(MID(CELL("filename", A1), FIND("]", CELL("filename", A1))+1, 100))</f>
        <v>Mapping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s="3" customFormat="1" x14ac:dyDescent="0.2">
      <c r="A3" s="126">
        <f>SUM(A7:A11,A13:A64,A66:A117,A119:A144,A146:A178,A180:A247)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 s="6">
        <f ca="1">MAX($A$1:A5)+subsection</f>
        <v>7.01</v>
      </c>
      <c r="B6" s="6" t="s">
        <v>77</v>
      </c>
      <c r="C6" s="7"/>
      <c r="D6" s="8"/>
      <c r="E6" s="8"/>
      <c r="F6" s="8"/>
      <c r="G6" s="8"/>
      <c r="H6" s="8"/>
      <c r="I6" s="8"/>
      <c r="J6" s="8"/>
      <c r="K6" s="8"/>
      <c r="L6" s="8"/>
      <c r="M6" s="51"/>
    </row>
    <row r="7" spans="1:13" x14ac:dyDescent="0.2">
      <c r="A7" s="9"/>
      <c r="C7" s="13"/>
      <c r="D7" s="46"/>
    </row>
    <row r="8" spans="1:13" ht="76.5" x14ac:dyDescent="0.2">
      <c r="A8" s="9"/>
      <c r="C8" s="13"/>
      <c r="D8" s="46"/>
      <c r="E8" s="201" t="s">
        <v>151</v>
      </c>
      <c r="F8" s="201" t="s">
        <v>153</v>
      </c>
      <c r="G8" s="201" t="s">
        <v>154</v>
      </c>
      <c r="H8" s="201" t="s">
        <v>155</v>
      </c>
      <c r="I8" s="201" t="s">
        <v>156</v>
      </c>
      <c r="J8" s="201" t="s">
        <v>157</v>
      </c>
      <c r="K8" s="201" t="s">
        <v>158</v>
      </c>
      <c r="L8" s="201" t="s">
        <v>159</v>
      </c>
    </row>
    <row r="9" spans="1:13" s="23" customFormat="1" x14ac:dyDescent="0.2">
      <c r="C9" s="194"/>
      <c r="D9" s="195"/>
    </row>
    <row r="10" spans="1:13" x14ac:dyDescent="0.2">
      <c r="B10" t="s">
        <v>254</v>
      </c>
      <c r="D10" s="9"/>
      <c r="E10" s="196">
        <f t="shared" ref="E10:L10" si="0">D10+1</f>
        <v>1</v>
      </c>
      <c r="F10" s="196">
        <f t="shared" si="0"/>
        <v>2</v>
      </c>
      <c r="G10" s="196">
        <f t="shared" si="0"/>
        <v>3</v>
      </c>
      <c r="H10" s="196">
        <f t="shared" si="0"/>
        <v>4</v>
      </c>
      <c r="I10" s="196">
        <f t="shared" si="0"/>
        <v>5</v>
      </c>
      <c r="J10" s="196">
        <f t="shared" si="0"/>
        <v>6</v>
      </c>
      <c r="K10" s="196">
        <f t="shared" si="0"/>
        <v>7</v>
      </c>
      <c r="L10" s="196">
        <f t="shared" si="0"/>
        <v>8</v>
      </c>
      <c r="M10" s="196"/>
    </row>
    <row r="11" spans="1:13" x14ac:dyDescent="0.2">
      <c r="D11" s="9"/>
    </row>
    <row r="12" spans="1:13" x14ac:dyDescent="0.2">
      <c r="A12" s="6">
        <f ca="1">MAX($A$1:A11)+subsection</f>
        <v>7.02</v>
      </c>
      <c r="B12" s="6" t="s">
        <v>255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51"/>
    </row>
    <row r="13" spans="1:13" x14ac:dyDescent="0.2">
      <c r="A13" s="27"/>
      <c r="C13" s="29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outlineLevel="1" x14ac:dyDescent="0.2">
      <c r="A14" s="27"/>
      <c r="B14" s="50" t="s">
        <v>256</v>
      </c>
      <c r="C14" s="29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outlineLevel="1" x14ac:dyDescent="0.2">
      <c r="A15" s="27"/>
      <c r="B15" s="28"/>
      <c r="C15" s="29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outlineLevel="1" x14ac:dyDescent="0.2">
      <c r="A16" s="27"/>
      <c r="B16" s="48" t="s">
        <v>161</v>
      </c>
      <c r="C16" s="29"/>
      <c r="D16" s="54" t="s">
        <v>162</v>
      </c>
      <c r="E16" s="25"/>
      <c r="F16" s="25"/>
      <c r="G16" s="25"/>
      <c r="H16" s="25"/>
      <c r="I16" s="25"/>
      <c r="J16" s="25"/>
      <c r="K16" s="25"/>
      <c r="L16" s="25"/>
      <c r="M16" s="25"/>
    </row>
    <row r="17" spans="1:13" outlineLevel="1" x14ac:dyDescent="0.2">
      <c r="A17" s="27"/>
      <c r="B17" s="49" t="s">
        <v>164</v>
      </c>
      <c r="C17" s="24" t="s">
        <v>152</v>
      </c>
      <c r="D17" s="75">
        <v>1</v>
      </c>
      <c r="E17" s="202">
        <f>IF(SUMPRODUCT(Allocators!$E$21:$AU$21,Allocators!$E35:$AU35)&gt;1,1,0)</f>
        <v>1</v>
      </c>
      <c r="F17" s="202">
        <f>IF(SUMPRODUCT(Allocators!$E$22:$AU$22,Allocators!$E35:$AU35)&gt;1,1,0)</f>
        <v>1</v>
      </c>
      <c r="G17" s="202">
        <f>IF(SUMPRODUCT(Allocators!$E$23:$AU$23,Allocators!$E35:$AU35)&gt;1,1,0)</f>
        <v>1</v>
      </c>
      <c r="H17" s="202">
        <f>IF(SUMPRODUCT(Allocators!$E$24:$AU$24,Allocators!$E35:$AU35)&gt;1,1,0)</f>
        <v>1</v>
      </c>
      <c r="I17" s="202">
        <f>IF(SUMPRODUCT(Allocators!$E$25:$AU$25,Allocators!$E35:$AU35)&gt;1,1,0)</f>
        <v>1</v>
      </c>
      <c r="J17" s="202">
        <f>IF(SUMPRODUCT(Allocators!$E$26:$AU$26,Allocators!$E35:$AU35)&gt;1,1,0)</f>
        <v>1</v>
      </c>
      <c r="K17" s="202">
        <f>IF(SUMPRODUCT(Allocators!$E$27:$AU$27,Allocators!$E35:$AU35)&gt;1,1,0)</f>
        <v>1</v>
      </c>
      <c r="L17" s="202">
        <f>IF(SUMPRODUCT(Allocators!$E$28:$AU$28,Allocators!$E35:$AU35)&gt;1,1,0)</f>
        <v>1</v>
      </c>
      <c r="M17" s="25"/>
    </row>
    <row r="18" spans="1:13" outlineLevel="1" x14ac:dyDescent="0.2">
      <c r="A18" s="27"/>
      <c r="B18" s="49" t="s">
        <v>165</v>
      </c>
      <c r="C18" s="24" t="s">
        <v>152</v>
      </c>
      <c r="D18" s="24">
        <f>MAX($D17:D$17)+1</f>
        <v>2</v>
      </c>
      <c r="E18" s="202">
        <f>IF(SUMPRODUCT(Allocators!$E$21:$AU$21,Allocators!$E36:$AU36)&gt;1,1,0)</f>
        <v>1</v>
      </c>
      <c r="F18" s="202">
        <f>IF(SUMPRODUCT(Allocators!$E$22:$AU$22,Allocators!$E36:$AU36)&gt;1,1,0)</f>
        <v>1</v>
      </c>
      <c r="G18" s="202">
        <f>IF(SUMPRODUCT(Allocators!$E$23:$AU$23,Allocators!$E36:$AU36)&gt;1,1,0)</f>
        <v>1</v>
      </c>
      <c r="H18" s="202">
        <f>IF(SUMPRODUCT(Allocators!$E$24:$AU$24,Allocators!$E36:$AU36)&gt;1,1,0)</f>
        <v>1</v>
      </c>
      <c r="I18" s="202">
        <f>IF(SUMPRODUCT(Allocators!$E$25:$AU$25,Allocators!$E36:$AU36)&gt;1,1,0)</f>
        <v>1</v>
      </c>
      <c r="J18" s="202">
        <f>IF(SUMPRODUCT(Allocators!$E$26:$AU$26,Allocators!$E36:$AU36)&gt;1,1,0)</f>
        <v>1</v>
      </c>
      <c r="K18" s="202">
        <f>IF(SUMPRODUCT(Allocators!$E$27:$AU$27,Allocators!$E36:$AU36)&gt;1,1,0)</f>
        <v>1</v>
      </c>
      <c r="L18" s="202">
        <f>IF(SUMPRODUCT(Allocators!$E$28:$AU$28,Allocators!$E36:$AU36)&gt;1,1,0)</f>
        <v>1</v>
      </c>
      <c r="M18" s="25"/>
    </row>
    <row r="19" spans="1:13" outlineLevel="1" x14ac:dyDescent="0.2">
      <c r="A19" s="27"/>
      <c r="B19" s="49" t="s">
        <v>166</v>
      </c>
      <c r="C19" s="29"/>
      <c r="D19" s="75"/>
      <c r="E19" s="25"/>
      <c r="F19" s="25"/>
      <c r="G19" s="25"/>
      <c r="H19" s="25"/>
      <c r="I19" s="25"/>
      <c r="J19" s="25"/>
      <c r="K19" s="25"/>
      <c r="L19" s="25"/>
      <c r="M19" s="25"/>
    </row>
    <row r="20" spans="1:13" outlineLevel="1" x14ac:dyDescent="0.2">
      <c r="A20" s="27"/>
      <c r="B20" s="53" t="s">
        <v>167</v>
      </c>
      <c r="C20" s="24" t="s">
        <v>152</v>
      </c>
      <c r="D20" s="24">
        <f>MAX($D$17:D19)+1</f>
        <v>3</v>
      </c>
      <c r="E20" s="202">
        <f>IF(SUMPRODUCT(Allocators!$E$21:$AU$21,Allocators!$E38:$AU38)&gt;1,1,0)</f>
        <v>1</v>
      </c>
      <c r="F20" s="202">
        <f>IF(SUMPRODUCT(Allocators!$E$22:$AU$22,Allocators!$E38:$AU38)&gt;1,1,0)</f>
        <v>1</v>
      </c>
      <c r="G20" s="202">
        <f>IF(SUMPRODUCT(Allocators!$E$23:$AU$23,Allocators!$E38:$AU38)&gt;1,1,0)</f>
        <v>1</v>
      </c>
      <c r="H20" s="202">
        <f>IF(SUMPRODUCT(Allocators!$E$24:$AU$24,Allocators!$E38:$AU38)&gt;1,1,0)</f>
        <v>1</v>
      </c>
      <c r="I20" s="202">
        <f>IF(SUMPRODUCT(Allocators!$E$25:$AU$25,Allocators!$E38:$AU38)&gt;1,1,0)</f>
        <v>1</v>
      </c>
      <c r="J20" s="202">
        <f>IF(SUMPRODUCT(Allocators!$E$26:$AU$26,Allocators!$E38:$AU38)&gt;1,1,0)</f>
        <v>1</v>
      </c>
      <c r="K20" s="202">
        <f>IF(SUMPRODUCT(Allocators!$E$27:$AU$27,Allocators!$E38:$AU38)&gt;1,1,0)</f>
        <v>1</v>
      </c>
      <c r="L20" s="202">
        <f>IF(SUMPRODUCT(Allocators!$E$28:$AU$28,Allocators!$E38:$AU38)&gt;1,1,0)</f>
        <v>1</v>
      </c>
      <c r="M20" s="25"/>
    </row>
    <row r="21" spans="1:13" outlineLevel="1" x14ac:dyDescent="0.2">
      <c r="A21" s="27"/>
      <c r="B21" s="53" t="s">
        <v>168</v>
      </c>
      <c r="C21" s="24" t="s">
        <v>152</v>
      </c>
      <c r="D21" s="24">
        <f>MAX($D$17:D20)+1</f>
        <v>4</v>
      </c>
      <c r="E21" s="202">
        <f>IF(SUMPRODUCT(Allocators!$E$21:$AU$21,Allocators!$E39:$AU39)&gt;1,1,0)</f>
        <v>0</v>
      </c>
      <c r="F21" s="202">
        <f>IF(SUMPRODUCT(Allocators!$E$22:$AU$22,Allocators!$E39:$AU39)&gt;1,1,0)</f>
        <v>0</v>
      </c>
      <c r="G21" s="202">
        <f>IF(SUMPRODUCT(Allocators!$E$23:$AU$23,Allocators!$E39:$AU39)&gt;1,1,0)</f>
        <v>0</v>
      </c>
      <c r="H21" s="202">
        <f>IF(SUMPRODUCT(Allocators!$E$24:$AU$24,Allocators!$E39:$AU39)&gt;1,1,0)</f>
        <v>0</v>
      </c>
      <c r="I21" s="202">
        <f>IF(SUMPRODUCT(Allocators!$E$25:$AU$25,Allocators!$E39:$AU39)&gt;1,1,0)</f>
        <v>0</v>
      </c>
      <c r="J21" s="202">
        <f>IF(SUMPRODUCT(Allocators!$E$26:$AU$26,Allocators!$E39:$AU39)&gt;1,1,0)</f>
        <v>0</v>
      </c>
      <c r="K21" s="202">
        <f>IF(SUMPRODUCT(Allocators!$E$27:$AU$27,Allocators!$E39:$AU39)&gt;1,1,0)</f>
        <v>0</v>
      </c>
      <c r="L21" s="202">
        <f>IF(SUMPRODUCT(Allocators!$E$28:$AU$28,Allocators!$E39:$AU39)&gt;1,1,0)</f>
        <v>0</v>
      </c>
      <c r="M21" s="25"/>
    </row>
    <row r="22" spans="1:13" outlineLevel="1" x14ac:dyDescent="0.2">
      <c r="A22" s="27"/>
      <c r="B22" s="53" t="s">
        <v>169</v>
      </c>
      <c r="C22" s="24" t="s">
        <v>152</v>
      </c>
      <c r="D22" s="24">
        <f>MAX($D$17:D21)+1</f>
        <v>5</v>
      </c>
      <c r="E22" s="202">
        <f>IF(SUMPRODUCT(Allocators!$E$21:$AU$21,Allocators!$E40:$AU40)&gt;1,1,0)</f>
        <v>1</v>
      </c>
      <c r="F22" s="202">
        <f>IF(SUMPRODUCT(Allocators!$E$22:$AU$22,Allocators!$E40:$AU40)&gt;1,1,0)</f>
        <v>1</v>
      </c>
      <c r="G22" s="202">
        <f>IF(SUMPRODUCT(Allocators!$E$23:$AU$23,Allocators!$E40:$AU40)&gt;1,1,0)</f>
        <v>1</v>
      </c>
      <c r="H22" s="202">
        <f>IF(SUMPRODUCT(Allocators!$E$24:$AU$24,Allocators!$E40:$AU40)&gt;1,1,0)</f>
        <v>1</v>
      </c>
      <c r="I22" s="202">
        <f>IF(SUMPRODUCT(Allocators!$E$25:$AU$25,Allocators!$E40:$AU40)&gt;1,1,0)</f>
        <v>1</v>
      </c>
      <c r="J22" s="202">
        <f>IF(SUMPRODUCT(Allocators!$E$26:$AU$26,Allocators!$E40:$AU40)&gt;1,1,0)</f>
        <v>1</v>
      </c>
      <c r="K22" s="202">
        <f>IF(SUMPRODUCT(Allocators!$E$27:$AU$27,Allocators!$E40:$AU40)&gt;1,1,0)</f>
        <v>1</v>
      </c>
      <c r="L22" s="202">
        <f>IF(SUMPRODUCT(Allocators!$E$28:$AU$28,Allocators!$E40:$AU40)&gt;1,1,0)</f>
        <v>1</v>
      </c>
      <c r="M22" s="25"/>
    </row>
    <row r="23" spans="1:13" outlineLevel="1" x14ac:dyDescent="0.2">
      <c r="A23" s="27"/>
      <c r="B23" s="49" t="s">
        <v>170</v>
      </c>
      <c r="C23" s="29"/>
      <c r="D23" s="75"/>
      <c r="E23" s="25"/>
      <c r="F23" s="25"/>
      <c r="G23" s="25"/>
      <c r="H23" s="25"/>
      <c r="I23" s="25"/>
      <c r="J23" s="25"/>
      <c r="K23" s="25"/>
      <c r="L23" s="25"/>
      <c r="M23" s="25"/>
    </row>
    <row r="24" spans="1:13" outlineLevel="1" x14ac:dyDescent="0.2">
      <c r="A24" s="27"/>
      <c r="B24" s="53" t="s">
        <v>167</v>
      </c>
      <c r="C24" s="24" t="s">
        <v>152</v>
      </c>
      <c r="D24" s="24">
        <f>MAX($D$17:D23)+1</f>
        <v>6</v>
      </c>
      <c r="E24" s="202">
        <f>IF(SUMPRODUCT(Allocators!$E$21:$AU$21,Allocators!$E42:$AU42)&gt;1,1,0)</f>
        <v>1</v>
      </c>
      <c r="F24" s="202">
        <f>IF(SUMPRODUCT(Allocators!$E$22:$AU$22,Allocators!$E42:$AU42)&gt;1,1,0)</f>
        <v>1</v>
      </c>
      <c r="G24" s="202">
        <f>IF(SUMPRODUCT(Allocators!$E$23:$AU$23,Allocators!$E42:$AU42)&gt;1,1,0)</f>
        <v>1</v>
      </c>
      <c r="H24" s="202">
        <f>IF(SUMPRODUCT(Allocators!$E$24:$AU$24,Allocators!$E42:$AU42)&gt;1,1,0)</f>
        <v>1</v>
      </c>
      <c r="I24" s="202">
        <f>IF(SUMPRODUCT(Allocators!$E$25:$AU$25,Allocators!$E42:$AU42)&gt;1,1,0)</f>
        <v>1</v>
      </c>
      <c r="J24" s="202">
        <f>IF(SUMPRODUCT(Allocators!$E$26:$AU$26,Allocators!$E42:$AU42)&gt;1,1,0)</f>
        <v>0</v>
      </c>
      <c r="K24" s="202">
        <f>IF(SUMPRODUCT(Allocators!$E$27:$AU$27,Allocators!$E42:$AU42)&gt;1,1,0)</f>
        <v>0</v>
      </c>
      <c r="L24" s="202">
        <f>IF(SUMPRODUCT(Allocators!$E$28:$AU$28,Allocators!$E42:$AU42)&gt;1,1,0)</f>
        <v>1</v>
      </c>
      <c r="M24" s="25"/>
    </row>
    <row r="25" spans="1:13" outlineLevel="1" x14ac:dyDescent="0.2">
      <c r="A25" s="27"/>
      <c r="B25" s="53" t="s">
        <v>168</v>
      </c>
      <c r="C25" s="24" t="s">
        <v>152</v>
      </c>
      <c r="D25" s="24">
        <f>MAX($D$17:D24)+1</f>
        <v>7</v>
      </c>
      <c r="E25" s="202">
        <f>IF(SUMPRODUCT(Allocators!$E$21:$AU$21,Allocators!$E43:$AU43)&gt;1,1,0)</f>
        <v>0</v>
      </c>
      <c r="F25" s="202">
        <f>IF(SUMPRODUCT(Allocators!$E$22:$AU$22,Allocators!$E43:$AU43)&gt;1,1,0)</f>
        <v>0</v>
      </c>
      <c r="G25" s="202">
        <f>IF(SUMPRODUCT(Allocators!$E$23:$AU$23,Allocators!$E43:$AU43)&gt;1,1,0)</f>
        <v>0</v>
      </c>
      <c r="H25" s="202">
        <f>IF(SUMPRODUCT(Allocators!$E$24:$AU$24,Allocators!$E43:$AU43)&gt;1,1,0)</f>
        <v>0</v>
      </c>
      <c r="I25" s="202">
        <f>IF(SUMPRODUCT(Allocators!$E$25:$AU$25,Allocators!$E43:$AU43)&gt;1,1,0)</f>
        <v>0</v>
      </c>
      <c r="J25" s="202">
        <f>IF(SUMPRODUCT(Allocators!$E$26:$AU$26,Allocators!$E43:$AU43)&gt;1,1,0)</f>
        <v>0</v>
      </c>
      <c r="K25" s="202">
        <f>IF(SUMPRODUCT(Allocators!$E$27:$AU$27,Allocators!$E43:$AU43)&gt;1,1,0)</f>
        <v>0</v>
      </c>
      <c r="L25" s="202">
        <f>IF(SUMPRODUCT(Allocators!$E$28:$AU$28,Allocators!$E43:$AU43)&gt;1,1,0)</f>
        <v>0</v>
      </c>
      <c r="M25" s="25"/>
    </row>
    <row r="26" spans="1:13" outlineLevel="1" x14ac:dyDescent="0.2">
      <c r="A26" s="27"/>
      <c r="B26" s="53" t="s">
        <v>169</v>
      </c>
      <c r="C26" s="24" t="s">
        <v>152</v>
      </c>
      <c r="D26" s="24">
        <f>MAX($D$17:D25)+1</f>
        <v>8</v>
      </c>
      <c r="E26" s="202">
        <f>IF(SUMPRODUCT(Allocators!$E$21:$AU$21,Allocators!$E44:$AU44)&gt;1,1,0)</f>
        <v>1</v>
      </c>
      <c r="F26" s="202">
        <f>IF(SUMPRODUCT(Allocators!$E$22:$AU$22,Allocators!$E44:$AU44)&gt;1,1,0)</f>
        <v>1</v>
      </c>
      <c r="G26" s="202">
        <f>IF(SUMPRODUCT(Allocators!$E$23:$AU$23,Allocators!$E44:$AU44)&gt;1,1,0)</f>
        <v>1</v>
      </c>
      <c r="H26" s="202">
        <f>IF(SUMPRODUCT(Allocators!$E$24:$AU$24,Allocators!$E44:$AU44)&gt;1,1,0)</f>
        <v>1</v>
      </c>
      <c r="I26" s="202">
        <f>IF(SUMPRODUCT(Allocators!$E$25:$AU$25,Allocators!$E44:$AU44)&gt;1,1,0)</f>
        <v>1</v>
      </c>
      <c r="J26" s="202">
        <f>IF(SUMPRODUCT(Allocators!$E$26:$AU$26,Allocators!$E44:$AU44)&gt;1,1,0)</f>
        <v>0</v>
      </c>
      <c r="K26" s="202">
        <f>IF(SUMPRODUCT(Allocators!$E$27:$AU$27,Allocators!$E44:$AU44)&gt;1,1,0)</f>
        <v>0</v>
      </c>
      <c r="L26" s="202">
        <f>IF(SUMPRODUCT(Allocators!$E$28:$AU$28,Allocators!$E44:$AU44)&gt;1,1,0)</f>
        <v>1</v>
      </c>
      <c r="M26" s="25"/>
    </row>
    <row r="27" spans="1:13" outlineLevel="1" x14ac:dyDescent="0.2">
      <c r="A27" s="27"/>
      <c r="B27" s="49" t="s">
        <v>171</v>
      </c>
      <c r="C27" s="29"/>
      <c r="D27" s="75"/>
      <c r="E27" s="25"/>
      <c r="F27" s="25"/>
      <c r="G27" s="25"/>
      <c r="H27" s="25"/>
      <c r="I27" s="25"/>
      <c r="J27" s="25"/>
      <c r="K27" s="25"/>
      <c r="L27" s="25"/>
      <c r="M27" s="25"/>
    </row>
    <row r="28" spans="1:13" outlineLevel="1" x14ac:dyDescent="0.2">
      <c r="A28" s="27"/>
      <c r="B28" s="53" t="s">
        <v>167</v>
      </c>
      <c r="C28" s="24" t="s">
        <v>152</v>
      </c>
      <c r="D28" s="24">
        <f>MAX($D$17:D27)+1</f>
        <v>9</v>
      </c>
      <c r="E28" s="202">
        <f>IF(SUMPRODUCT(Allocators!$E$21:$AU$21,Allocators!$E46:$AU46)&gt;1,1,0)</f>
        <v>1</v>
      </c>
      <c r="F28" s="202">
        <f>IF(SUMPRODUCT(Allocators!$E$22:$AU$22,Allocators!$E46:$AU46)&gt;1,1,0)</f>
        <v>1</v>
      </c>
      <c r="G28" s="202">
        <f>IF(SUMPRODUCT(Allocators!$E$23:$AU$23,Allocators!$E46:$AU46)&gt;1,1,0)</f>
        <v>1</v>
      </c>
      <c r="H28" s="202">
        <f>IF(SUMPRODUCT(Allocators!$E$24:$AU$24,Allocators!$E46:$AU46)&gt;1,1,0)</f>
        <v>1</v>
      </c>
      <c r="I28" s="202">
        <f>IF(SUMPRODUCT(Allocators!$E$25:$AU$25,Allocators!$E46:$AU46)&gt;1,1,0)</f>
        <v>1</v>
      </c>
      <c r="J28" s="202">
        <f>IF(SUMPRODUCT(Allocators!$E$26:$AU$26,Allocators!$E46:$AU46)&gt;1,1,0)</f>
        <v>1</v>
      </c>
      <c r="K28" s="202">
        <f>IF(SUMPRODUCT(Allocators!$E$27:$AU$27,Allocators!$E46:$AU46)&gt;1,1,0)</f>
        <v>1</v>
      </c>
      <c r="L28" s="202">
        <f>IF(SUMPRODUCT(Allocators!$E$28:$AU$28,Allocators!$E46:$AU46)&gt;1,1,0)</f>
        <v>1</v>
      </c>
      <c r="M28" s="25"/>
    </row>
    <row r="29" spans="1:13" outlineLevel="1" x14ac:dyDescent="0.2">
      <c r="A29" s="27"/>
      <c r="B29" s="53" t="s">
        <v>168</v>
      </c>
      <c r="C29" s="24" t="s">
        <v>152</v>
      </c>
      <c r="D29" s="24">
        <f>MAX($D$17:D28)+1</f>
        <v>10</v>
      </c>
      <c r="E29" s="202">
        <f>IF(SUMPRODUCT(Allocators!$E$21:$AU$21,Allocators!$E47:$AU47)&gt;1,1,0)</f>
        <v>0</v>
      </c>
      <c r="F29" s="202">
        <f>IF(SUMPRODUCT(Allocators!$E$22:$AU$22,Allocators!$E47:$AU47)&gt;1,1,0)</f>
        <v>0</v>
      </c>
      <c r="G29" s="202">
        <f>IF(SUMPRODUCT(Allocators!$E$23:$AU$23,Allocators!$E47:$AU47)&gt;1,1,0)</f>
        <v>0</v>
      </c>
      <c r="H29" s="202">
        <f>IF(SUMPRODUCT(Allocators!$E$24:$AU$24,Allocators!$E47:$AU47)&gt;1,1,0)</f>
        <v>0</v>
      </c>
      <c r="I29" s="202">
        <f>IF(SUMPRODUCT(Allocators!$E$25:$AU$25,Allocators!$E47:$AU47)&gt;1,1,0)</f>
        <v>0</v>
      </c>
      <c r="J29" s="202">
        <f>IF(SUMPRODUCT(Allocators!$E$26:$AU$26,Allocators!$E47:$AU47)&gt;1,1,0)</f>
        <v>0</v>
      </c>
      <c r="K29" s="202">
        <f>IF(SUMPRODUCT(Allocators!$E$27:$AU$27,Allocators!$E47:$AU47)&gt;1,1,0)</f>
        <v>0</v>
      </c>
      <c r="L29" s="202">
        <f>IF(SUMPRODUCT(Allocators!$E$28:$AU$28,Allocators!$E47:$AU47)&gt;1,1,0)</f>
        <v>0</v>
      </c>
      <c r="M29" s="25"/>
    </row>
    <row r="30" spans="1:13" outlineLevel="1" x14ac:dyDescent="0.2">
      <c r="A30" s="27"/>
      <c r="B30" s="53" t="s">
        <v>172</v>
      </c>
      <c r="C30" s="24" t="s">
        <v>152</v>
      </c>
      <c r="D30" s="24">
        <f>MAX($D$17:D29)+1</f>
        <v>11</v>
      </c>
      <c r="E30" s="202">
        <f>IF(SUMPRODUCT(Allocators!$E$21:$AU$21,Allocators!$E48:$AU48)&gt;1,1,0)</f>
        <v>1</v>
      </c>
      <c r="F30" s="202">
        <f>IF(SUMPRODUCT(Allocators!$E$22:$AU$22,Allocators!$E48:$AU48)&gt;1,1,0)</f>
        <v>1</v>
      </c>
      <c r="G30" s="202">
        <f>IF(SUMPRODUCT(Allocators!$E$23:$AU$23,Allocators!$E48:$AU48)&gt;1,1,0)</f>
        <v>1</v>
      </c>
      <c r="H30" s="202">
        <f>IF(SUMPRODUCT(Allocators!$E$24:$AU$24,Allocators!$E48:$AU48)&gt;1,1,0)</f>
        <v>1</v>
      </c>
      <c r="I30" s="202">
        <f>IF(SUMPRODUCT(Allocators!$E$25:$AU$25,Allocators!$E48:$AU48)&gt;1,1,0)</f>
        <v>1</v>
      </c>
      <c r="J30" s="202">
        <f>IF(SUMPRODUCT(Allocators!$E$26:$AU$26,Allocators!$E48:$AU48)&gt;1,1,0)</f>
        <v>1</v>
      </c>
      <c r="K30" s="202">
        <f>IF(SUMPRODUCT(Allocators!$E$27:$AU$27,Allocators!$E48:$AU48)&gt;1,1,0)</f>
        <v>1</v>
      </c>
      <c r="L30" s="202">
        <f>IF(SUMPRODUCT(Allocators!$E$28:$AU$28,Allocators!$E48:$AU48)&gt;1,1,0)</f>
        <v>1</v>
      </c>
      <c r="M30" s="25"/>
    </row>
    <row r="31" spans="1:13" outlineLevel="1" x14ac:dyDescent="0.2">
      <c r="A31" s="27"/>
      <c r="B31" s="53" t="s">
        <v>173</v>
      </c>
      <c r="C31" s="24" t="s">
        <v>152</v>
      </c>
      <c r="D31" s="24">
        <f>MAX($D$17:D30)+1</f>
        <v>12</v>
      </c>
      <c r="E31" s="202">
        <f>IF(SUMPRODUCT(Allocators!$E$21:$AU$21,Allocators!$E49:$AU49)&gt;1,1,0)</f>
        <v>1</v>
      </c>
      <c r="F31" s="202">
        <f>IF(SUMPRODUCT(Allocators!$E$22:$AU$22,Allocators!$E49:$AU49)&gt;1,1,0)</f>
        <v>1</v>
      </c>
      <c r="G31" s="202">
        <f>IF(SUMPRODUCT(Allocators!$E$23:$AU$23,Allocators!$E49:$AU49)&gt;1,1,0)</f>
        <v>1</v>
      </c>
      <c r="H31" s="202">
        <f>IF(SUMPRODUCT(Allocators!$E$24:$AU$24,Allocators!$E49:$AU49)&gt;1,1,0)</f>
        <v>1</v>
      </c>
      <c r="I31" s="202">
        <f>IF(SUMPRODUCT(Allocators!$E$25:$AU$25,Allocators!$E49:$AU49)&gt;1,1,0)</f>
        <v>1</v>
      </c>
      <c r="J31" s="202">
        <f>IF(SUMPRODUCT(Allocators!$E$26:$AU$26,Allocators!$E49:$AU49)&gt;1,1,0)</f>
        <v>0</v>
      </c>
      <c r="K31" s="202">
        <f>IF(SUMPRODUCT(Allocators!$E$27:$AU$27,Allocators!$E49:$AU49)&gt;1,1,0)</f>
        <v>0</v>
      </c>
      <c r="L31" s="202">
        <f>IF(SUMPRODUCT(Allocators!$E$28:$AU$28,Allocators!$E49:$AU49)&gt;1,1,0)</f>
        <v>1</v>
      </c>
      <c r="M31" s="25"/>
    </row>
    <row r="32" spans="1:13" outlineLevel="1" x14ac:dyDescent="0.2">
      <c r="A32" s="27"/>
      <c r="B32" s="53" t="s">
        <v>174</v>
      </c>
      <c r="C32" s="24" t="s">
        <v>152</v>
      </c>
      <c r="D32" s="24">
        <f>MAX($D$17:D31)+1</f>
        <v>13</v>
      </c>
      <c r="E32" s="202">
        <f>IF(SUMPRODUCT(Allocators!$E$21:$AU$21,Allocators!$E50:$AU50)&gt;1,1,0)</f>
        <v>1</v>
      </c>
      <c r="F32" s="202">
        <f>IF(SUMPRODUCT(Allocators!$E$22:$AU$22,Allocators!$E50:$AU50)&gt;1,1,0)</f>
        <v>1</v>
      </c>
      <c r="G32" s="202">
        <f>IF(SUMPRODUCT(Allocators!$E$23:$AU$23,Allocators!$E50:$AU50)&gt;1,1,0)</f>
        <v>1</v>
      </c>
      <c r="H32" s="202">
        <f>IF(SUMPRODUCT(Allocators!$E$24:$AU$24,Allocators!$E50:$AU50)&gt;1,1,0)</f>
        <v>1</v>
      </c>
      <c r="I32" s="202">
        <f>IF(SUMPRODUCT(Allocators!$E$25:$AU$25,Allocators!$E50:$AU50)&gt;1,1,0)</f>
        <v>1</v>
      </c>
      <c r="J32" s="202">
        <f>IF(SUMPRODUCT(Allocators!$E$26:$AU$26,Allocators!$E50:$AU50)&gt;1,1,0)</f>
        <v>0</v>
      </c>
      <c r="K32" s="202">
        <f>IF(SUMPRODUCT(Allocators!$E$27:$AU$27,Allocators!$E50:$AU50)&gt;1,1,0)</f>
        <v>0</v>
      </c>
      <c r="L32" s="202">
        <f>IF(SUMPRODUCT(Allocators!$E$28:$AU$28,Allocators!$E50:$AU50)&gt;1,1,0)</f>
        <v>1</v>
      </c>
      <c r="M32" s="25"/>
    </row>
    <row r="33" spans="1:13" outlineLevel="1" x14ac:dyDescent="0.2">
      <c r="A33" s="27"/>
      <c r="B33" s="49" t="s">
        <v>175</v>
      </c>
      <c r="C33" s="29"/>
      <c r="D33" s="75"/>
      <c r="E33" s="25"/>
      <c r="F33" s="25"/>
      <c r="G33" s="25"/>
      <c r="H33" s="25"/>
      <c r="I33" s="25"/>
      <c r="J33" s="25"/>
      <c r="K33" s="25"/>
      <c r="L33" s="25"/>
      <c r="M33" s="25"/>
    </row>
    <row r="34" spans="1:13" outlineLevel="1" x14ac:dyDescent="0.2">
      <c r="A34" s="27"/>
      <c r="B34" s="53" t="s">
        <v>167</v>
      </c>
      <c r="C34" s="24" t="s">
        <v>152</v>
      </c>
      <c r="D34" s="24">
        <f>MAX($D$17:D33)+1</f>
        <v>14</v>
      </c>
      <c r="E34" s="202">
        <f>IF(SUMPRODUCT(Allocators!$E$21:$AU$21,Allocators!$E52:$AU52)&gt;1,1,0)</f>
        <v>1</v>
      </c>
      <c r="F34" s="202">
        <f>IF(SUMPRODUCT(Allocators!$E$22:$AU$22,Allocators!$E52:$AU52)&gt;1,1,0)</f>
        <v>1</v>
      </c>
      <c r="G34" s="202">
        <f>IF(SUMPRODUCT(Allocators!$E$23:$AU$23,Allocators!$E52:$AU52)&gt;1,1,0)</f>
        <v>1</v>
      </c>
      <c r="H34" s="202">
        <f>IF(SUMPRODUCT(Allocators!$E$24:$AU$24,Allocators!$E52:$AU52)&gt;1,1,0)</f>
        <v>1</v>
      </c>
      <c r="I34" s="202">
        <f>IF(SUMPRODUCT(Allocators!$E$25:$AU$25,Allocators!$E52:$AU52)&gt;1,1,0)</f>
        <v>1</v>
      </c>
      <c r="J34" s="202">
        <f>IF(SUMPRODUCT(Allocators!$E$26:$AU$26,Allocators!$E52:$AU52)&gt;1,1,0)</f>
        <v>1</v>
      </c>
      <c r="K34" s="202">
        <f>IF(SUMPRODUCT(Allocators!$E$27:$AU$27,Allocators!$E52:$AU52)&gt;1,1,0)</f>
        <v>1</v>
      </c>
      <c r="L34" s="202">
        <f>IF(SUMPRODUCT(Allocators!$E$28:$AU$28,Allocators!$E52:$AU52)&gt;1,1,0)</f>
        <v>1</v>
      </c>
      <c r="M34" s="25"/>
    </row>
    <row r="35" spans="1:13" outlineLevel="1" x14ac:dyDescent="0.2">
      <c r="A35" s="27"/>
      <c r="B35" s="53" t="s">
        <v>168</v>
      </c>
      <c r="C35" s="24" t="s">
        <v>152</v>
      </c>
      <c r="D35" s="24">
        <f>MAX($D$17:D34)+1</f>
        <v>15</v>
      </c>
      <c r="E35" s="202">
        <f>IF(SUMPRODUCT(Allocators!$E$21:$AU$21,Allocators!$E53:$AU53)&gt;1,1,0)</f>
        <v>0</v>
      </c>
      <c r="F35" s="202">
        <f>IF(SUMPRODUCT(Allocators!$E$22:$AU$22,Allocators!$E53:$AU53)&gt;1,1,0)</f>
        <v>0</v>
      </c>
      <c r="G35" s="202">
        <f>IF(SUMPRODUCT(Allocators!$E$23:$AU$23,Allocators!$E53:$AU53)&gt;1,1,0)</f>
        <v>0</v>
      </c>
      <c r="H35" s="202">
        <f>IF(SUMPRODUCT(Allocators!$E$24:$AU$24,Allocators!$E53:$AU53)&gt;1,1,0)</f>
        <v>0</v>
      </c>
      <c r="I35" s="202">
        <f>IF(SUMPRODUCT(Allocators!$E$25:$AU$25,Allocators!$E53:$AU53)&gt;1,1,0)</f>
        <v>0</v>
      </c>
      <c r="J35" s="202">
        <f>IF(SUMPRODUCT(Allocators!$E$26:$AU$26,Allocators!$E53:$AU53)&gt;1,1,0)</f>
        <v>0</v>
      </c>
      <c r="K35" s="202">
        <f>IF(SUMPRODUCT(Allocators!$E$27:$AU$27,Allocators!$E53:$AU53)&gt;1,1,0)</f>
        <v>0</v>
      </c>
      <c r="L35" s="202">
        <f>IF(SUMPRODUCT(Allocators!$E$28:$AU$28,Allocators!$E53:$AU53)&gt;1,1,0)</f>
        <v>0</v>
      </c>
      <c r="M35" s="25"/>
    </row>
    <row r="36" spans="1:13" outlineLevel="1" x14ac:dyDescent="0.2">
      <c r="A36" s="27"/>
      <c r="B36" s="53" t="s">
        <v>169</v>
      </c>
      <c r="C36" s="24" t="s">
        <v>152</v>
      </c>
      <c r="D36" s="24">
        <f>MAX($D$17:D35)+1</f>
        <v>16</v>
      </c>
      <c r="E36" s="202">
        <f>IF(SUMPRODUCT(Allocators!$E$21:$AU$21,Allocators!$E54:$AU54)&gt;1,1,0)</f>
        <v>1</v>
      </c>
      <c r="F36" s="202">
        <f>IF(SUMPRODUCT(Allocators!$E$22:$AU$22,Allocators!$E54:$AU54)&gt;1,1,0)</f>
        <v>1</v>
      </c>
      <c r="G36" s="202">
        <f>IF(SUMPRODUCT(Allocators!$E$23:$AU$23,Allocators!$E54:$AU54)&gt;1,1,0)</f>
        <v>1</v>
      </c>
      <c r="H36" s="202">
        <f>IF(SUMPRODUCT(Allocators!$E$24:$AU$24,Allocators!$E54:$AU54)&gt;1,1,0)</f>
        <v>1</v>
      </c>
      <c r="I36" s="202">
        <f>IF(SUMPRODUCT(Allocators!$E$25:$AU$25,Allocators!$E54:$AU54)&gt;1,1,0)</f>
        <v>1</v>
      </c>
      <c r="J36" s="202">
        <f>IF(SUMPRODUCT(Allocators!$E$26:$AU$26,Allocators!$E54:$AU54)&gt;1,1,0)</f>
        <v>1</v>
      </c>
      <c r="K36" s="202">
        <f>IF(SUMPRODUCT(Allocators!$E$27:$AU$27,Allocators!$E54:$AU54)&gt;1,1,0)</f>
        <v>1</v>
      </c>
      <c r="L36" s="202">
        <f>IF(SUMPRODUCT(Allocators!$E$28:$AU$28,Allocators!$E54:$AU54)&gt;1,1,0)</f>
        <v>1</v>
      </c>
      <c r="M36" s="25"/>
    </row>
    <row r="37" spans="1:13" outlineLevel="1" x14ac:dyDescent="0.2">
      <c r="A37" s="27"/>
      <c r="B37" s="49" t="s">
        <v>176</v>
      </c>
      <c r="C37" s="29"/>
      <c r="D37" s="75"/>
      <c r="E37" s="25"/>
      <c r="F37" s="25"/>
      <c r="G37" s="25"/>
      <c r="H37" s="25"/>
      <c r="I37" s="25"/>
      <c r="J37" s="25"/>
      <c r="K37" s="25"/>
      <c r="L37" s="25"/>
      <c r="M37" s="25"/>
    </row>
    <row r="38" spans="1:13" outlineLevel="1" x14ac:dyDescent="0.2">
      <c r="A38" s="27"/>
      <c r="B38" s="53" t="s">
        <v>167</v>
      </c>
      <c r="C38" s="24" t="s">
        <v>152</v>
      </c>
      <c r="D38" s="24">
        <f>MAX($D$17:D37)+1</f>
        <v>17</v>
      </c>
      <c r="E38" s="202">
        <f>IF(SUMPRODUCT(Allocators!$E$21:$AU$21,Allocators!$E56:$AU56)&gt;1,1,0)</f>
        <v>1</v>
      </c>
      <c r="F38" s="202">
        <f>IF(SUMPRODUCT(Allocators!$E$22:$AU$22,Allocators!$E56:$AU56)&gt;1,1,0)</f>
        <v>1</v>
      </c>
      <c r="G38" s="202">
        <f>IF(SUMPRODUCT(Allocators!$E$23:$AU$23,Allocators!$E56:$AU56)&gt;1,1,0)</f>
        <v>1</v>
      </c>
      <c r="H38" s="202">
        <f>IF(SUMPRODUCT(Allocators!$E$24:$AU$24,Allocators!$E56:$AU56)&gt;1,1,0)</f>
        <v>1</v>
      </c>
      <c r="I38" s="202">
        <f>IF(SUMPRODUCT(Allocators!$E$25:$AU$25,Allocators!$E56:$AU56)&gt;1,1,0)</f>
        <v>1</v>
      </c>
      <c r="J38" s="202">
        <f>IF(SUMPRODUCT(Allocators!$E$26:$AU$26,Allocators!$E56:$AU56)&gt;1,1,0)</f>
        <v>1</v>
      </c>
      <c r="K38" s="202">
        <f>IF(SUMPRODUCT(Allocators!$E$27:$AU$27,Allocators!$E56:$AU56)&gt;1,1,0)</f>
        <v>1</v>
      </c>
      <c r="L38" s="202">
        <f>IF(SUMPRODUCT(Allocators!$E$28:$AU$28,Allocators!$E56:$AU56)&gt;1,1,0)</f>
        <v>1</v>
      </c>
      <c r="M38" s="25"/>
    </row>
    <row r="39" spans="1:13" outlineLevel="1" x14ac:dyDescent="0.2">
      <c r="A39" s="27"/>
      <c r="B39" s="53" t="s">
        <v>168</v>
      </c>
      <c r="C39" s="24" t="s">
        <v>152</v>
      </c>
      <c r="D39" s="24">
        <f>MAX($D$17:D38)+1</f>
        <v>18</v>
      </c>
      <c r="E39" s="202">
        <f>IF(SUMPRODUCT(Allocators!$E$21:$AU$21,Allocators!$E57:$AU57)&gt;1,1,0)</f>
        <v>0</v>
      </c>
      <c r="F39" s="202">
        <f>IF(SUMPRODUCT(Allocators!$E$22:$AU$22,Allocators!$E57:$AU57)&gt;1,1,0)</f>
        <v>0</v>
      </c>
      <c r="G39" s="202">
        <f>IF(SUMPRODUCT(Allocators!$E$23:$AU$23,Allocators!$E57:$AU57)&gt;1,1,0)</f>
        <v>0</v>
      </c>
      <c r="H39" s="202">
        <f>IF(SUMPRODUCT(Allocators!$E$24:$AU$24,Allocators!$E57:$AU57)&gt;1,1,0)</f>
        <v>0</v>
      </c>
      <c r="I39" s="202">
        <f>IF(SUMPRODUCT(Allocators!$E$25:$AU$25,Allocators!$E57:$AU57)&gt;1,1,0)</f>
        <v>0</v>
      </c>
      <c r="J39" s="202">
        <f>IF(SUMPRODUCT(Allocators!$E$26:$AU$26,Allocators!$E57:$AU57)&gt;1,1,0)</f>
        <v>0</v>
      </c>
      <c r="K39" s="202">
        <f>IF(SUMPRODUCT(Allocators!$E$27:$AU$27,Allocators!$E57:$AU57)&gt;1,1,0)</f>
        <v>0</v>
      </c>
      <c r="L39" s="202">
        <f>IF(SUMPRODUCT(Allocators!$E$28:$AU$28,Allocators!$E57:$AU57)&gt;1,1,0)</f>
        <v>0</v>
      </c>
      <c r="M39" s="25"/>
    </row>
    <row r="40" spans="1:13" outlineLevel="1" x14ac:dyDescent="0.2">
      <c r="A40" s="27"/>
      <c r="B40" s="53" t="s">
        <v>169</v>
      </c>
      <c r="C40" s="24" t="s">
        <v>152</v>
      </c>
      <c r="D40" s="24">
        <f>MAX($D$17:D39)+1</f>
        <v>19</v>
      </c>
      <c r="E40" s="202">
        <f>IF(SUMPRODUCT(Allocators!$E$21:$AU$21,Allocators!$E58:$AU58)&gt;1,1,0)</f>
        <v>1</v>
      </c>
      <c r="F40" s="202">
        <f>IF(SUMPRODUCT(Allocators!$E$22:$AU$22,Allocators!$E58:$AU58)&gt;1,1,0)</f>
        <v>1</v>
      </c>
      <c r="G40" s="202">
        <f>IF(SUMPRODUCT(Allocators!$E$23:$AU$23,Allocators!$E58:$AU58)&gt;1,1,0)</f>
        <v>1</v>
      </c>
      <c r="H40" s="202">
        <f>IF(SUMPRODUCT(Allocators!$E$24:$AU$24,Allocators!$E58:$AU58)&gt;1,1,0)</f>
        <v>1</v>
      </c>
      <c r="I40" s="202">
        <f>IF(SUMPRODUCT(Allocators!$E$25:$AU$25,Allocators!$E58:$AU58)&gt;1,1,0)</f>
        <v>1</v>
      </c>
      <c r="J40" s="202">
        <f>IF(SUMPRODUCT(Allocators!$E$26:$AU$26,Allocators!$E58:$AU58)&gt;1,1,0)</f>
        <v>1</v>
      </c>
      <c r="K40" s="202">
        <f>IF(SUMPRODUCT(Allocators!$E$27:$AU$27,Allocators!$E58:$AU58)&gt;1,1,0)</f>
        <v>1</v>
      </c>
      <c r="L40" s="202">
        <f>IF(SUMPRODUCT(Allocators!$E$28:$AU$28,Allocators!$E58:$AU58)&gt;1,1,0)</f>
        <v>1</v>
      </c>
      <c r="M40" s="25"/>
    </row>
    <row r="41" spans="1:13" outlineLevel="1" x14ac:dyDescent="0.2">
      <c r="A41" s="27"/>
      <c r="B41" s="49" t="s">
        <v>177</v>
      </c>
      <c r="C41" s="29"/>
      <c r="D41" s="75"/>
      <c r="E41" s="25"/>
      <c r="F41" s="25"/>
      <c r="G41" s="25"/>
      <c r="H41" s="25"/>
      <c r="I41" s="25"/>
      <c r="J41" s="25"/>
      <c r="K41" s="25"/>
      <c r="L41" s="25"/>
      <c r="M41" s="25"/>
    </row>
    <row r="42" spans="1:13" outlineLevel="1" x14ac:dyDescent="0.2">
      <c r="A42" s="27"/>
      <c r="B42" s="53" t="s">
        <v>178</v>
      </c>
      <c r="C42" s="24" t="s">
        <v>152</v>
      </c>
      <c r="D42" s="24">
        <f>MAX($D$17:D41)+1</f>
        <v>20</v>
      </c>
      <c r="E42" s="202">
        <f>IF(SUMPRODUCT(Allocators!$E$21:$AU$21,Allocators!$E60:$AU60)&gt;1,1,0)</f>
        <v>1</v>
      </c>
      <c r="F42" s="202">
        <f>IF(SUMPRODUCT(Allocators!$E$22:$AU$22,Allocators!$E60:$AU60)&gt;1,1,0)</f>
        <v>1</v>
      </c>
      <c r="G42" s="202">
        <f>IF(SUMPRODUCT(Allocators!$E$23:$AU$23,Allocators!$E60:$AU60)&gt;1,1,0)</f>
        <v>1</v>
      </c>
      <c r="H42" s="202">
        <f>IF(SUMPRODUCT(Allocators!$E$24:$AU$24,Allocators!$E60:$AU60)&gt;1,1,0)</f>
        <v>1</v>
      </c>
      <c r="I42" s="202">
        <f>IF(SUMPRODUCT(Allocators!$E$25:$AU$25,Allocators!$E60:$AU60)&gt;1,1,0)</f>
        <v>1</v>
      </c>
      <c r="J42" s="202">
        <f>IF(SUMPRODUCT(Allocators!$E$26:$AU$26,Allocators!$E60:$AU60)&gt;1,1,0)</f>
        <v>1</v>
      </c>
      <c r="K42" s="202">
        <f>IF(SUMPRODUCT(Allocators!$E$27:$AU$27,Allocators!$E60:$AU60)&gt;1,1,0)</f>
        <v>1</v>
      </c>
      <c r="L42" s="202">
        <f>IF(SUMPRODUCT(Allocators!$E$28:$AU$28,Allocators!$E60:$AU60)&gt;1,1,0)</f>
        <v>1</v>
      </c>
      <c r="M42" s="25"/>
    </row>
    <row r="43" spans="1:13" outlineLevel="1" x14ac:dyDescent="0.2">
      <c r="A43" s="27"/>
      <c r="B43" s="53" t="s">
        <v>168</v>
      </c>
      <c r="C43" s="24" t="s">
        <v>152</v>
      </c>
      <c r="D43" s="24">
        <f>MAX($D$17:D42)+1</f>
        <v>21</v>
      </c>
      <c r="E43" s="202">
        <f>IF(SUMPRODUCT(Allocators!$E$21:$AU$21,Allocators!$E61:$AU61)&gt;1,1,0)</f>
        <v>0</v>
      </c>
      <c r="F43" s="202">
        <f>IF(SUMPRODUCT(Allocators!$E$22:$AU$22,Allocators!$E61:$AU61)&gt;1,1,0)</f>
        <v>0</v>
      </c>
      <c r="G43" s="202">
        <f>IF(SUMPRODUCT(Allocators!$E$23:$AU$23,Allocators!$E61:$AU61)&gt;1,1,0)</f>
        <v>0</v>
      </c>
      <c r="H43" s="202">
        <f>IF(SUMPRODUCT(Allocators!$E$24:$AU$24,Allocators!$E61:$AU61)&gt;1,1,0)</f>
        <v>0</v>
      </c>
      <c r="I43" s="202">
        <f>IF(SUMPRODUCT(Allocators!$E$25:$AU$25,Allocators!$E61:$AU61)&gt;1,1,0)</f>
        <v>0</v>
      </c>
      <c r="J43" s="202">
        <f>IF(SUMPRODUCT(Allocators!$E$26:$AU$26,Allocators!$E61:$AU61)&gt;1,1,0)</f>
        <v>0</v>
      </c>
      <c r="K43" s="202">
        <f>IF(SUMPRODUCT(Allocators!$E$27:$AU$27,Allocators!$E61:$AU61)&gt;1,1,0)</f>
        <v>0</v>
      </c>
      <c r="L43" s="202">
        <f>IF(SUMPRODUCT(Allocators!$E$28:$AU$28,Allocators!$E61:$AU61)&gt;1,1,0)</f>
        <v>0</v>
      </c>
      <c r="M43" s="25"/>
    </row>
    <row r="44" spans="1:13" outlineLevel="1" x14ac:dyDescent="0.2">
      <c r="A44" s="27"/>
      <c r="B44" s="53" t="s">
        <v>179</v>
      </c>
      <c r="C44" s="24" t="s">
        <v>152</v>
      </c>
      <c r="D44" s="24">
        <f>MAX($D$17:D43)+1</f>
        <v>22</v>
      </c>
      <c r="E44" s="202">
        <f>IF(SUMPRODUCT(Allocators!$E$21:$AU$21,Allocators!$E62:$AU62)&gt;1,1,0)</f>
        <v>1</v>
      </c>
      <c r="F44" s="202">
        <f>IF(SUMPRODUCT(Allocators!$E$22:$AU$22,Allocators!$E62:$AU62)&gt;1,1,0)</f>
        <v>1</v>
      </c>
      <c r="G44" s="202">
        <f>IF(SUMPRODUCT(Allocators!$E$23:$AU$23,Allocators!$E62:$AU62)&gt;1,1,0)</f>
        <v>1</v>
      </c>
      <c r="H44" s="202">
        <f>IF(SUMPRODUCT(Allocators!$E$24:$AU$24,Allocators!$E62:$AU62)&gt;1,1,0)</f>
        <v>1</v>
      </c>
      <c r="I44" s="202">
        <f>IF(SUMPRODUCT(Allocators!$E$25:$AU$25,Allocators!$E62:$AU62)&gt;1,1,0)</f>
        <v>1</v>
      </c>
      <c r="J44" s="202">
        <f>IF(SUMPRODUCT(Allocators!$E$26:$AU$26,Allocators!$E62:$AU62)&gt;1,1,0)</f>
        <v>1</v>
      </c>
      <c r="K44" s="202">
        <f>IF(SUMPRODUCT(Allocators!$E$27:$AU$27,Allocators!$E62:$AU62)&gt;1,1,0)</f>
        <v>1</v>
      </c>
      <c r="L44" s="202">
        <f>IF(SUMPRODUCT(Allocators!$E$28:$AU$28,Allocators!$E62:$AU62)&gt;1,1,0)</f>
        <v>1</v>
      </c>
      <c r="M44" s="25"/>
    </row>
    <row r="45" spans="1:13" outlineLevel="1" x14ac:dyDescent="0.2">
      <c r="A45" s="27"/>
      <c r="B45" s="53" t="s">
        <v>180</v>
      </c>
      <c r="C45" s="24" t="s">
        <v>152</v>
      </c>
      <c r="D45" s="24">
        <f>MAX($D$17:D44)+1</f>
        <v>23</v>
      </c>
      <c r="E45" s="202">
        <f>IF(SUMPRODUCT(Allocators!$E$21:$AU$21,Allocators!$E63:$AU63)&gt;1,1,0)</f>
        <v>0</v>
      </c>
      <c r="F45" s="202">
        <f>IF(SUMPRODUCT(Allocators!$E$22:$AU$22,Allocators!$E63:$AU63)&gt;1,1,0)</f>
        <v>0</v>
      </c>
      <c r="G45" s="202">
        <f>IF(SUMPRODUCT(Allocators!$E$23:$AU$23,Allocators!$E63:$AU63)&gt;1,1,0)</f>
        <v>0</v>
      </c>
      <c r="H45" s="202">
        <f>IF(SUMPRODUCT(Allocators!$E$24:$AU$24,Allocators!$E63:$AU63)&gt;1,1,0)</f>
        <v>0</v>
      </c>
      <c r="I45" s="202">
        <f>IF(SUMPRODUCT(Allocators!$E$25:$AU$25,Allocators!$E63:$AU63)&gt;1,1,0)</f>
        <v>0</v>
      </c>
      <c r="J45" s="202">
        <f>IF(SUMPRODUCT(Allocators!$E$26:$AU$26,Allocators!$E63:$AU63)&gt;1,1,0)</f>
        <v>1</v>
      </c>
      <c r="K45" s="202">
        <f>IF(SUMPRODUCT(Allocators!$E$27:$AU$27,Allocators!$E63:$AU63)&gt;1,1,0)</f>
        <v>1</v>
      </c>
      <c r="L45" s="202">
        <f>IF(SUMPRODUCT(Allocators!$E$28:$AU$28,Allocators!$E63:$AU63)&gt;1,1,0)</f>
        <v>1</v>
      </c>
      <c r="M45" s="25"/>
    </row>
    <row r="46" spans="1:13" outlineLevel="1" x14ac:dyDescent="0.2">
      <c r="A46" s="27"/>
      <c r="B46" s="53" t="s">
        <v>174</v>
      </c>
      <c r="C46" s="24" t="s">
        <v>152</v>
      </c>
      <c r="D46" s="24">
        <f>MAX($D$17:D45)+1</f>
        <v>24</v>
      </c>
      <c r="E46" s="202">
        <f>IF(SUMPRODUCT(Allocators!$E$21:$AU$21,Allocators!$E64:$AU64)&gt;1,1,0)</f>
        <v>1</v>
      </c>
      <c r="F46" s="202">
        <f>IF(SUMPRODUCT(Allocators!$E$22:$AU$22,Allocators!$E64:$AU64)&gt;1,1,0)</f>
        <v>1</v>
      </c>
      <c r="G46" s="202">
        <f>IF(SUMPRODUCT(Allocators!$E$23:$AU$23,Allocators!$E64:$AU64)&gt;1,1,0)</f>
        <v>1</v>
      </c>
      <c r="H46" s="202">
        <f>IF(SUMPRODUCT(Allocators!$E$24:$AU$24,Allocators!$E64:$AU64)&gt;1,1,0)</f>
        <v>1</v>
      </c>
      <c r="I46" s="202">
        <f>IF(SUMPRODUCT(Allocators!$E$25:$AU$25,Allocators!$E64:$AU64)&gt;1,1,0)</f>
        <v>1</v>
      </c>
      <c r="J46" s="202">
        <f>IF(SUMPRODUCT(Allocators!$E$26:$AU$26,Allocators!$E64:$AU64)&gt;1,1,0)</f>
        <v>0</v>
      </c>
      <c r="K46" s="202">
        <f>IF(SUMPRODUCT(Allocators!$E$27:$AU$27,Allocators!$E64:$AU64)&gt;1,1,0)</f>
        <v>0</v>
      </c>
      <c r="L46" s="202">
        <f>IF(SUMPRODUCT(Allocators!$E$28:$AU$28,Allocators!$E64:$AU64)&gt;1,1,0)</f>
        <v>1</v>
      </c>
      <c r="M46" s="25"/>
    </row>
    <row r="47" spans="1:13" outlineLevel="1" x14ac:dyDescent="0.2">
      <c r="A47" s="27"/>
      <c r="B47" s="49" t="s">
        <v>181</v>
      </c>
      <c r="C47" s="29"/>
      <c r="D47" s="75"/>
      <c r="E47" s="25"/>
      <c r="F47" s="25"/>
      <c r="G47" s="25"/>
      <c r="H47" s="25"/>
      <c r="I47" s="25"/>
      <c r="J47" s="25"/>
      <c r="K47" s="25"/>
      <c r="L47" s="25"/>
      <c r="M47" s="25"/>
    </row>
    <row r="48" spans="1:13" outlineLevel="1" x14ac:dyDescent="0.2">
      <c r="A48" s="27"/>
      <c r="B48" s="53" t="s">
        <v>167</v>
      </c>
      <c r="C48" s="24" t="s">
        <v>152</v>
      </c>
      <c r="D48" s="24">
        <f>MAX($D$17:D47)+1</f>
        <v>25</v>
      </c>
      <c r="E48" s="202">
        <f>IF(SUMPRODUCT(Allocators!$E$21:$AU$21,Allocators!$E66:$AU66)&gt;1,1,0)</f>
        <v>1</v>
      </c>
      <c r="F48" s="202">
        <f>IF(SUMPRODUCT(Allocators!$E$22:$AU$22,Allocators!$E66:$AU66)&gt;1,1,0)</f>
        <v>1</v>
      </c>
      <c r="G48" s="202">
        <f>IF(SUMPRODUCT(Allocators!$E$23:$AU$23,Allocators!$E66:$AU66)&gt;1,1,0)</f>
        <v>1</v>
      </c>
      <c r="H48" s="202">
        <f>IF(SUMPRODUCT(Allocators!$E$24:$AU$24,Allocators!$E66:$AU66)&gt;1,1,0)</f>
        <v>1</v>
      </c>
      <c r="I48" s="202">
        <f>IF(SUMPRODUCT(Allocators!$E$25:$AU$25,Allocators!$E66:$AU66)&gt;1,1,0)</f>
        <v>1</v>
      </c>
      <c r="J48" s="202">
        <f>IF(SUMPRODUCT(Allocators!$E$26:$AU$26,Allocators!$E66:$AU66)&gt;1,1,0)</f>
        <v>1</v>
      </c>
      <c r="K48" s="202">
        <f>IF(SUMPRODUCT(Allocators!$E$27:$AU$27,Allocators!$E66:$AU66)&gt;1,1,0)</f>
        <v>1</v>
      </c>
      <c r="L48" s="202">
        <f>IF(SUMPRODUCT(Allocators!$E$28:$AU$28,Allocators!$E66:$AU66)&gt;1,1,0)</f>
        <v>1</v>
      </c>
      <c r="M48" s="25"/>
    </row>
    <row r="49" spans="1:13" outlineLevel="1" x14ac:dyDescent="0.2">
      <c r="A49" s="27"/>
      <c r="B49" s="53" t="s">
        <v>168</v>
      </c>
      <c r="C49" s="24" t="s">
        <v>152</v>
      </c>
      <c r="D49" s="24">
        <f>MAX($D$17:D48)+1</f>
        <v>26</v>
      </c>
      <c r="E49" s="202">
        <f>IF(SUMPRODUCT(Allocators!$E$21:$AU$21,Allocators!$E67:$AU67)&gt;1,1,0)</f>
        <v>0</v>
      </c>
      <c r="F49" s="202">
        <f>IF(SUMPRODUCT(Allocators!$E$22:$AU$22,Allocators!$E67:$AU67)&gt;1,1,0)</f>
        <v>0</v>
      </c>
      <c r="G49" s="202">
        <f>IF(SUMPRODUCT(Allocators!$E$23:$AU$23,Allocators!$E67:$AU67)&gt;1,1,0)</f>
        <v>0</v>
      </c>
      <c r="H49" s="202">
        <f>IF(SUMPRODUCT(Allocators!$E$24:$AU$24,Allocators!$E67:$AU67)&gt;1,1,0)</f>
        <v>0</v>
      </c>
      <c r="I49" s="202">
        <f>IF(SUMPRODUCT(Allocators!$E$25:$AU$25,Allocators!$E67:$AU67)&gt;1,1,0)</f>
        <v>0</v>
      </c>
      <c r="J49" s="202">
        <f>IF(SUMPRODUCT(Allocators!$E$26:$AU$26,Allocators!$E67:$AU67)&gt;1,1,0)</f>
        <v>0</v>
      </c>
      <c r="K49" s="202">
        <f>IF(SUMPRODUCT(Allocators!$E$27:$AU$27,Allocators!$E67:$AU67)&gt;1,1,0)</f>
        <v>0</v>
      </c>
      <c r="L49" s="202">
        <f>IF(SUMPRODUCT(Allocators!$E$28:$AU$28,Allocators!$E67:$AU67)&gt;1,1,0)</f>
        <v>0</v>
      </c>
      <c r="M49" s="25"/>
    </row>
    <row r="50" spans="1:13" outlineLevel="1" x14ac:dyDescent="0.2">
      <c r="A50" s="27"/>
      <c r="B50" s="53" t="s">
        <v>169</v>
      </c>
      <c r="C50" s="24" t="s">
        <v>152</v>
      </c>
      <c r="D50" s="24">
        <f>MAX($D$17:D49)+1</f>
        <v>27</v>
      </c>
      <c r="E50" s="202">
        <f>IF(SUMPRODUCT(Allocators!$E$21:$AU$21,Allocators!$E68:$AU68)&gt;1,1,0)</f>
        <v>1</v>
      </c>
      <c r="F50" s="202">
        <f>IF(SUMPRODUCT(Allocators!$E$22:$AU$22,Allocators!$E68:$AU68)&gt;1,1,0)</f>
        <v>1</v>
      </c>
      <c r="G50" s="202">
        <f>IF(SUMPRODUCT(Allocators!$E$23:$AU$23,Allocators!$E68:$AU68)&gt;1,1,0)</f>
        <v>1</v>
      </c>
      <c r="H50" s="202">
        <f>IF(SUMPRODUCT(Allocators!$E$24:$AU$24,Allocators!$E68:$AU68)&gt;1,1,0)</f>
        <v>1</v>
      </c>
      <c r="I50" s="202">
        <f>IF(SUMPRODUCT(Allocators!$E$25:$AU$25,Allocators!$E68:$AU68)&gt;1,1,0)</f>
        <v>1</v>
      </c>
      <c r="J50" s="202">
        <f>IF(SUMPRODUCT(Allocators!$E$26:$AU$26,Allocators!$E68:$AU68)&gt;1,1,0)</f>
        <v>1</v>
      </c>
      <c r="K50" s="202">
        <f>IF(SUMPRODUCT(Allocators!$E$27:$AU$27,Allocators!$E68:$AU68)&gt;1,1,0)</f>
        <v>1</v>
      </c>
      <c r="L50" s="202">
        <f>IF(SUMPRODUCT(Allocators!$E$28:$AU$28,Allocators!$E68:$AU68)&gt;1,1,0)</f>
        <v>1</v>
      </c>
      <c r="M50" s="25"/>
    </row>
    <row r="51" spans="1:13" outlineLevel="1" x14ac:dyDescent="0.2">
      <c r="A51" s="27"/>
      <c r="B51" s="49" t="s">
        <v>182</v>
      </c>
      <c r="C51" s="29"/>
      <c r="D51" s="75"/>
      <c r="E51" s="25"/>
      <c r="F51" s="25"/>
      <c r="G51" s="25"/>
      <c r="H51" s="25"/>
      <c r="I51" s="25"/>
      <c r="J51" s="25"/>
      <c r="K51" s="25"/>
      <c r="L51" s="25"/>
      <c r="M51" s="25"/>
    </row>
    <row r="52" spans="1:13" outlineLevel="1" x14ac:dyDescent="0.2">
      <c r="A52" s="27"/>
      <c r="B52" s="53" t="s">
        <v>183</v>
      </c>
      <c r="C52" s="24" t="s">
        <v>152</v>
      </c>
      <c r="D52" s="24">
        <f>MAX($D$17:D51)+1</f>
        <v>28</v>
      </c>
      <c r="E52" s="202">
        <f>IF(SUMPRODUCT(Allocators!$E$21:$AU$21,Allocators!$E70:$AU70)&gt;1,1,0)</f>
        <v>1</v>
      </c>
      <c r="F52" s="202">
        <f>IF(SUMPRODUCT(Allocators!$E$22:$AU$22,Allocators!$E70:$AU70)&gt;1,1,0)</f>
        <v>1</v>
      </c>
      <c r="G52" s="202">
        <f>IF(SUMPRODUCT(Allocators!$E$23:$AU$23,Allocators!$E70:$AU70)&gt;1,1,0)</f>
        <v>1</v>
      </c>
      <c r="H52" s="202">
        <f>IF(SUMPRODUCT(Allocators!$E$24:$AU$24,Allocators!$E70:$AU70)&gt;1,1,0)</f>
        <v>1</v>
      </c>
      <c r="I52" s="202">
        <f>IF(SUMPRODUCT(Allocators!$E$25:$AU$25,Allocators!$E70:$AU70)&gt;1,1,0)</f>
        <v>1</v>
      </c>
      <c r="J52" s="202">
        <f>IF(SUMPRODUCT(Allocators!$E$26:$AU$26,Allocators!$E70:$AU70)&gt;1,1,0)</f>
        <v>1</v>
      </c>
      <c r="K52" s="202">
        <f>IF(SUMPRODUCT(Allocators!$E$27:$AU$27,Allocators!$E70:$AU70)&gt;1,1,0)</f>
        <v>1</v>
      </c>
      <c r="L52" s="202">
        <f>IF(SUMPRODUCT(Allocators!$E$28:$AU$28,Allocators!$E70:$AU70)&gt;1,1,0)</f>
        <v>1</v>
      </c>
      <c r="M52" s="25"/>
    </row>
    <row r="53" spans="1:13" outlineLevel="1" x14ac:dyDescent="0.2">
      <c r="A53" s="27"/>
      <c r="B53" s="53" t="s">
        <v>168</v>
      </c>
      <c r="C53" s="24" t="s">
        <v>152</v>
      </c>
      <c r="D53" s="24">
        <f>MAX($D$17:D52)+1</f>
        <v>29</v>
      </c>
      <c r="E53" s="202">
        <f>IF(SUMPRODUCT(Allocators!$E$21:$AU$21,Allocators!$E71:$AU71)&gt;1,1,0)</f>
        <v>0</v>
      </c>
      <c r="F53" s="202">
        <f>IF(SUMPRODUCT(Allocators!$E$22:$AU$22,Allocators!$E71:$AU71)&gt;1,1,0)</f>
        <v>0</v>
      </c>
      <c r="G53" s="202">
        <f>IF(SUMPRODUCT(Allocators!$E$23:$AU$23,Allocators!$E71:$AU71)&gt;1,1,0)</f>
        <v>0</v>
      </c>
      <c r="H53" s="202">
        <f>IF(SUMPRODUCT(Allocators!$E$24:$AU$24,Allocators!$E71:$AU71)&gt;1,1,0)</f>
        <v>0</v>
      </c>
      <c r="I53" s="202">
        <f>IF(SUMPRODUCT(Allocators!$E$25:$AU$25,Allocators!$E71:$AU71)&gt;1,1,0)</f>
        <v>0</v>
      </c>
      <c r="J53" s="202">
        <f>IF(SUMPRODUCT(Allocators!$E$26:$AU$26,Allocators!$E71:$AU71)&gt;1,1,0)</f>
        <v>0</v>
      </c>
      <c r="K53" s="202">
        <f>IF(SUMPRODUCT(Allocators!$E$27:$AU$27,Allocators!$E71:$AU71)&gt;1,1,0)</f>
        <v>0</v>
      </c>
      <c r="L53" s="202">
        <f>IF(SUMPRODUCT(Allocators!$E$28:$AU$28,Allocators!$E71:$AU71)&gt;1,1,0)</f>
        <v>0</v>
      </c>
      <c r="M53" s="25"/>
    </row>
    <row r="54" spans="1:13" outlineLevel="1" x14ac:dyDescent="0.2">
      <c r="A54" s="27"/>
      <c r="B54" s="53" t="s">
        <v>172</v>
      </c>
      <c r="C54" s="24" t="s">
        <v>152</v>
      </c>
      <c r="D54" s="24">
        <f>MAX($D$17:D53)+1</f>
        <v>30</v>
      </c>
      <c r="E54" s="202">
        <f>IF(SUMPRODUCT(Allocators!$E$21:$AU$21,Allocators!$E72:$AU72)&gt;1,1,0)</f>
        <v>1</v>
      </c>
      <c r="F54" s="202">
        <f>IF(SUMPRODUCT(Allocators!$E$22:$AU$22,Allocators!$E72:$AU72)&gt;1,1,0)</f>
        <v>1</v>
      </c>
      <c r="G54" s="202">
        <f>IF(SUMPRODUCT(Allocators!$E$23:$AU$23,Allocators!$E72:$AU72)&gt;1,1,0)</f>
        <v>1</v>
      </c>
      <c r="H54" s="202">
        <f>IF(SUMPRODUCT(Allocators!$E$24:$AU$24,Allocators!$E72:$AU72)&gt;1,1,0)</f>
        <v>1</v>
      </c>
      <c r="I54" s="202">
        <f>IF(SUMPRODUCT(Allocators!$E$25:$AU$25,Allocators!$E72:$AU72)&gt;1,1,0)</f>
        <v>1</v>
      </c>
      <c r="J54" s="202">
        <f>IF(SUMPRODUCT(Allocators!$E$26:$AU$26,Allocators!$E72:$AU72)&gt;1,1,0)</f>
        <v>1</v>
      </c>
      <c r="K54" s="202">
        <f>IF(SUMPRODUCT(Allocators!$E$27:$AU$27,Allocators!$E72:$AU72)&gt;1,1,0)</f>
        <v>1</v>
      </c>
      <c r="L54" s="202">
        <f>IF(SUMPRODUCT(Allocators!$E$28:$AU$28,Allocators!$E72:$AU72)&gt;1,1,0)</f>
        <v>1</v>
      </c>
      <c r="M54" s="25"/>
    </row>
    <row r="55" spans="1:13" outlineLevel="1" x14ac:dyDescent="0.2">
      <c r="A55" s="27"/>
      <c r="B55" s="53" t="s">
        <v>184</v>
      </c>
      <c r="C55" s="24" t="s">
        <v>152</v>
      </c>
      <c r="D55" s="24">
        <f>MAX($D$17:D54)+1</f>
        <v>31</v>
      </c>
      <c r="E55" s="202">
        <f>IF(SUMPRODUCT(Allocators!$E$21:$AU$21,Allocators!$E73:$AU73)&gt;1,1,0)</f>
        <v>0</v>
      </c>
      <c r="F55" s="202">
        <f>IF(SUMPRODUCT(Allocators!$E$22:$AU$22,Allocators!$E73:$AU73)&gt;1,1,0)</f>
        <v>0</v>
      </c>
      <c r="G55" s="202">
        <f>IF(SUMPRODUCT(Allocators!$E$23:$AU$23,Allocators!$E73:$AU73)&gt;1,1,0)</f>
        <v>0</v>
      </c>
      <c r="H55" s="202">
        <f>IF(SUMPRODUCT(Allocators!$E$24:$AU$24,Allocators!$E73:$AU73)&gt;1,1,0)</f>
        <v>0</v>
      </c>
      <c r="I55" s="202">
        <f>IF(SUMPRODUCT(Allocators!$E$25:$AU$25,Allocators!$E73:$AU73)&gt;1,1,0)</f>
        <v>0</v>
      </c>
      <c r="J55" s="202">
        <f>IF(SUMPRODUCT(Allocators!$E$26:$AU$26,Allocators!$E73:$AU73)&gt;1,1,0)</f>
        <v>1</v>
      </c>
      <c r="K55" s="202">
        <f>IF(SUMPRODUCT(Allocators!$E$27:$AU$27,Allocators!$E73:$AU73)&gt;1,1,0)</f>
        <v>1</v>
      </c>
      <c r="L55" s="202">
        <f>IF(SUMPRODUCT(Allocators!$E$28:$AU$28,Allocators!$E73:$AU73)&gt;1,1,0)</f>
        <v>1</v>
      </c>
      <c r="M55" s="25"/>
    </row>
    <row r="56" spans="1:13" outlineLevel="1" x14ac:dyDescent="0.2">
      <c r="A56" s="27"/>
      <c r="B56" s="53" t="s">
        <v>180</v>
      </c>
      <c r="C56" s="24" t="s">
        <v>152</v>
      </c>
      <c r="D56" s="24">
        <f>MAX($D$17:D55)+1</f>
        <v>32</v>
      </c>
      <c r="E56" s="202">
        <f>IF(SUMPRODUCT(Allocators!$E$21:$AU$21,Allocators!$E74:$AU74)&gt;1,1,0)</f>
        <v>0</v>
      </c>
      <c r="F56" s="202">
        <f>IF(SUMPRODUCT(Allocators!$E$22:$AU$22,Allocators!$E74:$AU74)&gt;1,1,0)</f>
        <v>0</v>
      </c>
      <c r="G56" s="202">
        <f>IF(SUMPRODUCT(Allocators!$E$23:$AU$23,Allocators!$E74:$AU74)&gt;1,1,0)</f>
        <v>0</v>
      </c>
      <c r="H56" s="202">
        <f>IF(SUMPRODUCT(Allocators!$E$24:$AU$24,Allocators!$E74:$AU74)&gt;1,1,0)</f>
        <v>0</v>
      </c>
      <c r="I56" s="202">
        <f>IF(SUMPRODUCT(Allocators!$E$25:$AU$25,Allocators!$E74:$AU74)&gt;1,1,0)</f>
        <v>0</v>
      </c>
      <c r="J56" s="202">
        <f>IF(SUMPRODUCT(Allocators!$E$26:$AU$26,Allocators!$E74:$AU74)&gt;1,1,0)</f>
        <v>1</v>
      </c>
      <c r="K56" s="202">
        <f>IF(SUMPRODUCT(Allocators!$E$27:$AU$27,Allocators!$E74:$AU74)&gt;1,1,0)</f>
        <v>1</v>
      </c>
      <c r="L56" s="202">
        <f>IF(SUMPRODUCT(Allocators!$E$28:$AU$28,Allocators!$E74:$AU74)&gt;1,1,0)</f>
        <v>1</v>
      </c>
      <c r="M56" s="25"/>
    </row>
    <row r="57" spans="1:13" outlineLevel="1" x14ac:dyDescent="0.2">
      <c r="A57" s="27"/>
      <c r="B57" s="53" t="s">
        <v>173</v>
      </c>
      <c r="C57" s="24" t="s">
        <v>152</v>
      </c>
      <c r="D57" s="24">
        <f>MAX($D$17:D56)+1</f>
        <v>33</v>
      </c>
      <c r="E57" s="202">
        <f>IF(SUMPRODUCT(Allocators!$E$21:$AU$21,Allocators!$E75:$AU75)&gt;1,1,0)</f>
        <v>1</v>
      </c>
      <c r="F57" s="202">
        <f>IF(SUMPRODUCT(Allocators!$E$22:$AU$22,Allocators!$E75:$AU75)&gt;1,1,0)</f>
        <v>1</v>
      </c>
      <c r="G57" s="202">
        <f>IF(SUMPRODUCT(Allocators!$E$23:$AU$23,Allocators!$E75:$AU75)&gt;1,1,0)</f>
        <v>1</v>
      </c>
      <c r="H57" s="202">
        <f>IF(SUMPRODUCT(Allocators!$E$24:$AU$24,Allocators!$E75:$AU75)&gt;1,1,0)</f>
        <v>1</v>
      </c>
      <c r="I57" s="202">
        <f>IF(SUMPRODUCT(Allocators!$E$25:$AU$25,Allocators!$E75:$AU75)&gt;1,1,0)</f>
        <v>1</v>
      </c>
      <c r="J57" s="202">
        <f>IF(SUMPRODUCT(Allocators!$E$26:$AU$26,Allocators!$E75:$AU75)&gt;1,1,0)</f>
        <v>0</v>
      </c>
      <c r="K57" s="202">
        <f>IF(SUMPRODUCT(Allocators!$E$27:$AU$27,Allocators!$E75:$AU75)&gt;1,1,0)</f>
        <v>0</v>
      </c>
      <c r="L57" s="202">
        <f>IF(SUMPRODUCT(Allocators!$E$28:$AU$28,Allocators!$E75:$AU75)&gt;1,1,0)</f>
        <v>1</v>
      </c>
      <c r="M57" s="25"/>
    </row>
    <row r="58" spans="1:13" outlineLevel="1" x14ac:dyDescent="0.2">
      <c r="A58" s="27"/>
      <c r="B58" s="53" t="s">
        <v>174</v>
      </c>
      <c r="C58" s="24" t="s">
        <v>152</v>
      </c>
      <c r="D58" s="24">
        <f>MAX($D$17:D57)+1</f>
        <v>34</v>
      </c>
      <c r="E58" s="202">
        <f>IF(SUMPRODUCT(Allocators!$E$21:$AU$21,Allocators!$E76:$AU76)&gt;1,1,0)</f>
        <v>1</v>
      </c>
      <c r="F58" s="202">
        <f>IF(SUMPRODUCT(Allocators!$E$22:$AU$22,Allocators!$E76:$AU76)&gt;1,1,0)</f>
        <v>1</v>
      </c>
      <c r="G58" s="202">
        <f>IF(SUMPRODUCT(Allocators!$E$23:$AU$23,Allocators!$E76:$AU76)&gt;1,1,0)</f>
        <v>1</v>
      </c>
      <c r="H58" s="202">
        <f>IF(SUMPRODUCT(Allocators!$E$24:$AU$24,Allocators!$E76:$AU76)&gt;1,1,0)</f>
        <v>1</v>
      </c>
      <c r="I58" s="202">
        <f>IF(SUMPRODUCT(Allocators!$E$25:$AU$25,Allocators!$E76:$AU76)&gt;1,1,0)</f>
        <v>1</v>
      </c>
      <c r="J58" s="202">
        <f>IF(SUMPRODUCT(Allocators!$E$26:$AU$26,Allocators!$E76:$AU76)&gt;1,1,0)</f>
        <v>0</v>
      </c>
      <c r="K58" s="202">
        <f>IF(SUMPRODUCT(Allocators!$E$27:$AU$27,Allocators!$E76:$AU76)&gt;1,1,0)</f>
        <v>0</v>
      </c>
      <c r="L58" s="202">
        <f>IF(SUMPRODUCT(Allocators!$E$28:$AU$28,Allocators!$E76:$AU76)&gt;1,1,0)</f>
        <v>1</v>
      </c>
      <c r="M58" s="25"/>
    </row>
    <row r="59" spans="1:13" outlineLevel="1" x14ac:dyDescent="0.2">
      <c r="A59" s="27"/>
      <c r="B59" s="49" t="s">
        <v>185</v>
      </c>
      <c r="C59" s="29"/>
      <c r="D59" s="75"/>
      <c r="E59" s="25"/>
      <c r="F59" s="25"/>
      <c r="G59" s="25"/>
      <c r="H59" s="25"/>
      <c r="I59" s="25"/>
      <c r="J59" s="25"/>
      <c r="K59" s="25"/>
      <c r="L59" s="25"/>
      <c r="M59" s="25"/>
    </row>
    <row r="60" spans="1:13" outlineLevel="1" x14ac:dyDescent="0.2">
      <c r="A60" s="27"/>
      <c r="B60" s="53" t="s">
        <v>167</v>
      </c>
      <c r="C60" s="24" t="s">
        <v>152</v>
      </c>
      <c r="D60" s="24">
        <f>MAX($D$17:D59)+1</f>
        <v>35</v>
      </c>
      <c r="E60" s="202">
        <f>IF(SUMPRODUCT(Allocators!$E$21:$AU$21,Allocators!$E78:$AU78)&gt;1,1,0)</f>
        <v>1</v>
      </c>
      <c r="F60" s="202">
        <f>IF(SUMPRODUCT(Allocators!$E$22:$AU$22,Allocators!$E78:$AU78)&gt;1,1,0)</f>
        <v>1</v>
      </c>
      <c r="G60" s="202">
        <f>IF(SUMPRODUCT(Allocators!$E$23:$AU$23,Allocators!$E78:$AU78)&gt;1,1,0)</f>
        <v>1</v>
      </c>
      <c r="H60" s="202">
        <f>IF(SUMPRODUCT(Allocators!$E$24:$AU$24,Allocators!$E78:$AU78)&gt;1,1,0)</f>
        <v>1</v>
      </c>
      <c r="I60" s="202">
        <f>IF(SUMPRODUCT(Allocators!$E$25:$AU$25,Allocators!$E78:$AU78)&gt;1,1,0)</f>
        <v>1</v>
      </c>
      <c r="J60" s="202">
        <f>IF(SUMPRODUCT(Allocators!$E$26:$AU$26,Allocators!$E78:$AU78)&gt;1,1,0)</f>
        <v>1</v>
      </c>
      <c r="K60" s="202">
        <f>IF(SUMPRODUCT(Allocators!$E$27:$AU$27,Allocators!$E78:$AU78)&gt;1,1,0)</f>
        <v>1</v>
      </c>
      <c r="L60" s="202">
        <f>IF(SUMPRODUCT(Allocators!$E$28:$AU$28,Allocators!$E78:$AU78)&gt;1,1,0)</f>
        <v>1</v>
      </c>
      <c r="M60" s="25"/>
    </row>
    <row r="61" spans="1:13" outlineLevel="1" x14ac:dyDescent="0.2">
      <c r="A61" s="27"/>
      <c r="B61" s="53" t="s">
        <v>168</v>
      </c>
      <c r="C61" s="24" t="s">
        <v>152</v>
      </c>
      <c r="D61" s="24">
        <f>MAX($D$17:D60)+1</f>
        <v>36</v>
      </c>
      <c r="E61" s="202">
        <f>IF(SUMPRODUCT(Allocators!$E$21:$AU$21,Allocators!$E79:$AU79)&gt;1,1,0)</f>
        <v>0</v>
      </c>
      <c r="F61" s="202">
        <f>IF(SUMPRODUCT(Allocators!$E$22:$AU$22,Allocators!$E79:$AU79)&gt;1,1,0)</f>
        <v>0</v>
      </c>
      <c r="G61" s="202">
        <f>IF(SUMPRODUCT(Allocators!$E$23:$AU$23,Allocators!$E79:$AU79)&gt;1,1,0)</f>
        <v>0</v>
      </c>
      <c r="H61" s="202">
        <f>IF(SUMPRODUCT(Allocators!$E$24:$AU$24,Allocators!$E79:$AU79)&gt;1,1,0)</f>
        <v>0</v>
      </c>
      <c r="I61" s="202">
        <f>IF(SUMPRODUCT(Allocators!$E$25:$AU$25,Allocators!$E79:$AU79)&gt;1,1,0)</f>
        <v>0</v>
      </c>
      <c r="J61" s="202">
        <f>IF(SUMPRODUCT(Allocators!$E$26:$AU$26,Allocators!$E79:$AU79)&gt;1,1,0)</f>
        <v>0</v>
      </c>
      <c r="K61" s="202">
        <f>IF(SUMPRODUCT(Allocators!$E$27:$AU$27,Allocators!$E79:$AU79)&gt;1,1,0)</f>
        <v>0</v>
      </c>
      <c r="L61" s="202">
        <f>IF(SUMPRODUCT(Allocators!$E$28:$AU$28,Allocators!$E79:$AU79)&gt;1,1,0)</f>
        <v>0</v>
      </c>
      <c r="M61" s="25"/>
    </row>
    <row r="62" spans="1:13" outlineLevel="1" x14ac:dyDescent="0.2">
      <c r="A62" s="27"/>
      <c r="B62" s="53" t="s">
        <v>179</v>
      </c>
      <c r="C62" s="24" t="s">
        <v>152</v>
      </c>
      <c r="D62" s="24">
        <f>MAX($D$17:D61)+1</f>
        <v>37</v>
      </c>
      <c r="E62" s="202">
        <f>IF(SUMPRODUCT(Allocators!$E$21:$AU$21,Allocators!$E80:$AU80)&gt;1,1,0)</f>
        <v>1</v>
      </c>
      <c r="F62" s="202">
        <f>IF(SUMPRODUCT(Allocators!$E$22:$AU$22,Allocators!$E80:$AU80)&gt;1,1,0)</f>
        <v>1</v>
      </c>
      <c r="G62" s="202">
        <f>IF(SUMPRODUCT(Allocators!$E$23:$AU$23,Allocators!$E80:$AU80)&gt;1,1,0)</f>
        <v>1</v>
      </c>
      <c r="H62" s="202">
        <f>IF(SUMPRODUCT(Allocators!$E$24:$AU$24,Allocators!$E80:$AU80)&gt;1,1,0)</f>
        <v>1</v>
      </c>
      <c r="I62" s="202">
        <f>IF(SUMPRODUCT(Allocators!$E$25:$AU$25,Allocators!$E80:$AU80)&gt;1,1,0)</f>
        <v>1</v>
      </c>
      <c r="J62" s="202">
        <f>IF(SUMPRODUCT(Allocators!$E$26:$AU$26,Allocators!$E80:$AU80)&gt;1,1,0)</f>
        <v>1</v>
      </c>
      <c r="K62" s="202">
        <f>IF(SUMPRODUCT(Allocators!$E$27:$AU$27,Allocators!$E80:$AU80)&gt;1,1,0)</f>
        <v>1</v>
      </c>
      <c r="L62" s="202">
        <f>IF(SUMPRODUCT(Allocators!$E$28:$AU$28,Allocators!$E80:$AU80)&gt;1,1,0)</f>
        <v>1</v>
      </c>
      <c r="M62" s="25"/>
    </row>
    <row r="63" spans="1:13" outlineLevel="1" x14ac:dyDescent="0.2">
      <c r="A63" s="27"/>
      <c r="B63" s="53" t="s">
        <v>174</v>
      </c>
      <c r="C63" s="24" t="s">
        <v>152</v>
      </c>
      <c r="D63" s="24">
        <f>MAX($D$17:D62)+1</f>
        <v>38</v>
      </c>
      <c r="E63" s="202">
        <f>IF(SUMPRODUCT(Allocators!$E$21:$AU$21,Allocators!$E81:$AU81)&gt;1,1,0)</f>
        <v>1</v>
      </c>
      <c r="F63" s="202">
        <f>IF(SUMPRODUCT(Allocators!$E$22:$AU$22,Allocators!$E81:$AU81)&gt;1,1,0)</f>
        <v>1</v>
      </c>
      <c r="G63" s="202">
        <f>IF(SUMPRODUCT(Allocators!$E$23:$AU$23,Allocators!$E81:$AU81)&gt;1,1,0)</f>
        <v>1</v>
      </c>
      <c r="H63" s="202">
        <f>IF(SUMPRODUCT(Allocators!$E$24:$AU$24,Allocators!$E81:$AU81)&gt;1,1,0)</f>
        <v>1</v>
      </c>
      <c r="I63" s="202">
        <f>IF(SUMPRODUCT(Allocators!$E$25:$AU$25,Allocators!$E81:$AU81)&gt;1,1,0)</f>
        <v>1</v>
      </c>
      <c r="J63" s="202">
        <f>IF(SUMPRODUCT(Allocators!$E$26:$AU$26,Allocators!$E81:$AU81)&gt;1,1,0)</f>
        <v>0</v>
      </c>
      <c r="K63" s="202">
        <f>IF(SUMPRODUCT(Allocators!$E$27:$AU$27,Allocators!$E81:$AU81)&gt;1,1,0)</f>
        <v>0</v>
      </c>
      <c r="L63" s="202">
        <f>IF(SUMPRODUCT(Allocators!$E$28:$AU$28,Allocators!$E81:$AU81)&gt;1,1,0)</f>
        <v>1</v>
      </c>
      <c r="M63" s="25"/>
    </row>
    <row r="64" spans="1:13" outlineLevel="1" x14ac:dyDescent="0.2">
      <c r="A64" s="27"/>
      <c r="B64" s="28"/>
      <c r="C64" s="29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x14ac:dyDescent="0.2">
      <c r="A65" s="6">
        <f ca="1">MAX($A$1:A64)+subsection</f>
        <v>7.0299999999999994</v>
      </c>
      <c r="B65" s="6" t="s">
        <v>257</v>
      </c>
      <c r="C65" s="7"/>
      <c r="D65" s="8"/>
      <c r="E65" s="8"/>
      <c r="F65" s="8"/>
      <c r="G65" s="8"/>
      <c r="H65" s="8"/>
      <c r="I65" s="8"/>
      <c r="J65" s="8"/>
      <c r="K65" s="8"/>
      <c r="L65" s="8"/>
      <c r="M65" s="51"/>
    </row>
    <row r="66" spans="1:13" x14ac:dyDescent="0.2">
      <c r="A66" s="27"/>
      <c r="C66" s="29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outlineLevel="1" x14ac:dyDescent="0.2">
      <c r="A67" s="27"/>
      <c r="B67" s="50" t="s">
        <v>258</v>
      </c>
      <c r="C67" s="29"/>
      <c r="D67" s="25"/>
      <c r="E67" s="166" t="s">
        <v>317</v>
      </c>
      <c r="F67" s="25"/>
      <c r="G67" s="25"/>
      <c r="H67" s="25"/>
      <c r="I67" s="25"/>
      <c r="J67" s="25"/>
      <c r="K67" s="25"/>
      <c r="L67" s="25"/>
      <c r="M67" s="25"/>
    </row>
    <row r="68" spans="1:13" outlineLevel="1" x14ac:dyDescent="0.2">
      <c r="A68" s="27"/>
      <c r="B68" s="28"/>
      <c r="C68" s="29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3" outlineLevel="1" x14ac:dyDescent="0.2">
      <c r="A69" s="27"/>
      <c r="B69" s="48" t="s">
        <v>161</v>
      </c>
      <c r="C69" s="29"/>
      <c r="D69" s="54" t="s">
        <v>162</v>
      </c>
      <c r="E69" s="25"/>
      <c r="F69" s="25"/>
      <c r="G69" s="25"/>
      <c r="H69" s="25"/>
      <c r="I69" s="25"/>
      <c r="J69" s="25"/>
      <c r="K69" s="25"/>
      <c r="L69" s="25"/>
      <c r="M69" s="25"/>
    </row>
    <row r="70" spans="1:13" outlineLevel="1" x14ac:dyDescent="0.2">
      <c r="A70" s="27"/>
      <c r="B70" s="49" t="s">
        <v>164</v>
      </c>
      <c r="C70" s="24" t="s">
        <v>152</v>
      </c>
      <c r="D70" s="75">
        <v>1</v>
      </c>
      <c r="E70" s="217">
        <f>IF(SUM($E17:$L17)=1,E17,0)</f>
        <v>0</v>
      </c>
      <c r="F70" s="217">
        <f t="shared" ref="F70:L71" si="1">IF(SUM($E17:$L17)=1,F17,0)</f>
        <v>0</v>
      </c>
      <c r="G70" s="217">
        <f t="shared" si="1"/>
        <v>0</v>
      </c>
      <c r="H70" s="217">
        <f t="shared" si="1"/>
        <v>0</v>
      </c>
      <c r="I70" s="217">
        <f t="shared" si="1"/>
        <v>0</v>
      </c>
      <c r="J70" s="217">
        <f t="shared" si="1"/>
        <v>0</v>
      </c>
      <c r="K70" s="217">
        <f t="shared" si="1"/>
        <v>0</v>
      </c>
      <c r="L70" s="217">
        <f t="shared" si="1"/>
        <v>0</v>
      </c>
      <c r="M70" s="25"/>
    </row>
    <row r="71" spans="1:13" outlineLevel="1" x14ac:dyDescent="0.2">
      <c r="A71" s="27"/>
      <c r="B71" s="49" t="s">
        <v>165</v>
      </c>
      <c r="C71" s="24" t="s">
        <v>152</v>
      </c>
      <c r="D71" s="24">
        <f>MAX($D$70:D70)+1</f>
        <v>2</v>
      </c>
      <c r="E71" s="217">
        <f>IF(SUM($E18:$L18)=1,E18,0)</f>
        <v>0</v>
      </c>
      <c r="F71" s="217">
        <f t="shared" si="1"/>
        <v>0</v>
      </c>
      <c r="G71" s="217">
        <f t="shared" si="1"/>
        <v>0</v>
      </c>
      <c r="H71" s="217">
        <f t="shared" si="1"/>
        <v>0</v>
      </c>
      <c r="I71" s="217">
        <f t="shared" si="1"/>
        <v>0</v>
      </c>
      <c r="J71" s="217">
        <f t="shared" si="1"/>
        <v>0</v>
      </c>
      <c r="K71" s="217">
        <f t="shared" si="1"/>
        <v>0</v>
      </c>
      <c r="L71" s="217">
        <f t="shared" si="1"/>
        <v>0</v>
      </c>
      <c r="M71" s="25"/>
    </row>
    <row r="72" spans="1:13" outlineLevel="1" x14ac:dyDescent="0.2">
      <c r="A72" s="27"/>
      <c r="B72" s="49" t="s">
        <v>166</v>
      </c>
      <c r="C72" s="29"/>
      <c r="D72" s="75"/>
      <c r="E72" s="218"/>
      <c r="F72" s="218"/>
      <c r="G72" s="218"/>
      <c r="H72" s="218"/>
      <c r="I72" s="218"/>
      <c r="J72" s="218"/>
      <c r="K72" s="218"/>
      <c r="L72" s="218"/>
      <c r="M72" s="25"/>
    </row>
    <row r="73" spans="1:13" outlineLevel="1" x14ac:dyDescent="0.2">
      <c r="A73" s="27"/>
      <c r="B73" s="53" t="s">
        <v>167</v>
      </c>
      <c r="C73" s="24" t="s">
        <v>152</v>
      </c>
      <c r="D73" s="24">
        <f>MAX($D$70:D72)+1</f>
        <v>3</v>
      </c>
      <c r="E73" s="217">
        <f t="shared" ref="E73:L73" si="2">IF(SUM($E20:$L20)=1,E20,0)</f>
        <v>0</v>
      </c>
      <c r="F73" s="217">
        <f t="shared" si="2"/>
        <v>0</v>
      </c>
      <c r="G73" s="217">
        <f t="shared" si="2"/>
        <v>0</v>
      </c>
      <c r="H73" s="217">
        <f t="shared" si="2"/>
        <v>0</v>
      </c>
      <c r="I73" s="217">
        <f t="shared" si="2"/>
        <v>0</v>
      </c>
      <c r="J73" s="217">
        <f t="shared" si="2"/>
        <v>0</v>
      </c>
      <c r="K73" s="217">
        <f t="shared" si="2"/>
        <v>0</v>
      </c>
      <c r="L73" s="217">
        <f t="shared" si="2"/>
        <v>0</v>
      </c>
      <c r="M73" s="25"/>
    </row>
    <row r="74" spans="1:13" outlineLevel="1" x14ac:dyDescent="0.2">
      <c r="A74" s="27"/>
      <c r="B74" s="53" t="s">
        <v>168</v>
      </c>
      <c r="C74" s="24" t="s">
        <v>152</v>
      </c>
      <c r="D74" s="24">
        <f>MAX($D$70:D73)+1</f>
        <v>4</v>
      </c>
      <c r="E74" s="217">
        <f t="shared" ref="E74:L74" si="3">IF(SUM($E21:$L21)=1,E21,0)</f>
        <v>0</v>
      </c>
      <c r="F74" s="217">
        <f t="shared" si="3"/>
        <v>0</v>
      </c>
      <c r="G74" s="217">
        <f t="shared" si="3"/>
        <v>0</v>
      </c>
      <c r="H74" s="217">
        <f t="shared" si="3"/>
        <v>0</v>
      </c>
      <c r="I74" s="217">
        <f t="shared" si="3"/>
        <v>0</v>
      </c>
      <c r="J74" s="217">
        <f t="shared" si="3"/>
        <v>0</v>
      </c>
      <c r="K74" s="217">
        <f t="shared" si="3"/>
        <v>0</v>
      </c>
      <c r="L74" s="217">
        <f t="shared" si="3"/>
        <v>0</v>
      </c>
      <c r="M74" s="25"/>
    </row>
    <row r="75" spans="1:13" outlineLevel="1" x14ac:dyDescent="0.2">
      <c r="A75" s="27"/>
      <c r="B75" s="53" t="s">
        <v>169</v>
      </c>
      <c r="C75" s="24" t="s">
        <v>152</v>
      </c>
      <c r="D75" s="24">
        <f>MAX($D$70:D74)+1</f>
        <v>5</v>
      </c>
      <c r="E75" s="217">
        <f t="shared" ref="E75:L75" si="4">IF(SUM($E22:$L22)=1,E22,0)</f>
        <v>0</v>
      </c>
      <c r="F75" s="217">
        <f t="shared" si="4"/>
        <v>0</v>
      </c>
      <c r="G75" s="217">
        <f t="shared" si="4"/>
        <v>0</v>
      </c>
      <c r="H75" s="217">
        <f t="shared" si="4"/>
        <v>0</v>
      </c>
      <c r="I75" s="217">
        <f t="shared" si="4"/>
        <v>0</v>
      </c>
      <c r="J75" s="217">
        <f t="shared" si="4"/>
        <v>0</v>
      </c>
      <c r="K75" s="217">
        <f t="shared" si="4"/>
        <v>0</v>
      </c>
      <c r="L75" s="217">
        <f t="shared" si="4"/>
        <v>0</v>
      </c>
      <c r="M75" s="25"/>
    </row>
    <row r="76" spans="1:13" outlineLevel="1" x14ac:dyDescent="0.2">
      <c r="A76" s="27"/>
      <c r="B76" s="49" t="s">
        <v>170</v>
      </c>
      <c r="C76" s="29"/>
      <c r="D76" s="75"/>
      <c r="E76" s="218"/>
      <c r="F76" s="218"/>
      <c r="G76" s="218"/>
      <c r="H76" s="218"/>
      <c r="I76" s="218"/>
      <c r="J76" s="218"/>
      <c r="K76" s="218"/>
      <c r="L76" s="218"/>
      <c r="M76" s="25"/>
    </row>
    <row r="77" spans="1:13" outlineLevel="1" x14ac:dyDescent="0.2">
      <c r="A77" s="27"/>
      <c r="B77" s="53" t="s">
        <v>167</v>
      </c>
      <c r="C77" s="24" t="s">
        <v>152</v>
      </c>
      <c r="D77" s="24">
        <f>MAX($D$70:D76)+1</f>
        <v>6</v>
      </c>
      <c r="E77" s="217">
        <f>IF(SUM($E24:$L24)=1,E24,0)</f>
        <v>0</v>
      </c>
      <c r="F77" s="217">
        <f t="shared" ref="F77:L77" si="5">IF(SUM($E24:$L24)=1,F24,0)</f>
        <v>0</v>
      </c>
      <c r="G77" s="217">
        <f t="shared" si="5"/>
        <v>0</v>
      </c>
      <c r="H77" s="217">
        <f t="shared" si="5"/>
        <v>0</v>
      </c>
      <c r="I77" s="217">
        <f t="shared" si="5"/>
        <v>0</v>
      </c>
      <c r="J77" s="217">
        <f t="shared" si="5"/>
        <v>0</v>
      </c>
      <c r="K77" s="217">
        <f t="shared" si="5"/>
        <v>0</v>
      </c>
      <c r="L77" s="217">
        <f t="shared" si="5"/>
        <v>0</v>
      </c>
      <c r="M77" s="25"/>
    </row>
    <row r="78" spans="1:13" outlineLevel="1" x14ac:dyDescent="0.2">
      <c r="A78" s="27"/>
      <c r="B78" s="53" t="s">
        <v>168</v>
      </c>
      <c r="C78" s="24" t="s">
        <v>152</v>
      </c>
      <c r="D78" s="24">
        <f>MAX($D$70:D77)+1</f>
        <v>7</v>
      </c>
      <c r="E78" s="217">
        <f t="shared" ref="E78:L78" si="6">IF(SUM($E25:$L25)=1,E25,0)</f>
        <v>0</v>
      </c>
      <c r="F78" s="217">
        <f t="shared" si="6"/>
        <v>0</v>
      </c>
      <c r="G78" s="217">
        <f t="shared" si="6"/>
        <v>0</v>
      </c>
      <c r="H78" s="217">
        <f t="shared" si="6"/>
        <v>0</v>
      </c>
      <c r="I78" s="217">
        <f t="shared" si="6"/>
        <v>0</v>
      </c>
      <c r="J78" s="217">
        <f t="shared" si="6"/>
        <v>0</v>
      </c>
      <c r="K78" s="217">
        <f t="shared" si="6"/>
        <v>0</v>
      </c>
      <c r="L78" s="217">
        <f t="shared" si="6"/>
        <v>0</v>
      </c>
      <c r="M78" s="25"/>
    </row>
    <row r="79" spans="1:13" outlineLevel="1" x14ac:dyDescent="0.2">
      <c r="A79" s="27"/>
      <c r="B79" s="53" t="s">
        <v>169</v>
      </c>
      <c r="C79" s="24" t="s">
        <v>152</v>
      </c>
      <c r="D79" s="24">
        <f>MAX($D$70:D78)+1</f>
        <v>8</v>
      </c>
      <c r="E79" s="217">
        <f t="shared" ref="E79:L79" si="7">IF(SUM($E26:$L26)=1,E26,0)</f>
        <v>0</v>
      </c>
      <c r="F79" s="217">
        <f t="shared" si="7"/>
        <v>0</v>
      </c>
      <c r="G79" s="217">
        <f t="shared" si="7"/>
        <v>0</v>
      </c>
      <c r="H79" s="217">
        <f t="shared" si="7"/>
        <v>0</v>
      </c>
      <c r="I79" s="217">
        <f t="shared" si="7"/>
        <v>0</v>
      </c>
      <c r="J79" s="217">
        <f t="shared" si="7"/>
        <v>0</v>
      </c>
      <c r="K79" s="217">
        <f t="shared" si="7"/>
        <v>0</v>
      </c>
      <c r="L79" s="217">
        <f t="shared" si="7"/>
        <v>0</v>
      </c>
      <c r="M79" s="25"/>
    </row>
    <row r="80" spans="1:13" outlineLevel="1" x14ac:dyDescent="0.2">
      <c r="A80" s="27"/>
      <c r="B80" s="49" t="s">
        <v>171</v>
      </c>
      <c r="C80" s="29"/>
      <c r="D80" s="75"/>
      <c r="E80" s="218"/>
      <c r="F80" s="218"/>
      <c r="G80" s="218"/>
      <c r="H80" s="218"/>
      <c r="I80" s="218"/>
      <c r="J80" s="218"/>
      <c r="K80" s="218"/>
      <c r="L80" s="218"/>
      <c r="M80" s="25"/>
    </row>
    <row r="81" spans="1:13" outlineLevel="1" x14ac:dyDescent="0.2">
      <c r="A81" s="27"/>
      <c r="B81" s="53" t="s">
        <v>167</v>
      </c>
      <c r="C81" s="24" t="s">
        <v>152</v>
      </c>
      <c r="D81" s="24">
        <f>MAX($D$70:D80)+1</f>
        <v>9</v>
      </c>
      <c r="E81" s="217">
        <f t="shared" ref="E81:L81" si="8">IF(SUM($E28:$L28)=1,E28,0)</f>
        <v>0</v>
      </c>
      <c r="F81" s="217">
        <f t="shared" si="8"/>
        <v>0</v>
      </c>
      <c r="G81" s="217">
        <f t="shared" si="8"/>
        <v>0</v>
      </c>
      <c r="H81" s="217">
        <f t="shared" si="8"/>
        <v>0</v>
      </c>
      <c r="I81" s="217">
        <f t="shared" si="8"/>
        <v>0</v>
      </c>
      <c r="J81" s="217">
        <f t="shared" si="8"/>
        <v>0</v>
      </c>
      <c r="K81" s="217">
        <f t="shared" si="8"/>
        <v>0</v>
      </c>
      <c r="L81" s="217">
        <f t="shared" si="8"/>
        <v>0</v>
      </c>
      <c r="M81" s="25"/>
    </row>
    <row r="82" spans="1:13" outlineLevel="1" x14ac:dyDescent="0.2">
      <c r="A82" s="27"/>
      <c r="B82" s="53" t="s">
        <v>168</v>
      </c>
      <c r="C82" s="24" t="s">
        <v>152</v>
      </c>
      <c r="D82" s="24">
        <f>MAX($D$70:D81)+1</f>
        <v>10</v>
      </c>
      <c r="E82" s="217">
        <f t="shared" ref="E82:L82" si="9">IF(SUM($E29:$L29)=1,E29,0)</f>
        <v>0</v>
      </c>
      <c r="F82" s="217">
        <f t="shared" si="9"/>
        <v>0</v>
      </c>
      <c r="G82" s="217">
        <f t="shared" si="9"/>
        <v>0</v>
      </c>
      <c r="H82" s="217">
        <f t="shared" si="9"/>
        <v>0</v>
      </c>
      <c r="I82" s="217">
        <f t="shared" si="9"/>
        <v>0</v>
      </c>
      <c r="J82" s="217">
        <f t="shared" si="9"/>
        <v>0</v>
      </c>
      <c r="K82" s="217">
        <f t="shared" si="9"/>
        <v>0</v>
      </c>
      <c r="L82" s="217">
        <f t="shared" si="9"/>
        <v>0</v>
      </c>
      <c r="M82" s="25"/>
    </row>
    <row r="83" spans="1:13" outlineLevel="1" x14ac:dyDescent="0.2">
      <c r="A83" s="27"/>
      <c r="B83" s="53" t="s">
        <v>172</v>
      </c>
      <c r="C83" s="24" t="s">
        <v>152</v>
      </c>
      <c r="D83" s="24">
        <f>MAX($D$70:D82)+1</f>
        <v>11</v>
      </c>
      <c r="E83" s="217">
        <f t="shared" ref="E83:L83" si="10">IF(SUM($E30:$L30)=1,E30,0)</f>
        <v>0</v>
      </c>
      <c r="F83" s="217">
        <f t="shared" si="10"/>
        <v>0</v>
      </c>
      <c r="G83" s="217">
        <f t="shared" si="10"/>
        <v>0</v>
      </c>
      <c r="H83" s="217">
        <f t="shared" si="10"/>
        <v>0</v>
      </c>
      <c r="I83" s="217">
        <f t="shared" si="10"/>
        <v>0</v>
      </c>
      <c r="J83" s="217">
        <f t="shared" si="10"/>
        <v>0</v>
      </c>
      <c r="K83" s="217">
        <f t="shared" si="10"/>
        <v>0</v>
      </c>
      <c r="L83" s="217">
        <f t="shared" si="10"/>
        <v>0</v>
      </c>
      <c r="M83" s="25"/>
    </row>
    <row r="84" spans="1:13" outlineLevel="1" x14ac:dyDescent="0.2">
      <c r="A84" s="27"/>
      <c r="B84" s="53" t="s">
        <v>173</v>
      </c>
      <c r="C84" s="24" t="s">
        <v>152</v>
      </c>
      <c r="D84" s="24">
        <f>MAX($D$70:D83)+1</f>
        <v>12</v>
      </c>
      <c r="E84" s="217">
        <f t="shared" ref="E84:L84" si="11">IF(SUM($E31:$L31)=1,E31,0)</f>
        <v>0</v>
      </c>
      <c r="F84" s="217">
        <f t="shared" si="11"/>
        <v>0</v>
      </c>
      <c r="G84" s="217">
        <f t="shared" si="11"/>
        <v>0</v>
      </c>
      <c r="H84" s="217">
        <f t="shared" si="11"/>
        <v>0</v>
      </c>
      <c r="I84" s="217">
        <f t="shared" si="11"/>
        <v>0</v>
      </c>
      <c r="J84" s="217">
        <f t="shared" si="11"/>
        <v>0</v>
      </c>
      <c r="K84" s="217">
        <f t="shared" si="11"/>
        <v>0</v>
      </c>
      <c r="L84" s="217">
        <f t="shared" si="11"/>
        <v>0</v>
      </c>
      <c r="M84" s="25"/>
    </row>
    <row r="85" spans="1:13" outlineLevel="1" x14ac:dyDescent="0.2">
      <c r="A85" s="27"/>
      <c r="B85" s="53" t="s">
        <v>174</v>
      </c>
      <c r="C85" s="24" t="s">
        <v>152</v>
      </c>
      <c r="D85" s="24">
        <f>MAX($D$70:D84)+1</f>
        <v>13</v>
      </c>
      <c r="E85" s="217">
        <f t="shared" ref="E85:L85" si="12">IF(SUM($E32:$L32)=1,E32,0)</f>
        <v>0</v>
      </c>
      <c r="F85" s="217">
        <f t="shared" si="12"/>
        <v>0</v>
      </c>
      <c r="G85" s="217">
        <f t="shared" si="12"/>
        <v>0</v>
      </c>
      <c r="H85" s="217">
        <f t="shared" si="12"/>
        <v>0</v>
      </c>
      <c r="I85" s="217">
        <f t="shared" si="12"/>
        <v>0</v>
      </c>
      <c r="J85" s="217">
        <f t="shared" si="12"/>
        <v>0</v>
      </c>
      <c r="K85" s="217">
        <f t="shared" si="12"/>
        <v>0</v>
      </c>
      <c r="L85" s="217">
        <f t="shared" si="12"/>
        <v>0</v>
      </c>
      <c r="M85" s="25"/>
    </row>
    <row r="86" spans="1:13" outlineLevel="1" x14ac:dyDescent="0.2">
      <c r="A86" s="27"/>
      <c r="B86" s="49" t="s">
        <v>175</v>
      </c>
      <c r="C86" s="29"/>
      <c r="D86" s="75"/>
      <c r="E86" s="218"/>
      <c r="F86" s="218"/>
      <c r="G86" s="218"/>
      <c r="H86" s="218"/>
      <c r="I86" s="218"/>
      <c r="J86" s="218"/>
      <c r="K86" s="218"/>
      <c r="L86" s="218"/>
      <c r="M86" s="25"/>
    </row>
    <row r="87" spans="1:13" outlineLevel="1" x14ac:dyDescent="0.2">
      <c r="A87" s="27"/>
      <c r="B87" s="53" t="s">
        <v>167</v>
      </c>
      <c r="C87" s="24" t="s">
        <v>152</v>
      </c>
      <c r="D87" s="24">
        <f>MAX($D$70:D86)+1</f>
        <v>14</v>
      </c>
      <c r="E87" s="217">
        <f t="shared" ref="E87:L87" si="13">IF(SUM($E34:$L34)=1,E34,0)</f>
        <v>0</v>
      </c>
      <c r="F87" s="217">
        <f t="shared" si="13"/>
        <v>0</v>
      </c>
      <c r="G87" s="217">
        <f t="shared" si="13"/>
        <v>0</v>
      </c>
      <c r="H87" s="217">
        <f t="shared" si="13"/>
        <v>0</v>
      </c>
      <c r="I87" s="217">
        <f t="shared" si="13"/>
        <v>0</v>
      </c>
      <c r="J87" s="217">
        <f t="shared" si="13"/>
        <v>0</v>
      </c>
      <c r="K87" s="217">
        <f t="shared" si="13"/>
        <v>0</v>
      </c>
      <c r="L87" s="217">
        <f t="shared" si="13"/>
        <v>0</v>
      </c>
      <c r="M87" s="25"/>
    </row>
    <row r="88" spans="1:13" outlineLevel="1" x14ac:dyDescent="0.2">
      <c r="A88" s="27"/>
      <c r="B88" s="53" t="s">
        <v>168</v>
      </c>
      <c r="C88" s="24" t="s">
        <v>152</v>
      </c>
      <c r="D88" s="24">
        <f>MAX($D$70:D87)+1</f>
        <v>15</v>
      </c>
      <c r="E88" s="217">
        <f t="shared" ref="E88:L88" si="14">IF(SUM($E35:$L35)=1,E35,0)</f>
        <v>0</v>
      </c>
      <c r="F88" s="217">
        <f t="shared" si="14"/>
        <v>0</v>
      </c>
      <c r="G88" s="217">
        <f t="shared" si="14"/>
        <v>0</v>
      </c>
      <c r="H88" s="217">
        <f t="shared" si="14"/>
        <v>0</v>
      </c>
      <c r="I88" s="217">
        <f t="shared" si="14"/>
        <v>0</v>
      </c>
      <c r="J88" s="217">
        <f t="shared" si="14"/>
        <v>0</v>
      </c>
      <c r="K88" s="217">
        <f t="shared" si="14"/>
        <v>0</v>
      </c>
      <c r="L88" s="217">
        <f t="shared" si="14"/>
        <v>0</v>
      </c>
      <c r="M88" s="25"/>
    </row>
    <row r="89" spans="1:13" outlineLevel="1" x14ac:dyDescent="0.2">
      <c r="A89" s="27"/>
      <c r="B89" s="53" t="s">
        <v>169</v>
      </c>
      <c r="C89" s="24" t="s">
        <v>152</v>
      </c>
      <c r="D89" s="24">
        <f>MAX($D$70:D88)+1</f>
        <v>16</v>
      </c>
      <c r="E89" s="217">
        <f t="shared" ref="E89:L89" si="15">IF(SUM($E36:$L36)=1,E36,0)</f>
        <v>0</v>
      </c>
      <c r="F89" s="217">
        <f t="shared" si="15"/>
        <v>0</v>
      </c>
      <c r="G89" s="217">
        <f t="shared" si="15"/>
        <v>0</v>
      </c>
      <c r="H89" s="217">
        <f t="shared" si="15"/>
        <v>0</v>
      </c>
      <c r="I89" s="217">
        <f t="shared" si="15"/>
        <v>0</v>
      </c>
      <c r="J89" s="217">
        <f t="shared" si="15"/>
        <v>0</v>
      </c>
      <c r="K89" s="217">
        <f t="shared" si="15"/>
        <v>0</v>
      </c>
      <c r="L89" s="217">
        <f t="shared" si="15"/>
        <v>0</v>
      </c>
      <c r="M89" s="25"/>
    </row>
    <row r="90" spans="1:13" outlineLevel="1" x14ac:dyDescent="0.2">
      <c r="A90" s="27"/>
      <c r="B90" s="49" t="s">
        <v>176</v>
      </c>
      <c r="C90" s="29"/>
      <c r="D90" s="75"/>
      <c r="E90" s="218"/>
      <c r="F90" s="218"/>
      <c r="G90" s="218"/>
      <c r="H90" s="218"/>
      <c r="I90" s="218"/>
      <c r="J90" s="218"/>
      <c r="K90" s="218"/>
      <c r="L90" s="218"/>
      <c r="M90" s="25"/>
    </row>
    <row r="91" spans="1:13" outlineLevel="1" x14ac:dyDescent="0.2">
      <c r="A91" s="27"/>
      <c r="B91" s="53" t="s">
        <v>167</v>
      </c>
      <c r="C91" s="24" t="s">
        <v>152</v>
      </c>
      <c r="D91" s="24">
        <f>MAX($D$70:D90)+1</f>
        <v>17</v>
      </c>
      <c r="E91" s="217">
        <f t="shared" ref="E91:L91" si="16">IF(SUM($E38:$L38)=1,E38,0)</f>
        <v>0</v>
      </c>
      <c r="F91" s="217">
        <f t="shared" si="16"/>
        <v>0</v>
      </c>
      <c r="G91" s="217">
        <f t="shared" si="16"/>
        <v>0</v>
      </c>
      <c r="H91" s="217">
        <f t="shared" si="16"/>
        <v>0</v>
      </c>
      <c r="I91" s="217">
        <f t="shared" si="16"/>
        <v>0</v>
      </c>
      <c r="J91" s="217">
        <f t="shared" si="16"/>
        <v>0</v>
      </c>
      <c r="K91" s="217">
        <f t="shared" si="16"/>
        <v>0</v>
      </c>
      <c r="L91" s="217">
        <f t="shared" si="16"/>
        <v>0</v>
      </c>
      <c r="M91" s="25"/>
    </row>
    <row r="92" spans="1:13" outlineLevel="1" x14ac:dyDescent="0.2">
      <c r="A92" s="27"/>
      <c r="B92" s="53" t="s">
        <v>168</v>
      </c>
      <c r="C92" s="24" t="s">
        <v>152</v>
      </c>
      <c r="D92" s="24">
        <f>MAX($D$70:D91)+1</f>
        <v>18</v>
      </c>
      <c r="E92" s="217">
        <f t="shared" ref="E92:L92" si="17">IF(SUM($E39:$L39)=1,E39,0)</f>
        <v>0</v>
      </c>
      <c r="F92" s="217">
        <f t="shared" si="17"/>
        <v>0</v>
      </c>
      <c r="G92" s="217">
        <f t="shared" si="17"/>
        <v>0</v>
      </c>
      <c r="H92" s="217">
        <f t="shared" si="17"/>
        <v>0</v>
      </c>
      <c r="I92" s="217">
        <f t="shared" si="17"/>
        <v>0</v>
      </c>
      <c r="J92" s="217">
        <f t="shared" si="17"/>
        <v>0</v>
      </c>
      <c r="K92" s="217">
        <f t="shared" si="17"/>
        <v>0</v>
      </c>
      <c r="L92" s="217">
        <f t="shared" si="17"/>
        <v>0</v>
      </c>
      <c r="M92" s="25"/>
    </row>
    <row r="93" spans="1:13" outlineLevel="1" x14ac:dyDescent="0.2">
      <c r="A93" s="27"/>
      <c r="B93" s="53" t="s">
        <v>169</v>
      </c>
      <c r="C93" s="24" t="s">
        <v>152</v>
      </c>
      <c r="D93" s="24">
        <f>MAX($D$70:D92)+1</f>
        <v>19</v>
      </c>
      <c r="E93" s="217">
        <f t="shared" ref="E93:L93" si="18">IF(SUM($E40:$L40)=1,E40,0)</f>
        <v>0</v>
      </c>
      <c r="F93" s="217">
        <f t="shared" si="18"/>
        <v>0</v>
      </c>
      <c r="G93" s="217">
        <f t="shared" si="18"/>
        <v>0</v>
      </c>
      <c r="H93" s="217">
        <f t="shared" si="18"/>
        <v>0</v>
      </c>
      <c r="I93" s="217">
        <f t="shared" si="18"/>
        <v>0</v>
      </c>
      <c r="J93" s="217">
        <f t="shared" si="18"/>
        <v>0</v>
      </c>
      <c r="K93" s="217">
        <f t="shared" si="18"/>
        <v>0</v>
      </c>
      <c r="L93" s="217">
        <f t="shared" si="18"/>
        <v>0</v>
      </c>
      <c r="M93" s="25"/>
    </row>
    <row r="94" spans="1:13" outlineLevel="1" x14ac:dyDescent="0.2">
      <c r="A94" s="27"/>
      <c r="B94" s="49" t="s">
        <v>177</v>
      </c>
      <c r="C94" s="29"/>
      <c r="D94" s="75"/>
      <c r="E94" s="218"/>
      <c r="F94" s="218"/>
      <c r="G94" s="218"/>
      <c r="H94" s="218"/>
      <c r="I94" s="218"/>
      <c r="J94" s="218"/>
      <c r="K94" s="218"/>
      <c r="L94" s="218"/>
      <c r="M94" s="25"/>
    </row>
    <row r="95" spans="1:13" outlineLevel="1" x14ac:dyDescent="0.2">
      <c r="A95" s="27"/>
      <c r="B95" s="53" t="s">
        <v>178</v>
      </c>
      <c r="C95" s="24" t="s">
        <v>152</v>
      </c>
      <c r="D95" s="24">
        <f>MAX($D$70:D94)+1</f>
        <v>20</v>
      </c>
      <c r="E95" s="217">
        <f t="shared" ref="E95:L95" si="19">IF(SUM($E42:$L42)=1,E42,0)</f>
        <v>0</v>
      </c>
      <c r="F95" s="217">
        <f t="shared" si="19"/>
        <v>0</v>
      </c>
      <c r="G95" s="217">
        <f t="shared" si="19"/>
        <v>0</v>
      </c>
      <c r="H95" s="217">
        <f t="shared" si="19"/>
        <v>0</v>
      </c>
      <c r="I95" s="217">
        <f t="shared" si="19"/>
        <v>0</v>
      </c>
      <c r="J95" s="217">
        <f t="shared" si="19"/>
        <v>0</v>
      </c>
      <c r="K95" s="217">
        <f t="shared" si="19"/>
        <v>0</v>
      </c>
      <c r="L95" s="217">
        <f t="shared" si="19"/>
        <v>0</v>
      </c>
      <c r="M95" s="25"/>
    </row>
    <row r="96" spans="1:13" outlineLevel="1" x14ac:dyDescent="0.2">
      <c r="A96" s="27"/>
      <c r="B96" s="53" t="s">
        <v>168</v>
      </c>
      <c r="C96" s="24" t="s">
        <v>152</v>
      </c>
      <c r="D96" s="24">
        <f>MAX($D$70:D95)+1</f>
        <v>21</v>
      </c>
      <c r="E96" s="217">
        <f t="shared" ref="E96:L96" si="20">IF(SUM($E43:$L43)=1,E43,0)</f>
        <v>0</v>
      </c>
      <c r="F96" s="217">
        <f t="shared" si="20"/>
        <v>0</v>
      </c>
      <c r="G96" s="217">
        <f t="shared" si="20"/>
        <v>0</v>
      </c>
      <c r="H96" s="217">
        <f t="shared" si="20"/>
        <v>0</v>
      </c>
      <c r="I96" s="217">
        <f t="shared" si="20"/>
        <v>0</v>
      </c>
      <c r="J96" s="217">
        <f t="shared" si="20"/>
        <v>0</v>
      </c>
      <c r="K96" s="217">
        <f t="shared" si="20"/>
        <v>0</v>
      </c>
      <c r="L96" s="217">
        <f t="shared" si="20"/>
        <v>0</v>
      </c>
      <c r="M96" s="25"/>
    </row>
    <row r="97" spans="1:13" outlineLevel="1" x14ac:dyDescent="0.2">
      <c r="A97" s="27"/>
      <c r="B97" s="53" t="s">
        <v>179</v>
      </c>
      <c r="C97" s="24" t="s">
        <v>152</v>
      </c>
      <c r="D97" s="24">
        <f>MAX($D$70:D96)+1</f>
        <v>22</v>
      </c>
      <c r="E97" s="217">
        <f t="shared" ref="E97:L97" si="21">IF(SUM($E44:$L44)=1,E44,0)</f>
        <v>0</v>
      </c>
      <c r="F97" s="217">
        <f t="shared" si="21"/>
        <v>0</v>
      </c>
      <c r="G97" s="217">
        <f t="shared" si="21"/>
        <v>0</v>
      </c>
      <c r="H97" s="217">
        <f t="shared" si="21"/>
        <v>0</v>
      </c>
      <c r="I97" s="217">
        <f t="shared" si="21"/>
        <v>0</v>
      </c>
      <c r="J97" s="217">
        <f t="shared" si="21"/>
        <v>0</v>
      </c>
      <c r="K97" s="217">
        <f t="shared" si="21"/>
        <v>0</v>
      </c>
      <c r="L97" s="217">
        <f t="shared" si="21"/>
        <v>0</v>
      </c>
      <c r="M97" s="25"/>
    </row>
    <row r="98" spans="1:13" outlineLevel="1" x14ac:dyDescent="0.2">
      <c r="A98" s="27"/>
      <c r="B98" s="53" t="s">
        <v>180</v>
      </c>
      <c r="C98" s="24" t="s">
        <v>152</v>
      </c>
      <c r="D98" s="24">
        <f>MAX($D$70:D97)+1</f>
        <v>23</v>
      </c>
      <c r="E98" s="217">
        <f t="shared" ref="E98:L98" si="22">IF(SUM($E45:$L45)=1,E45,0)</f>
        <v>0</v>
      </c>
      <c r="F98" s="217">
        <f t="shared" si="22"/>
        <v>0</v>
      </c>
      <c r="G98" s="217">
        <f t="shared" si="22"/>
        <v>0</v>
      </c>
      <c r="H98" s="217">
        <f t="shared" si="22"/>
        <v>0</v>
      </c>
      <c r="I98" s="217">
        <f t="shared" si="22"/>
        <v>0</v>
      </c>
      <c r="J98" s="217">
        <f t="shared" si="22"/>
        <v>0</v>
      </c>
      <c r="K98" s="217">
        <f t="shared" si="22"/>
        <v>0</v>
      </c>
      <c r="L98" s="217">
        <f t="shared" si="22"/>
        <v>0</v>
      </c>
      <c r="M98" s="25"/>
    </row>
    <row r="99" spans="1:13" outlineLevel="1" x14ac:dyDescent="0.2">
      <c r="A99" s="27"/>
      <c r="B99" s="53" t="s">
        <v>174</v>
      </c>
      <c r="C99" s="24" t="s">
        <v>152</v>
      </c>
      <c r="D99" s="24">
        <f>MAX($D$70:D98)+1</f>
        <v>24</v>
      </c>
      <c r="E99" s="217">
        <f t="shared" ref="E99:L99" si="23">IF(SUM($E46:$L46)=1,E46,0)</f>
        <v>0</v>
      </c>
      <c r="F99" s="217">
        <f t="shared" si="23"/>
        <v>0</v>
      </c>
      <c r="G99" s="217">
        <f t="shared" si="23"/>
        <v>0</v>
      </c>
      <c r="H99" s="217">
        <f t="shared" si="23"/>
        <v>0</v>
      </c>
      <c r="I99" s="217">
        <f t="shared" si="23"/>
        <v>0</v>
      </c>
      <c r="J99" s="217">
        <f t="shared" si="23"/>
        <v>0</v>
      </c>
      <c r="K99" s="217">
        <f t="shared" si="23"/>
        <v>0</v>
      </c>
      <c r="L99" s="217">
        <f t="shared" si="23"/>
        <v>0</v>
      </c>
      <c r="M99" s="25"/>
    </row>
    <row r="100" spans="1:13" outlineLevel="1" x14ac:dyDescent="0.2">
      <c r="A100" s="27"/>
      <c r="B100" s="49" t="s">
        <v>181</v>
      </c>
      <c r="C100" s="29"/>
      <c r="D100" s="75"/>
      <c r="E100" s="218"/>
      <c r="F100" s="218"/>
      <c r="G100" s="218"/>
      <c r="H100" s="218"/>
      <c r="I100" s="218"/>
      <c r="J100" s="218"/>
      <c r="K100" s="218"/>
      <c r="L100" s="218"/>
      <c r="M100" s="25"/>
    </row>
    <row r="101" spans="1:13" outlineLevel="1" x14ac:dyDescent="0.2">
      <c r="A101" s="27"/>
      <c r="B101" s="53" t="s">
        <v>167</v>
      </c>
      <c r="C101" s="24" t="s">
        <v>152</v>
      </c>
      <c r="D101" s="24">
        <f>MAX($D$70:D100)+1</f>
        <v>25</v>
      </c>
      <c r="E101" s="217">
        <f t="shared" ref="E101:L101" si="24">IF(SUM($E48:$L48)=1,E48,0)</f>
        <v>0</v>
      </c>
      <c r="F101" s="217">
        <f t="shared" si="24"/>
        <v>0</v>
      </c>
      <c r="G101" s="217">
        <f t="shared" si="24"/>
        <v>0</v>
      </c>
      <c r="H101" s="217">
        <f t="shared" si="24"/>
        <v>0</v>
      </c>
      <c r="I101" s="217">
        <f t="shared" si="24"/>
        <v>0</v>
      </c>
      <c r="J101" s="217">
        <f t="shared" si="24"/>
        <v>0</v>
      </c>
      <c r="K101" s="217">
        <f t="shared" si="24"/>
        <v>0</v>
      </c>
      <c r="L101" s="217">
        <f t="shared" si="24"/>
        <v>0</v>
      </c>
      <c r="M101" s="25"/>
    </row>
    <row r="102" spans="1:13" outlineLevel="1" x14ac:dyDescent="0.2">
      <c r="A102" s="27"/>
      <c r="B102" s="53" t="s">
        <v>168</v>
      </c>
      <c r="C102" s="24" t="s">
        <v>152</v>
      </c>
      <c r="D102" s="24">
        <f>MAX($D$70:D101)+1</f>
        <v>26</v>
      </c>
      <c r="E102" s="217">
        <f t="shared" ref="E102:L102" si="25">IF(SUM($E49:$L49)=1,E49,0)</f>
        <v>0</v>
      </c>
      <c r="F102" s="217">
        <f t="shared" si="25"/>
        <v>0</v>
      </c>
      <c r="G102" s="217">
        <f t="shared" si="25"/>
        <v>0</v>
      </c>
      <c r="H102" s="217">
        <f t="shared" si="25"/>
        <v>0</v>
      </c>
      <c r="I102" s="217">
        <f t="shared" si="25"/>
        <v>0</v>
      </c>
      <c r="J102" s="217">
        <f t="shared" si="25"/>
        <v>0</v>
      </c>
      <c r="K102" s="217">
        <f t="shared" si="25"/>
        <v>0</v>
      </c>
      <c r="L102" s="217">
        <f t="shared" si="25"/>
        <v>0</v>
      </c>
      <c r="M102" s="25"/>
    </row>
    <row r="103" spans="1:13" outlineLevel="1" x14ac:dyDescent="0.2">
      <c r="A103" s="27"/>
      <c r="B103" s="53" t="s">
        <v>169</v>
      </c>
      <c r="C103" s="24" t="s">
        <v>152</v>
      </c>
      <c r="D103" s="24">
        <f>MAX($D$70:D102)+1</f>
        <v>27</v>
      </c>
      <c r="E103" s="217">
        <f t="shared" ref="E103:L103" si="26">IF(SUM($E50:$L50)=1,E50,0)</f>
        <v>0</v>
      </c>
      <c r="F103" s="217">
        <f t="shared" si="26"/>
        <v>0</v>
      </c>
      <c r="G103" s="217">
        <f t="shared" si="26"/>
        <v>0</v>
      </c>
      <c r="H103" s="217">
        <f t="shared" si="26"/>
        <v>0</v>
      </c>
      <c r="I103" s="217">
        <f t="shared" si="26"/>
        <v>0</v>
      </c>
      <c r="J103" s="217">
        <f t="shared" si="26"/>
        <v>0</v>
      </c>
      <c r="K103" s="217">
        <f t="shared" si="26"/>
        <v>0</v>
      </c>
      <c r="L103" s="217">
        <f t="shared" si="26"/>
        <v>0</v>
      </c>
      <c r="M103" s="25"/>
    </row>
    <row r="104" spans="1:13" outlineLevel="1" x14ac:dyDescent="0.2">
      <c r="A104" s="27"/>
      <c r="B104" s="49" t="s">
        <v>182</v>
      </c>
      <c r="C104" s="29"/>
      <c r="D104" s="75"/>
      <c r="E104" s="218"/>
      <c r="F104" s="218"/>
      <c r="G104" s="218"/>
      <c r="H104" s="218"/>
      <c r="I104" s="218"/>
      <c r="J104" s="218"/>
      <c r="K104" s="218"/>
      <c r="L104" s="218"/>
      <c r="M104" s="25"/>
    </row>
    <row r="105" spans="1:13" outlineLevel="1" x14ac:dyDescent="0.2">
      <c r="A105" s="27"/>
      <c r="B105" s="53" t="s">
        <v>183</v>
      </c>
      <c r="C105" s="24" t="s">
        <v>152</v>
      </c>
      <c r="D105" s="24">
        <f>MAX($D$70:D104)+1</f>
        <v>28</v>
      </c>
      <c r="E105" s="217">
        <f t="shared" ref="E105:L105" si="27">IF(SUM($E52:$L52)=1,E52,0)</f>
        <v>0</v>
      </c>
      <c r="F105" s="217">
        <f t="shared" si="27"/>
        <v>0</v>
      </c>
      <c r="G105" s="217">
        <f t="shared" si="27"/>
        <v>0</v>
      </c>
      <c r="H105" s="217">
        <f t="shared" si="27"/>
        <v>0</v>
      </c>
      <c r="I105" s="217">
        <f t="shared" si="27"/>
        <v>0</v>
      </c>
      <c r="J105" s="217">
        <f t="shared" si="27"/>
        <v>0</v>
      </c>
      <c r="K105" s="217">
        <f t="shared" si="27"/>
        <v>0</v>
      </c>
      <c r="L105" s="217">
        <f t="shared" si="27"/>
        <v>0</v>
      </c>
      <c r="M105" s="25"/>
    </row>
    <row r="106" spans="1:13" outlineLevel="1" x14ac:dyDescent="0.2">
      <c r="A106" s="27"/>
      <c r="B106" s="53" t="s">
        <v>168</v>
      </c>
      <c r="C106" s="24" t="s">
        <v>152</v>
      </c>
      <c r="D106" s="24">
        <f>MAX($D$70:D105)+1</f>
        <v>29</v>
      </c>
      <c r="E106" s="217">
        <f t="shared" ref="E106:L106" si="28">IF(SUM($E53:$L53)=1,E53,0)</f>
        <v>0</v>
      </c>
      <c r="F106" s="217">
        <f t="shared" si="28"/>
        <v>0</v>
      </c>
      <c r="G106" s="217">
        <f t="shared" si="28"/>
        <v>0</v>
      </c>
      <c r="H106" s="217">
        <f t="shared" si="28"/>
        <v>0</v>
      </c>
      <c r="I106" s="217">
        <f t="shared" si="28"/>
        <v>0</v>
      </c>
      <c r="J106" s="217">
        <f t="shared" si="28"/>
        <v>0</v>
      </c>
      <c r="K106" s="217">
        <f t="shared" si="28"/>
        <v>0</v>
      </c>
      <c r="L106" s="217">
        <f t="shared" si="28"/>
        <v>0</v>
      </c>
      <c r="M106" s="25"/>
    </row>
    <row r="107" spans="1:13" outlineLevel="1" x14ac:dyDescent="0.2">
      <c r="A107" s="27"/>
      <c r="B107" s="53" t="s">
        <v>172</v>
      </c>
      <c r="C107" s="24" t="s">
        <v>152</v>
      </c>
      <c r="D107" s="24">
        <f>MAX($D$70:D106)+1</f>
        <v>30</v>
      </c>
      <c r="E107" s="217">
        <f t="shared" ref="E107:L107" si="29">IF(SUM($E54:$L54)=1,E54,0)</f>
        <v>0</v>
      </c>
      <c r="F107" s="217">
        <f t="shared" si="29"/>
        <v>0</v>
      </c>
      <c r="G107" s="217">
        <f t="shared" si="29"/>
        <v>0</v>
      </c>
      <c r="H107" s="217">
        <f t="shared" si="29"/>
        <v>0</v>
      </c>
      <c r="I107" s="217">
        <f t="shared" si="29"/>
        <v>0</v>
      </c>
      <c r="J107" s="217">
        <f t="shared" si="29"/>
        <v>0</v>
      </c>
      <c r="K107" s="217">
        <f t="shared" si="29"/>
        <v>0</v>
      </c>
      <c r="L107" s="217">
        <f t="shared" si="29"/>
        <v>0</v>
      </c>
      <c r="M107" s="25"/>
    </row>
    <row r="108" spans="1:13" outlineLevel="1" x14ac:dyDescent="0.2">
      <c r="A108" s="27"/>
      <c r="B108" s="53" t="s">
        <v>184</v>
      </c>
      <c r="C108" s="24" t="s">
        <v>152</v>
      </c>
      <c r="D108" s="24">
        <f>MAX($D$70:D107)+1</f>
        <v>31</v>
      </c>
      <c r="E108" s="217">
        <f t="shared" ref="E108:L108" si="30">IF(SUM($E55:$L55)=1,E55,0)</f>
        <v>0</v>
      </c>
      <c r="F108" s="217">
        <f t="shared" si="30"/>
        <v>0</v>
      </c>
      <c r="G108" s="217">
        <f t="shared" si="30"/>
        <v>0</v>
      </c>
      <c r="H108" s="217">
        <f t="shared" si="30"/>
        <v>0</v>
      </c>
      <c r="I108" s="217">
        <f t="shared" si="30"/>
        <v>0</v>
      </c>
      <c r="J108" s="217">
        <f t="shared" si="30"/>
        <v>0</v>
      </c>
      <c r="K108" s="217">
        <f t="shared" si="30"/>
        <v>0</v>
      </c>
      <c r="L108" s="217">
        <f t="shared" si="30"/>
        <v>0</v>
      </c>
      <c r="M108" s="25"/>
    </row>
    <row r="109" spans="1:13" outlineLevel="1" x14ac:dyDescent="0.2">
      <c r="A109" s="27"/>
      <c r="B109" s="53" t="s">
        <v>180</v>
      </c>
      <c r="C109" s="24" t="s">
        <v>152</v>
      </c>
      <c r="D109" s="24">
        <f>MAX($D$70:D108)+1</f>
        <v>32</v>
      </c>
      <c r="E109" s="217">
        <f t="shared" ref="E109:L109" si="31">IF(SUM($E56:$L56)=1,E56,0)</f>
        <v>0</v>
      </c>
      <c r="F109" s="217">
        <f t="shared" si="31"/>
        <v>0</v>
      </c>
      <c r="G109" s="217">
        <f t="shared" si="31"/>
        <v>0</v>
      </c>
      <c r="H109" s="217">
        <f t="shared" si="31"/>
        <v>0</v>
      </c>
      <c r="I109" s="217">
        <f t="shared" si="31"/>
        <v>0</v>
      </c>
      <c r="J109" s="217">
        <f t="shared" si="31"/>
        <v>0</v>
      </c>
      <c r="K109" s="217">
        <f t="shared" si="31"/>
        <v>0</v>
      </c>
      <c r="L109" s="217">
        <f t="shared" si="31"/>
        <v>0</v>
      </c>
      <c r="M109" s="25"/>
    </row>
    <row r="110" spans="1:13" outlineLevel="1" x14ac:dyDescent="0.2">
      <c r="A110" s="27"/>
      <c r="B110" s="53" t="s">
        <v>173</v>
      </c>
      <c r="C110" s="24" t="s">
        <v>152</v>
      </c>
      <c r="D110" s="24">
        <f>MAX($D$70:D109)+1</f>
        <v>33</v>
      </c>
      <c r="E110" s="217">
        <f t="shared" ref="E110:L110" si="32">IF(SUM($E57:$L57)=1,E57,0)</f>
        <v>0</v>
      </c>
      <c r="F110" s="217">
        <f t="shared" si="32"/>
        <v>0</v>
      </c>
      <c r="G110" s="217">
        <f t="shared" si="32"/>
        <v>0</v>
      </c>
      <c r="H110" s="217">
        <f t="shared" si="32"/>
        <v>0</v>
      </c>
      <c r="I110" s="217">
        <f t="shared" si="32"/>
        <v>0</v>
      </c>
      <c r="J110" s="217">
        <f t="shared" si="32"/>
        <v>0</v>
      </c>
      <c r="K110" s="217">
        <f t="shared" si="32"/>
        <v>0</v>
      </c>
      <c r="L110" s="217">
        <f t="shared" si="32"/>
        <v>0</v>
      </c>
      <c r="M110" s="25"/>
    </row>
    <row r="111" spans="1:13" outlineLevel="1" x14ac:dyDescent="0.2">
      <c r="A111" s="27"/>
      <c r="B111" s="53" t="s">
        <v>174</v>
      </c>
      <c r="C111" s="24" t="s">
        <v>152</v>
      </c>
      <c r="D111" s="24">
        <f>MAX($D$70:D110)+1</f>
        <v>34</v>
      </c>
      <c r="E111" s="217">
        <f t="shared" ref="E111:L111" si="33">IF(SUM($E58:$L58)=1,E58,0)</f>
        <v>0</v>
      </c>
      <c r="F111" s="217">
        <f t="shared" si="33"/>
        <v>0</v>
      </c>
      <c r="G111" s="217">
        <f t="shared" si="33"/>
        <v>0</v>
      </c>
      <c r="H111" s="217">
        <f t="shared" si="33"/>
        <v>0</v>
      </c>
      <c r="I111" s="217">
        <f t="shared" si="33"/>
        <v>0</v>
      </c>
      <c r="J111" s="217">
        <f t="shared" si="33"/>
        <v>0</v>
      </c>
      <c r="K111" s="217">
        <f t="shared" si="33"/>
        <v>0</v>
      </c>
      <c r="L111" s="217">
        <f t="shared" si="33"/>
        <v>0</v>
      </c>
      <c r="M111" s="25"/>
    </row>
    <row r="112" spans="1:13" outlineLevel="1" x14ac:dyDescent="0.2">
      <c r="A112" s="27"/>
      <c r="B112" s="49" t="s">
        <v>185</v>
      </c>
      <c r="C112" s="29"/>
      <c r="D112" s="75"/>
      <c r="E112" s="218"/>
      <c r="F112" s="218"/>
      <c r="G112" s="218"/>
      <c r="H112" s="218"/>
      <c r="I112" s="218"/>
      <c r="J112" s="218"/>
      <c r="K112" s="218"/>
      <c r="L112" s="218"/>
      <c r="M112" s="25"/>
    </row>
    <row r="113" spans="1:13" outlineLevel="1" x14ac:dyDescent="0.2">
      <c r="A113" s="27"/>
      <c r="B113" s="53" t="s">
        <v>167</v>
      </c>
      <c r="C113" s="24" t="s">
        <v>152</v>
      </c>
      <c r="D113" s="24">
        <f>MAX($D$70:D112)+1</f>
        <v>35</v>
      </c>
      <c r="E113" s="217">
        <f t="shared" ref="E113:L113" si="34">IF(SUM($E60:$L60)=1,E60,0)</f>
        <v>0</v>
      </c>
      <c r="F113" s="217">
        <f t="shared" si="34"/>
        <v>0</v>
      </c>
      <c r="G113" s="217">
        <f t="shared" si="34"/>
        <v>0</v>
      </c>
      <c r="H113" s="217">
        <f t="shared" si="34"/>
        <v>0</v>
      </c>
      <c r="I113" s="217">
        <f t="shared" si="34"/>
        <v>0</v>
      </c>
      <c r="J113" s="217">
        <f t="shared" si="34"/>
        <v>0</v>
      </c>
      <c r="K113" s="217">
        <f t="shared" si="34"/>
        <v>0</v>
      </c>
      <c r="L113" s="217">
        <f t="shared" si="34"/>
        <v>0</v>
      </c>
      <c r="M113" s="25"/>
    </row>
    <row r="114" spans="1:13" outlineLevel="1" x14ac:dyDescent="0.2">
      <c r="A114" s="27"/>
      <c r="B114" s="53" t="s">
        <v>168</v>
      </c>
      <c r="C114" s="24" t="s">
        <v>152</v>
      </c>
      <c r="D114" s="24">
        <f>MAX($D$70:D113)+1</f>
        <v>36</v>
      </c>
      <c r="E114" s="217">
        <f t="shared" ref="E114:L114" si="35">IF(SUM($E61:$L61)=1,E61,0)</f>
        <v>0</v>
      </c>
      <c r="F114" s="217">
        <f t="shared" si="35"/>
        <v>0</v>
      </c>
      <c r="G114" s="217">
        <f t="shared" si="35"/>
        <v>0</v>
      </c>
      <c r="H114" s="217">
        <f t="shared" si="35"/>
        <v>0</v>
      </c>
      <c r="I114" s="217">
        <f t="shared" si="35"/>
        <v>0</v>
      </c>
      <c r="J114" s="217">
        <f t="shared" si="35"/>
        <v>0</v>
      </c>
      <c r="K114" s="217">
        <f t="shared" si="35"/>
        <v>0</v>
      </c>
      <c r="L114" s="217">
        <f t="shared" si="35"/>
        <v>0</v>
      </c>
      <c r="M114" s="25"/>
    </row>
    <row r="115" spans="1:13" outlineLevel="1" x14ac:dyDescent="0.2">
      <c r="A115" s="27"/>
      <c r="B115" s="53" t="s">
        <v>179</v>
      </c>
      <c r="C115" s="24" t="s">
        <v>152</v>
      </c>
      <c r="D115" s="24">
        <f>MAX($D$70:D114)+1</f>
        <v>37</v>
      </c>
      <c r="E115" s="217">
        <f t="shared" ref="E115:L115" si="36">IF(SUM($E62:$L62)=1,E62,0)</f>
        <v>0</v>
      </c>
      <c r="F115" s="217">
        <f t="shared" si="36"/>
        <v>0</v>
      </c>
      <c r="G115" s="217">
        <f t="shared" si="36"/>
        <v>0</v>
      </c>
      <c r="H115" s="217">
        <f t="shared" si="36"/>
        <v>0</v>
      </c>
      <c r="I115" s="217">
        <f t="shared" si="36"/>
        <v>0</v>
      </c>
      <c r="J115" s="217">
        <f t="shared" si="36"/>
        <v>0</v>
      </c>
      <c r="K115" s="217">
        <f t="shared" si="36"/>
        <v>0</v>
      </c>
      <c r="L115" s="217">
        <f t="shared" si="36"/>
        <v>0</v>
      </c>
      <c r="M115" s="25"/>
    </row>
    <row r="116" spans="1:13" outlineLevel="1" x14ac:dyDescent="0.2">
      <c r="A116" s="27"/>
      <c r="B116" s="53" t="s">
        <v>174</v>
      </c>
      <c r="C116" s="24" t="s">
        <v>152</v>
      </c>
      <c r="D116" s="24">
        <f>MAX($D$70:D115)+1</f>
        <v>38</v>
      </c>
      <c r="E116" s="217">
        <f t="shared" ref="E116:L116" si="37">IF(SUM($E63:$L63)=1,E63,0)</f>
        <v>0</v>
      </c>
      <c r="F116" s="217">
        <f t="shared" si="37"/>
        <v>0</v>
      </c>
      <c r="G116" s="217">
        <f t="shared" si="37"/>
        <v>0</v>
      </c>
      <c r="H116" s="217">
        <f t="shared" si="37"/>
        <v>0</v>
      </c>
      <c r="I116" s="217">
        <f t="shared" si="37"/>
        <v>0</v>
      </c>
      <c r="J116" s="217">
        <f t="shared" si="37"/>
        <v>0</v>
      </c>
      <c r="K116" s="217">
        <f t="shared" si="37"/>
        <v>0</v>
      </c>
      <c r="L116" s="217">
        <f t="shared" si="37"/>
        <v>0</v>
      </c>
      <c r="M116" s="25"/>
    </row>
    <row r="117" spans="1:13" outlineLevel="1" x14ac:dyDescent="0.2">
      <c r="A117" s="27"/>
      <c r="B117" s="28"/>
      <c r="C117" s="29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3" x14ac:dyDescent="0.2">
      <c r="A118" s="6">
        <f ca="1">MAX($A$1:A64)+subsection</f>
        <v>7.0299999999999994</v>
      </c>
      <c r="B118" s="6" t="s">
        <v>259</v>
      </c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51"/>
    </row>
    <row r="119" spans="1:13" x14ac:dyDescent="0.2">
      <c r="A119" s="27"/>
      <c r="C119" s="29"/>
      <c r="D119" s="25"/>
      <c r="E119" s="25"/>
      <c r="F119" s="25"/>
      <c r="G119" s="25"/>
      <c r="H119" s="25"/>
      <c r="I119" s="25"/>
      <c r="J119" s="25"/>
      <c r="K119" s="25"/>
      <c r="L119" s="25"/>
      <c r="M119" s="25"/>
    </row>
    <row r="120" spans="1:13" outlineLevel="1" x14ac:dyDescent="0.2">
      <c r="A120" s="27"/>
      <c r="B120" s="50" t="s">
        <v>260</v>
      </c>
      <c r="C120" s="29"/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outlineLevel="1" x14ac:dyDescent="0.2">
      <c r="A121" s="27"/>
      <c r="B121" s="28"/>
      <c r="C121" s="29"/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spans="1:13" outlineLevel="1" x14ac:dyDescent="0.2">
      <c r="A122" s="27"/>
      <c r="B122" s="48" t="s">
        <v>187</v>
      </c>
      <c r="C122" s="29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outlineLevel="1" x14ac:dyDescent="0.2">
      <c r="A123" s="27"/>
      <c r="B123" s="28"/>
      <c r="C123" s="29"/>
      <c r="D123" s="54" t="s">
        <v>188</v>
      </c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1:13" outlineLevel="1" x14ac:dyDescent="0.2">
      <c r="A124" s="27"/>
      <c r="B124" s="49" t="s">
        <v>189</v>
      </c>
      <c r="C124" s="24" t="s">
        <v>152</v>
      </c>
      <c r="D124" s="75">
        <v>1</v>
      </c>
      <c r="E124" s="202">
        <f>IF(SUMPRODUCT(Allocators!$E$21:$AU$21,Allocators!$E89:$AU89)&gt;1,1,0)</f>
        <v>0</v>
      </c>
      <c r="F124" s="202">
        <f>IF(SUMPRODUCT(Allocators!$E$22:$AU$22,Allocators!$E89:$AU89)&gt;1,1,0)</f>
        <v>0</v>
      </c>
      <c r="G124" s="202">
        <f>IF(SUMPRODUCT(Allocators!$E$23:$AU$23,Allocators!$E89:$AU89)&gt;1,1,0)</f>
        <v>0</v>
      </c>
      <c r="H124" s="202">
        <f>IF(SUMPRODUCT(Allocators!$E$24:$AU$24,Allocators!$E89:$AU89)&gt;1,1,0)</f>
        <v>0</v>
      </c>
      <c r="I124" s="202">
        <f>IF(SUMPRODUCT(Allocators!$E$25:$AU$25,Allocators!$E89:$AU89)&gt;1,1,0)</f>
        <v>0</v>
      </c>
      <c r="J124" s="202">
        <f>IF(SUMPRODUCT(Allocators!$E$26:$AU$26,Allocators!$E89:$AU89)&gt;1,1,0)</f>
        <v>1</v>
      </c>
      <c r="K124" s="202">
        <f>IF(SUMPRODUCT(Allocators!$E$27:$AU$27,Allocators!$E89:$AU89)&gt;1,1,0)</f>
        <v>0</v>
      </c>
      <c r="L124" s="202">
        <f>IF(SUMPRODUCT(Allocators!$E$28:$AU$28,Allocators!$E89:$AU89)&gt;1,1,0)</f>
        <v>0</v>
      </c>
      <c r="M124" s="25"/>
    </row>
    <row r="125" spans="1:13" outlineLevel="1" x14ac:dyDescent="0.2">
      <c r="A125" s="27"/>
      <c r="B125" s="49" t="s">
        <v>190</v>
      </c>
      <c r="C125" s="24" t="s">
        <v>152</v>
      </c>
      <c r="D125" s="24">
        <f>MAX($D$124:D124)+1</f>
        <v>2</v>
      </c>
      <c r="E125" s="202">
        <f>IF(SUMPRODUCT(Allocators!$E$21:$AU$21,Allocators!$E90:$AU90)&gt;1,1,0)</f>
        <v>0</v>
      </c>
      <c r="F125" s="202">
        <f>IF(SUMPRODUCT(Allocators!$E$22:$AU$22,Allocators!$E90:$AU90)&gt;1,1,0)</f>
        <v>0</v>
      </c>
      <c r="G125" s="202">
        <f>IF(SUMPRODUCT(Allocators!$E$23:$AU$23,Allocators!$E90:$AU90)&gt;1,1,0)</f>
        <v>0</v>
      </c>
      <c r="H125" s="202">
        <f>IF(SUMPRODUCT(Allocators!$E$24:$AU$24,Allocators!$E90:$AU90)&gt;1,1,0)</f>
        <v>0</v>
      </c>
      <c r="I125" s="202">
        <f>IF(SUMPRODUCT(Allocators!$E$25:$AU$25,Allocators!$E90:$AU90)&gt;1,1,0)</f>
        <v>0</v>
      </c>
      <c r="J125" s="202">
        <f>IF(SUMPRODUCT(Allocators!$E$26:$AU$26,Allocators!$E90:$AU90)&gt;1,1,0)</f>
        <v>1</v>
      </c>
      <c r="K125" s="202">
        <f>IF(SUMPRODUCT(Allocators!$E$27:$AU$27,Allocators!$E90:$AU90)&gt;1,1,0)</f>
        <v>0</v>
      </c>
      <c r="L125" s="202">
        <f>IF(SUMPRODUCT(Allocators!$E$28:$AU$28,Allocators!$E90:$AU90)&gt;1,1,0)</f>
        <v>0</v>
      </c>
      <c r="M125" s="25"/>
    </row>
    <row r="126" spans="1:13" outlineLevel="1" x14ac:dyDescent="0.2">
      <c r="A126" s="27"/>
      <c r="B126" s="49" t="s">
        <v>191</v>
      </c>
      <c r="C126" s="24" t="s">
        <v>152</v>
      </c>
      <c r="D126" s="24">
        <f>MAX($D$124:D125)+1</f>
        <v>3</v>
      </c>
      <c r="E126" s="202">
        <f>IF(SUMPRODUCT(Allocators!$E$21:$AU$21,Allocators!$E91:$AU91)&gt;1,1,0)</f>
        <v>0</v>
      </c>
      <c r="F126" s="202">
        <f>IF(SUMPRODUCT(Allocators!$E$22:$AU$22,Allocators!$E91:$AU91)&gt;1,1,0)</f>
        <v>0</v>
      </c>
      <c r="G126" s="202">
        <f>IF(SUMPRODUCT(Allocators!$E$23:$AU$23,Allocators!$E91:$AU91)&gt;1,1,0)</f>
        <v>0</v>
      </c>
      <c r="H126" s="202">
        <f>IF(SUMPRODUCT(Allocators!$E$24:$AU$24,Allocators!$E91:$AU91)&gt;1,1,0)</f>
        <v>0</v>
      </c>
      <c r="I126" s="202">
        <f>IF(SUMPRODUCT(Allocators!$E$25:$AU$25,Allocators!$E91:$AU91)&gt;1,1,0)</f>
        <v>0</v>
      </c>
      <c r="J126" s="202">
        <f>IF(SUMPRODUCT(Allocators!$E$26:$AU$26,Allocators!$E91:$AU91)&gt;1,1,0)</f>
        <v>1</v>
      </c>
      <c r="K126" s="202">
        <f>IF(SUMPRODUCT(Allocators!$E$27:$AU$27,Allocators!$E91:$AU91)&gt;1,1,0)</f>
        <v>1</v>
      </c>
      <c r="L126" s="202">
        <f>IF(SUMPRODUCT(Allocators!$E$28:$AU$28,Allocators!$E91:$AU91)&gt;1,1,0)</f>
        <v>0</v>
      </c>
      <c r="M126" s="25"/>
    </row>
    <row r="127" spans="1:13" outlineLevel="1" x14ac:dyDescent="0.2">
      <c r="A127" s="27"/>
      <c r="B127" s="49" t="s">
        <v>192</v>
      </c>
      <c r="C127" s="24" t="s">
        <v>152</v>
      </c>
      <c r="D127" s="24">
        <f>MAX($D$124:D126)+1</f>
        <v>4</v>
      </c>
      <c r="E127" s="202">
        <f>IF(SUMPRODUCT(Allocators!$E$21:$AU$21,Allocators!$E92:$AU92)&gt;1,1,0)</f>
        <v>0</v>
      </c>
      <c r="F127" s="202">
        <f>IF(SUMPRODUCT(Allocators!$E$22:$AU$22,Allocators!$E92:$AU92)&gt;1,1,0)</f>
        <v>0</v>
      </c>
      <c r="G127" s="202">
        <f>IF(SUMPRODUCT(Allocators!$E$23:$AU$23,Allocators!$E92:$AU92)&gt;1,1,0)</f>
        <v>0</v>
      </c>
      <c r="H127" s="202">
        <f>IF(SUMPRODUCT(Allocators!$E$24:$AU$24,Allocators!$E92:$AU92)&gt;1,1,0)</f>
        <v>0</v>
      </c>
      <c r="I127" s="202">
        <f>IF(SUMPRODUCT(Allocators!$E$25:$AU$25,Allocators!$E92:$AU92)&gt;1,1,0)</f>
        <v>0</v>
      </c>
      <c r="J127" s="202">
        <f>IF(SUMPRODUCT(Allocators!$E$26:$AU$26,Allocators!$E92:$AU92)&gt;1,1,0)</f>
        <v>1</v>
      </c>
      <c r="K127" s="202">
        <f>IF(SUMPRODUCT(Allocators!$E$27:$AU$27,Allocators!$E92:$AU92)&gt;1,1,0)</f>
        <v>1</v>
      </c>
      <c r="L127" s="202">
        <f>IF(SUMPRODUCT(Allocators!$E$28:$AU$28,Allocators!$E92:$AU92)&gt;1,1,0)</f>
        <v>0</v>
      </c>
      <c r="M127" s="25"/>
    </row>
    <row r="128" spans="1:13" outlineLevel="1" x14ac:dyDescent="0.2">
      <c r="A128" s="27"/>
      <c r="B128" s="49" t="s">
        <v>193</v>
      </c>
      <c r="C128" s="24" t="s">
        <v>152</v>
      </c>
      <c r="D128" s="24">
        <f>MAX($D$124:D127)+1</f>
        <v>5</v>
      </c>
      <c r="E128" s="202">
        <f>IF(SUMPRODUCT(Allocators!$E$21:$AU$21,Allocators!$E93:$AU93)&gt;1,1,0)</f>
        <v>0</v>
      </c>
      <c r="F128" s="202">
        <f>IF(SUMPRODUCT(Allocators!$E$22:$AU$22,Allocators!$E93:$AU93)&gt;1,1,0)</f>
        <v>0</v>
      </c>
      <c r="G128" s="202">
        <f>IF(SUMPRODUCT(Allocators!$E$23:$AU$23,Allocators!$E93:$AU93)&gt;1,1,0)</f>
        <v>0</v>
      </c>
      <c r="H128" s="202">
        <f>IF(SUMPRODUCT(Allocators!$E$24:$AU$24,Allocators!$E93:$AU93)&gt;1,1,0)</f>
        <v>0</v>
      </c>
      <c r="I128" s="202">
        <f>IF(SUMPRODUCT(Allocators!$E$25:$AU$25,Allocators!$E93:$AU93)&gt;1,1,0)</f>
        <v>0</v>
      </c>
      <c r="J128" s="202">
        <f>IF(SUMPRODUCT(Allocators!$E$26:$AU$26,Allocators!$E93:$AU93)&gt;1,1,0)</f>
        <v>1</v>
      </c>
      <c r="K128" s="202">
        <f>IF(SUMPRODUCT(Allocators!$E$27:$AU$27,Allocators!$E93:$AU93)&gt;1,1,0)</f>
        <v>1</v>
      </c>
      <c r="L128" s="202">
        <f>IF(SUMPRODUCT(Allocators!$E$28:$AU$28,Allocators!$E93:$AU93)&gt;1,1,0)</f>
        <v>0</v>
      </c>
      <c r="M128" s="25"/>
    </row>
    <row r="129" spans="1:13" outlineLevel="1" x14ac:dyDescent="0.2">
      <c r="A129" s="27"/>
      <c r="B129" s="49" t="s">
        <v>194</v>
      </c>
      <c r="C129" s="24" t="s">
        <v>152</v>
      </c>
      <c r="D129" s="24">
        <f>MAX($D$124:D128)+1</f>
        <v>6</v>
      </c>
      <c r="E129" s="202">
        <f>IF(SUMPRODUCT(Allocators!$E$21:$AU$21,Allocators!$E94:$AU94)&gt;1,1,0)</f>
        <v>0</v>
      </c>
      <c r="F129" s="202">
        <f>IF(SUMPRODUCT(Allocators!$E$22:$AU$22,Allocators!$E94:$AU94)&gt;1,1,0)</f>
        <v>0</v>
      </c>
      <c r="G129" s="202">
        <f>IF(SUMPRODUCT(Allocators!$E$23:$AU$23,Allocators!$E94:$AU94)&gt;1,1,0)</f>
        <v>0</v>
      </c>
      <c r="H129" s="202">
        <f>IF(SUMPRODUCT(Allocators!$E$24:$AU$24,Allocators!$E94:$AU94)&gt;1,1,0)</f>
        <v>0</v>
      </c>
      <c r="I129" s="202">
        <f>IF(SUMPRODUCT(Allocators!$E$25:$AU$25,Allocators!$E94:$AU94)&gt;1,1,0)</f>
        <v>0</v>
      </c>
      <c r="J129" s="202">
        <f>IF(SUMPRODUCT(Allocators!$E$26:$AU$26,Allocators!$E94:$AU94)&gt;1,1,0)</f>
        <v>1</v>
      </c>
      <c r="K129" s="202">
        <f>IF(SUMPRODUCT(Allocators!$E$27:$AU$27,Allocators!$E94:$AU94)&gt;1,1,0)</f>
        <v>1</v>
      </c>
      <c r="L129" s="202">
        <f>IF(SUMPRODUCT(Allocators!$E$28:$AU$28,Allocators!$E94:$AU94)&gt;1,1,0)</f>
        <v>0</v>
      </c>
      <c r="M129" s="25"/>
    </row>
    <row r="130" spans="1:13" outlineLevel="1" x14ac:dyDescent="0.2">
      <c r="A130" s="27"/>
      <c r="B130" s="49" t="s">
        <v>195</v>
      </c>
      <c r="C130" s="24" t="s">
        <v>152</v>
      </c>
      <c r="D130" s="24">
        <f>MAX($D$124:D129)+1</f>
        <v>7</v>
      </c>
      <c r="E130" s="202">
        <f>IF(SUMPRODUCT(Allocators!$E$21:$AU$21,Allocators!$E95:$AU95)&gt;1,1,0)</f>
        <v>0</v>
      </c>
      <c r="F130" s="202">
        <f>IF(SUMPRODUCT(Allocators!$E$22:$AU$22,Allocators!$E95:$AU95)&gt;1,1,0)</f>
        <v>0</v>
      </c>
      <c r="G130" s="202">
        <f>IF(SUMPRODUCT(Allocators!$E$23:$AU$23,Allocators!$E95:$AU95)&gt;1,1,0)</f>
        <v>0</v>
      </c>
      <c r="H130" s="202">
        <f>IF(SUMPRODUCT(Allocators!$E$24:$AU$24,Allocators!$E95:$AU95)&gt;1,1,0)</f>
        <v>0</v>
      </c>
      <c r="I130" s="202">
        <f>IF(SUMPRODUCT(Allocators!$E$25:$AU$25,Allocators!$E95:$AU95)&gt;1,1,0)</f>
        <v>0</v>
      </c>
      <c r="J130" s="202">
        <f>IF(SUMPRODUCT(Allocators!$E$26:$AU$26,Allocators!$E95:$AU95)&gt;1,1,0)</f>
        <v>0</v>
      </c>
      <c r="K130" s="202">
        <f>IF(SUMPRODUCT(Allocators!$E$27:$AU$27,Allocators!$E95:$AU95)&gt;1,1,0)</f>
        <v>0</v>
      </c>
      <c r="L130" s="202">
        <f>IF(SUMPRODUCT(Allocators!$E$28:$AU$28,Allocators!$E95:$AU95)&gt;1,1,0)</f>
        <v>1</v>
      </c>
      <c r="M130" s="25"/>
    </row>
    <row r="131" spans="1:13" outlineLevel="1" x14ac:dyDescent="0.2">
      <c r="A131" s="27"/>
      <c r="B131" s="49" t="s">
        <v>196</v>
      </c>
      <c r="C131" s="24" t="s">
        <v>152</v>
      </c>
      <c r="D131" s="24">
        <f>MAX($D$124:D130)+1</f>
        <v>8</v>
      </c>
      <c r="E131" s="202">
        <f>IF(SUMPRODUCT(Allocators!$E$21:$AU$21,Allocators!$E96:$AU96)&gt;1,1,0)</f>
        <v>0</v>
      </c>
      <c r="F131" s="202">
        <f>IF(SUMPRODUCT(Allocators!$E$22:$AU$22,Allocators!$E96:$AU96)&gt;1,1,0)</f>
        <v>0</v>
      </c>
      <c r="G131" s="202">
        <f>IF(SUMPRODUCT(Allocators!$E$23:$AU$23,Allocators!$E96:$AU96)&gt;1,1,0)</f>
        <v>0</v>
      </c>
      <c r="H131" s="202">
        <f>IF(SUMPRODUCT(Allocators!$E$24:$AU$24,Allocators!$E96:$AU96)&gt;1,1,0)</f>
        <v>0</v>
      </c>
      <c r="I131" s="202">
        <f>IF(SUMPRODUCT(Allocators!$E$25:$AU$25,Allocators!$E96:$AU96)&gt;1,1,0)</f>
        <v>0</v>
      </c>
      <c r="J131" s="202">
        <f>IF(SUMPRODUCT(Allocators!$E$26:$AU$26,Allocators!$E96:$AU96)&gt;1,1,0)</f>
        <v>0</v>
      </c>
      <c r="K131" s="202">
        <f>IF(SUMPRODUCT(Allocators!$E$27:$AU$27,Allocators!$E96:$AU96)&gt;1,1,0)</f>
        <v>0</v>
      </c>
      <c r="L131" s="202">
        <f>IF(SUMPRODUCT(Allocators!$E$28:$AU$28,Allocators!$E96:$AU96)&gt;1,1,0)</f>
        <v>1</v>
      </c>
      <c r="M131" s="25"/>
    </row>
    <row r="132" spans="1:13" outlineLevel="1" x14ac:dyDescent="0.2">
      <c r="A132" s="27"/>
      <c r="B132" s="49" t="s">
        <v>197</v>
      </c>
      <c r="C132" s="24" t="s">
        <v>152</v>
      </c>
      <c r="D132" s="24">
        <f>MAX($D$124:D131)+1</f>
        <v>9</v>
      </c>
      <c r="E132" s="202">
        <f>IF(SUMPRODUCT(Allocators!$E$21:$AU$21,Allocators!$E97:$AU97)&gt;1,1,0)</f>
        <v>1</v>
      </c>
      <c r="F132" s="202">
        <f>IF(SUMPRODUCT(Allocators!$E$22:$AU$22,Allocators!$E97:$AU97)&gt;1,1,0)</f>
        <v>1</v>
      </c>
      <c r="G132" s="202">
        <f>IF(SUMPRODUCT(Allocators!$E$23:$AU$23,Allocators!$E97:$AU97)&gt;1,1,0)</f>
        <v>1</v>
      </c>
      <c r="H132" s="202">
        <f>IF(SUMPRODUCT(Allocators!$E$24:$AU$24,Allocators!$E97:$AU97)&gt;1,1,0)</f>
        <v>1</v>
      </c>
      <c r="I132" s="202">
        <f>IF(SUMPRODUCT(Allocators!$E$25:$AU$25,Allocators!$E97:$AU97)&gt;1,1,0)</f>
        <v>1</v>
      </c>
      <c r="J132" s="202">
        <f>IF(SUMPRODUCT(Allocators!$E$26:$AU$26,Allocators!$E97:$AU97)&gt;1,1,0)</f>
        <v>0</v>
      </c>
      <c r="K132" s="202">
        <f>IF(SUMPRODUCT(Allocators!$E$27:$AU$27,Allocators!$E97:$AU97)&gt;1,1,0)</f>
        <v>0</v>
      </c>
      <c r="L132" s="202">
        <f>IF(SUMPRODUCT(Allocators!$E$28:$AU$28,Allocators!$E97:$AU97)&gt;1,1,0)</f>
        <v>1</v>
      </c>
      <c r="M132" s="25"/>
    </row>
    <row r="133" spans="1:13" outlineLevel="1" x14ac:dyDescent="0.2">
      <c r="A133" s="27"/>
      <c r="B133" s="49" t="s">
        <v>198</v>
      </c>
      <c r="C133" s="24" t="s">
        <v>152</v>
      </c>
      <c r="D133" s="24">
        <f>MAX($D$124:D132)+1</f>
        <v>10</v>
      </c>
      <c r="E133" s="202">
        <f>IF(SUMPRODUCT(Allocators!$E$21:$AU$21,Allocators!$E98:$AU98)&gt;1,1,0)</f>
        <v>1</v>
      </c>
      <c r="F133" s="202">
        <f>IF(SUMPRODUCT(Allocators!$E$22:$AU$22,Allocators!$E98:$AU98)&gt;1,1,0)</f>
        <v>1</v>
      </c>
      <c r="G133" s="202">
        <f>IF(SUMPRODUCT(Allocators!$E$23:$AU$23,Allocators!$E98:$AU98)&gt;1,1,0)</f>
        <v>1</v>
      </c>
      <c r="H133" s="202">
        <f>IF(SUMPRODUCT(Allocators!$E$24:$AU$24,Allocators!$E98:$AU98)&gt;1,1,0)</f>
        <v>1</v>
      </c>
      <c r="I133" s="202">
        <f>IF(SUMPRODUCT(Allocators!$E$25:$AU$25,Allocators!$E98:$AU98)&gt;1,1,0)</f>
        <v>1</v>
      </c>
      <c r="J133" s="202">
        <f>IF(SUMPRODUCT(Allocators!$E$26:$AU$26,Allocators!$E98:$AU98)&gt;1,1,0)</f>
        <v>0</v>
      </c>
      <c r="K133" s="202">
        <f>IF(SUMPRODUCT(Allocators!$E$27:$AU$27,Allocators!$E98:$AU98)&gt;1,1,0)</f>
        <v>0</v>
      </c>
      <c r="L133" s="202">
        <f>IF(SUMPRODUCT(Allocators!$E$28:$AU$28,Allocators!$E98:$AU98)&gt;1,1,0)</f>
        <v>1</v>
      </c>
      <c r="M133" s="25"/>
    </row>
    <row r="134" spans="1:13" outlineLevel="1" x14ac:dyDescent="0.2">
      <c r="A134" s="27"/>
      <c r="B134" s="49" t="s">
        <v>199</v>
      </c>
      <c r="C134" s="24" t="s">
        <v>152</v>
      </c>
      <c r="D134" s="24">
        <f>MAX($D$124:D133)+1</f>
        <v>11</v>
      </c>
      <c r="E134" s="202">
        <f>IF(SUMPRODUCT(Allocators!$E$21:$AU$21,Allocators!$E99:$AU99)&gt;1,1,0)</f>
        <v>1</v>
      </c>
      <c r="F134" s="202">
        <f>IF(SUMPRODUCT(Allocators!$E$22:$AU$22,Allocators!$E99:$AU99)&gt;1,1,0)</f>
        <v>1</v>
      </c>
      <c r="G134" s="202">
        <f>IF(SUMPRODUCT(Allocators!$E$23:$AU$23,Allocators!$E99:$AU99)&gt;1,1,0)</f>
        <v>1</v>
      </c>
      <c r="H134" s="202">
        <f>IF(SUMPRODUCT(Allocators!$E$24:$AU$24,Allocators!$E99:$AU99)&gt;1,1,0)</f>
        <v>1</v>
      </c>
      <c r="I134" s="202">
        <f>IF(SUMPRODUCT(Allocators!$E$25:$AU$25,Allocators!$E99:$AU99)&gt;1,1,0)</f>
        <v>1</v>
      </c>
      <c r="J134" s="202">
        <f>IF(SUMPRODUCT(Allocators!$E$26:$AU$26,Allocators!$E99:$AU99)&gt;1,1,0)</f>
        <v>1</v>
      </c>
      <c r="K134" s="202">
        <f>IF(SUMPRODUCT(Allocators!$E$27:$AU$27,Allocators!$E99:$AU99)&gt;1,1,0)</f>
        <v>1</v>
      </c>
      <c r="L134" s="202">
        <f>IF(SUMPRODUCT(Allocators!$E$28:$AU$28,Allocators!$E99:$AU99)&gt;1,1,0)</f>
        <v>1</v>
      </c>
      <c r="M134" s="25"/>
    </row>
    <row r="135" spans="1:13" outlineLevel="1" x14ac:dyDescent="0.2">
      <c r="A135" s="27"/>
      <c r="B135" s="49" t="s">
        <v>200</v>
      </c>
      <c r="C135" s="24" t="s">
        <v>152</v>
      </c>
      <c r="D135" s="24">
        <f>MAX($D$124:D134)+1</f>
        <v>12</v>
      </c>
      <c r="E135" s="202">
        <f>IF(SUMPRODUCT(Allocators!$E$21:$AU$21,Allocators!$E100:$AU100)&gt;1,1,0)</f>
        <v>1</v>
      </c>
      <c r="F135" s="202">
        <f>IF(SUMPRODUCT(Allocators!$E$22:$AU$22,Allocators!$E100:$AU100)&gt;1,1,0)</f>
        <v>1</v>
      </c>
      <c r="G135" s="202">
        <f>IF(SUMPRODUCT(Allocators!$E$23:$AU$23,Allocators!$E100:$AU100)&gt;1,1,0)</f>
        <v>1</v>
      </c>
      <c r="H135" s="202">
        <f>IF(SUMPRODUCT(Allocators!$E$24:$AU$24,Allocators!$E100:$AU100)&gt;1,1,0)</f>
        <v>1</v>
      </c>
      <c r="I135" s="202">
        <f>IF(SUMPRODUCT(Allocators!$E$25:$AU$25,Allocators!$E100:$AU100)&gt;1,1,0)</f>
        <v>1</v>
      </c>
      <c r="J135" s="202">
        <f>IF(SUMPRODUCT(Allocators!$E$26:$AU$26,Allocators!$E100:$AU100)&gt;1,1,0)</f>
        <v>0</v>
      </c>
      <c r="K135" s="202">
        <f>IF(SUMPRODUCT(Allocators!$E$27:$AU$27,Allocators!$E100:$AU100)&gt;1,1,0)</f>
        <v>0</v>
      </c>
      <c r="L135" s="202">
        <f>IF(SUMPRODUCT(Allocators!$E$28:$AU$28,Allocators!$E100:$AU100)&gt;1,1,0)</f>
        <v>1</v>
      </c>
      <c r="M135" s="25"/>
    </row>
    <row r="136" spans="1:13" outlineLevel="1" x14ac:dyDescent="0.2">
      <c r="A136" s="27"/>
      <c r="B136" s="49" t="s">
        <v>201</v>
      </c>
      <c r="C136" s="24" t="s">
        <v>152</v>
      </c>
      <c r="D136" s="24">
        <f>MAX($D$124:D135)+1</f>
        <v>13</v>
      </c>
      <c r="E136" s="202">
        <f>IF(SUMPRODUCT(Allocators!$E$21:$AU$21,Allocators!$E101:$AU101)&gt;1,1,0)</f>
        <v>1</v>
      </c>
      <c r="F136" s="202">
        <f>IF(SUMPRODUCT(Allocators!$E$22:$AU$22,Allocators!$E101:$AU101)&gt;1,1,0)</f>
        <v>1</v>
      </c>
      <c r="G136" s="202">
        <f>IF(SUMPRODUCT(Allocators!$E$23:$AU$23,Allocators!$E101:$AU101)&gt;1,1,0)</f>
        <v>1</v>
      </c>
      <c r="H136" s="202">
        <f>IF(SUMPRODUCT(Allocators!$E$24:$AU$24,Allocators!$E101:$AU101)&gt;1,1,0)</f>
        <v>1</v>
      </c>
      <c r="I136" s="202">
        <f>IF(SUMPRODUCT(Allocators!$E$25:$AU$25,Allocators!$E101:$AU101)&gt;1,1,0)</f>
        <v>1</v>
      </c>
      <c r="J136" s="202">
        <f>IF(SUMPRODUCT(Allocators!$E$26:$AU$26,Allocators!$E101:$AU101)&gt;1,1,0)</f>
        <v>0</v>
      </c>
      <c r="K136" s="202">
        <f>IF(SUMPRODUCT(Allocators!$E$27:$AU$27,Allocators!$E101:$AU101)&gt;1,1,0)</f>
        <v>0</v>
      </c>
      <c r="L136" s="202">
        <f>IF(SUMPRODUCT(Allocators!$E$28:$AU$28,Allocators!$E101:$AU101)&gt;1,1,0)</f>
        <v>1</v>
      </c>
      <c r="M136" s="25"/>
    </row>
    <row r="137" spans="1:13" outlineLevel="1" x14ac:dyDescent="0.2">
      <c r="A137" s="27"/>
      <c r="B137" s="49" t="s">
        <v>202</v>
      </c>
      <c r="C137" s="24" t="s">
        <v>152</v>
      </c>
      <c r="D137" s="24">
        <f>MAX($D$124:D136)+1</f>
        <v>14</v>
      </c>
      <c r="E137" s="202">
        <f>IF(SUMPRODUCT(Allocators!$E$21:$AU$21,Allocators!$E102:$AU102)&gt;1,1,0)</f>
        <v>1</v>
      </c>
      <c r="F137" s="202">
        <f>IF(SUMPRODUCT(Allocators!$E$22:$AU$22,Allocators!$E102:$AU102)&gt;1,1,0)</f>
        <v>1</v>
      </c>
      <c r="G137" s="202">
        <f>IF(SUMPRODUCT(Allocators!$E$23:$AU$23,Allocators!$E102:$AU102)&gt;1,1,0)</f>
        <v>1</v>
      </c>
      <c r="H137" s="202">
        <f>IF(SUMPRODUCT(Allocators!$E$24:$AU$24,Allocators!$E102:$AU102)&gt;1,1,0)</f>
        <v>1</v>
      </c>
      <c r="I137" s="202">
        <f>IF(SUMPRODUCT(Allocators!$E$25:$AU$25,Allocators!$E102:$AU102)&gt;1,1,0)</f>
        <v>1</v>
      </c>
      <c r="J137" s="202">
        <f>IF(SUMPRODUCT(Allocators!$E$26:$AU$26,Allocators!$E102:$AU102)&gt;1,1,0)</f>
        <v>0</v>
      </c>
      <c r="K137" s="202">
        <f>IF(SUMPRODUCT(Allocators!$E$27:$AU$27,Allocators!$E102:$AU102)&gt;1,1,0)</f>
        <v>0</v>
      </c>
      <c r="L137" s="202">
        <f>IF(SUMPRODUCT(Allocators!$E$28:$AU$28,Allocators!$E102:$AU102)&gt;1,1,0)</f>
        <v>1</v>
      </c>
      <c r="M137" s="25"/>
    </row>
    <row r="138" spans="1:13" outlineLevel="1" x14ac:dyDescent="0.2">
      <c r="A138" s="27"/>
      <c r="B138" s="49" t="s">
        <v>203</v>
      </c>
      <c r="C138" s="24" t="s">
        <v>152</v>
      </c>
      <c r="D138" s="24">
        <f>MAX($D$124:D137)+1</f>
        <v>15</v>
      </c>
      <c r="E138" s="202">
        <f>IF(SUMPRODUCT(Allocators!$E$21:$AU$21,Allocators!$E103:$AU103)&gt;1,1,0)</f>
        <v>1</v>
      </c>
      <c r="F138" s="202">
        <f>IF(SUMPRODUCT(Allocators!$E$22:$AU$22,Allocators!$E103:$AU103)&gt;1,1,0)</f>
        <v>1</v>
      </c>
      <c r="G138" s="202">
        <f>IF(SUMPRODUCT(Allocators!$E$23:$AU$23,Allocators!$E103:$AU103)&gt;1,1,0)</f>
        <v>1</v>
      </c>
      <c r="H138" s="202">
        <f>IF(SUMPRODUCT(Allocators!$E$24:$AU$24,Allocators!$E103:$AU103)&gt;1,1,0)</f>
        <v>1</v>
      </c>
      <c r="I138" s="202">
        <f>IF(SUMPRODUCT(Allocators!$E$25:$AU$25,Allocators!$E103:$AU103)&gt;1,1,0)</f>
        <v>1</v>
      </c>
      <c r="J138" s="202">
        <f>IF(SUMPRODUCT(Allocators!$E$26:$AU$26,Allocators!$E103:$AU103)&gt;1,1,0)</f>
        <v>0</v>
      </c>
      <c r="K138" s="202">
        <f>IF(SUMPRODUCT(Allocators!$E$27:$AU$27,Allocators!$E103:$AU103)&gt;1,1,0)</f>
        <v>0</v>
      </c>
      <c r="L138" s="202">
        <f>IF(SUMPRODUCT(Allocators!$E$28:$AU$28,Allocators!$E103:$AU103)&gt;1,1,0)</f>
        <v>1</v>
      </c>
      <c r="M138" s="25"/>
    </row>
    <row r="139" spans="1:13" outlineLevel="1" x14ac:dyDescent="0.2">
      <c r="A139" s="27"/>
      <c r="B139" s="49" t="s">
        <v>204</v>
      </c>
      <c r="C139" s="24" t="s">
        <v>152</v>
      </c>
      <c r="D139" s="24">
        <f>MAX($D$124:D138)+1</f>
        <v>16</v>
      </c>
      <c r="E139" s="202">
        <f>IF(SUMPRODUCT(Allocators!$E$21:$AU$21,Allocators!$E104:$AU104)&gt;1,1,0)</f>
        <v>0</v>
      </c>
      <c r="F139" s="202">
        <f>IF(SUMPRODUCT(Allocators!$E$22:$AU$22,Allocators!$E104:$AU104)&gt;1,1,0)</f>
        <v>0</v>
      </c>
      <c r="G139" s="202">
        <f>IF(SUMPRODUCT(Allocators!$E$23:$AU$23,Allocators!$E104:$AU104)&gt;1,1,0)</f>
        <v>0</v>
      </c>
      <c r="H139" s="202">
        <f>IF(SUMPRODUCT(Allocators!$E$24:$AU$24,Allocators!$E104:$AU104)&gt;1,1,0)</f>
        <v>0</v>
      </c>
      <c r="I139" s="202">
        <f>IF(SUMPRODUCT(Allocators!$E$25:$AU$25,Allocators!$E104:$AU104)&gt;1,1,0)</f>
        <v>0</v>
      </c>
      <c r="J139" s="202">
        <f>IF(SUMPRODUCT(Allocators!$E$26:$AU$26,Allocators!$E104:$AU104)&gt;1,1,0)</f>
        <v>1</v>
      </c>
      <c r="K139" s="202">
        <f>IF(SUMPRODUCT(Allocators!$E$27:$AU$27,Allocators!$E104:$AU104)&gt;1,1,0)</f>
        <v>1</v>
      </c>
      <c r="L139" s="202">
        <f>IF(SUMPRODUCT(Allocators!$E$28:$AU$28,Allocators!$E104:$AU104)&gt;1,1,0)</f>
        <v>0</v>
      </c>
      <c r="M139" s="25"/>
    </row>
    <row r="140" spans="1:13" outlineLevel="1" x14ac:dyDescent="0.2">
      <c r="A140" s="27"/>
      <c r="B140" s="49" t="s">
        <v>205</v>
      </c>
      <c r="C140" s="24" t="s">
        <v>152</v>
      </c>
      <c r="D140" s="24">
        <f>MAX($D$124:D139)+1</f>
        <v>17</v>
      </c>
      <c r="E140" s="202">
        <f>IF(SUMPRODUCT(Allocators!$E$21:$AU$21,Allocators!$E105:$AU105)&gt;1,1,0)</f>
        <v>1</v>
      </c>
      <c r="F140" s="202">
        <f>IF(SUMPRODUCT(Allocators!$E$22:$AU$22,Allocators!$E105:$AU105)&gt;1,1,0)</f>
        <v>1</v>
      </c>
      <c r="G140" s="202">
        <f>IF(SUMPRODUCT(Allocators!$E$23:$AU$23,Allocators!$E105:$AU105)&gt;1,1,0)</f>
        <v>1</v>
      </c>
      <c r="H140" s="202">
        <f>IF(SUMPRODUCT(Allocators!$E$24:$AU$24,Allocators!$E105:$AU105)&gt;1,1,0)</f>
        <v>1</v>
      </c>
      <c r="I140" s="202">
        <f>IF(SUMPRODUCT(Allocators!$E$25:$AU$25,Allocators!$E105:$AU105)&gt;1,1,0)</f>
        <v>1</v>
      </c>
      <c r="J140" s="202">
        <f>IF(SUMPRODUCT(Allocators!$E$26:$AU$26,Allocators!$E105:$AU105)&gt;1,1,0)</f>
        <v>0</v>
      </c>
      <c r="K140" s="202">
        <f>IF(SUMPRODUCT(Allocators!$E$27:$AU$27,Allocators!$E105:$AU105)&gt;1,1,0)</f>
        <v>0</v>
      </c>
      <c r="L140" s="202">
        <f>IF(SUMPRODUCT(Allocators!$E$28:$AU$28,Allocators!$E105:$AU105)&gt;1,1,0)</f>
        <v>1</v>
      </c>
      <c r="M140" s="25"/>
    </row>
    <row r="141" spans="1:13" outlineLevel="1" x14ac:dyDescent="0.2">
      <c r="A141" s="27"/>
      <c r="B141" s="49" t="s">
        <v>206</v>
      </c>
      <c r="C141" s="24" t="s">
        <v>152</v>
      </c>
      <c r="D141" s="24">
        <f>MAX($D$124:D140)+1</f>
        <v>18</v>
      </c>
      <c r="E141" s="202">
        <f>IF(SUMPRODUCT(Allocators!$E$21:$AU$21,Allocators!$E106:$AU106)&gt;1,1,0)</f>
        <v>1</v>
      </c>
      <c r="F141" s="202">
        <f>IF(SUMPRODUCT(Allocators!$E$22:$AU$22,Allocators!$E106:$AU106)&gt;1,1,0)</f>
        <v>1</v>
      </c>
      <c r="G141" s="202">
        <f>IF(SUMPRODUCT(Allocators!$E$23:$AU$23,Allocators!$E106:$AU106)&gt;1,1,0)</f>
        <v>1</v>
      </c>
      <c r="H141" s="202">
        <f>IF(SUMPRODUCT(Allocators!$E$24:$AU$24,Allocators!$E106:$AU106)&gt;1,1,0)</f>
        <v>1</v>
      </c>
      <c r="I141" s="202">
        <f>IF(SUMPRODUCT(Allocators!$E$25:$AU$25,Allocators!$E106:$AU106)&gt;1,1,0)</f>
        <v>1</v>
      </c>
      <c r="J141" s="202">
        <f>IF(SUMPRODUCT(Allocators!$E$26:$AU$26,Allocators!$E106:$AU106)&gt;1,1,0)</f>
        <v>0</v>
      </c>
      <c r="K141" s="202">
        <f>IF(SUMPRODUCT(Allocators!$E$27:$AU$27,Allocators!$E106:$AU106)&gt;1,1,0)</f>
        <v>0</v>
      </c>
      <c r="L141" s="202">
        <f>IF(SUMPRODUCT(Allocators!$E$28:$AU$28,Allocators!$E106:$AU106)&gt;1,1,0)</f>
        <v>1</v>
      </c>
      <c r="M141" s="25"/>
    </row>
    <row r="142" spans="1:13" outlineLevel="1" x14ac:dyDescent="0.2">
      <c r="A142" s="27"/>
      <c r="B142" s="49" t="s">
        <v>207</v>
      </c>
      <c r="C142" s="24" t="s">
        <v>152</v>
      </c>
      <c r="D142" s="24">
        <f>MAX($D$124:D141)+1</f>
        <v>19</v>
      </c>
      <c r="E142" s="202">
        <f>IF(SUMPRODUCT(Allocators!$E$21:$AU$21,Allocators!$E107:$AU107)&gt;1,1,0)</f>
        <v>1</v>
      </c>
      <c r="F142" s="202">
        <f>IF(SUMPRODUCT(Allocators!$E$22:$AU$22,Allocators!$E107:$AU107)&gt;1,1,0)</f>
        <v>1</v>
      </c>
      <c r="G142" s="202">
        <f>IF(SUMPRODUCT(Allocators!$E$23:$AU$23,Allocators!$E107:$AU107)&gt;1,1,0)</f>
        <v>1</v>
      </c>
      <c r="H142" s="202">
        <f>IF(SUMPRODUCT(Allocators!$E$24:$AU$24,Allocators!$E107:$AU107)&gt;1,1,0)</f>
        <v>1</v>
      </c>
      <c r="I142" s="202">
        <f>IF(SUMPRODUCT(Allocators!$E$25:$AU$25,Allocators!$E107:$AU107)&gt;1,1,0)</f>
        <v>1</v>
      </c>
      <c r="J142" s="202">
        <f>IF(SUMPRODUCT(Allocators!$E$26:$AU$26,Allocators!$E107:$AU107)&gt;1,1,0)</f>
        <v>1</v>
      </c>
      <c r="K142" s="202">
        <f>IF(SUMPRODUCT(Allocators!$E$27:$AU$27,Allocators!$E107:$AU107)&gt;1,1,0)</f>
        <v>1</v>
      </c>
      <c r="L142" s="202">
        <f>IF(SUMPRODUCT(Allocators!$E$28:$AU$28,Allocators!$E107:$AU107)&gt;1,1,0)</f>
        <v>1</v>
      </c>
      <c r="M142" s="25"/>
    </row>
    <row r="143" spans="1:13" outlineLevel="1" x14ac:dyDescent="0.2">
      <c r="A143" s="27"/>
      <c r="B143" s="49" t="s">
        <v>208</v>
      </c>
      <c r="C143" s="24" t="s">
        <v>152</v>
      </c>
      <c r="D143" s="24">
        <f>MAX($D$124:D142)+1</f>
        <v>20</v>
      </c>
      <c r="E143" s="202">
        <f>IF(SUMPRODUCT(Allocators!$E$21:$AU$21,Allocators!$E108:$AU108)&gt;1,1,0)</f>
        <v>0</v>
      </c>
      <c r="F143" s="202">
        <f>IF(SUMPRODUCT(Allocators!$E$22:$AU$22,Allocators!$E108:$AU108)&gt;1,1,0)</f>
        <v>0</v>
      </c>
      <c r="G143" s="202">
        <f>IF(SUMPRODUCT(Allocators!$E$23:$AU$23,Allocators!$E108:$AU108)&gt;1,1,0)</f>
        <v>0</v>
      </c>
      <c r="H143" s="202">
        <f>IF(SUMPRODUCT(Allocators!$E$24:$AU$24,Allocators!$E108:$AU108)&gt;1,1,0)</f>
        <v>0</v>
      </c>
      <c r="I143" s="202">
        <f>IF(SUMPRODUCT(Allocators!$E$25:$AU$25,Allocators!$E108:$AU108)&gt;1,1,0)</f>
        <v>0</v>
      </c>
      <c r="J143" s="202">
        <f>IF(SUMPRODUCT(Allocators!$E$26:$AU$26,Allocators!$E108:$AU108)&gt;1,1,0)</f>
        <v>0</v>
      </c>
      <c r="K143" s="202">
        <f>IF(SUMPRODUCT(Allocators!$E$27:$AU$27,Allocators!$E108:$AU108)&gt;1,1,0)</f>
        <v>0</v>
      </c>
      <c r="L143" s="202">
        <f>IF(SUMPRODUCT(Allocators!$E$28:$AU$28,Allocators!$E108:$AU108)&gt;1,1,0)</f>
        <v>0</v>
      </c>
      <c r="M143" s="25"/>
    </row>
    <row r="144" spans="1:13" outlineLevel="1" x14ac:dyDescent="0.2">
      <c r="A144" s="27"/>
      <c r="B144" s="49"/>
      <c r="C144" s="29"/>
      <c r="D144" s="25"/>
      <c r="E144" s="25"/>
      <c r="F144" s="25"/>
      <c r="G144" s="25"/>
      <c r="H144" s="25"/>
      <c r="I144" s="25"/>
      <c r="J144" s="25"/>
      <c r="K144" s="25"/>
      <c r="L144" s="25"/>
      <c r="M144" s="25"/>
    </row>
    <row r="145" spans="1:13" x14ac:dyDescent="0.2">
      <c r="A145" s="6">
        <f ca="1">MAX($A$1:A91)+subsection</f>
        <v>7.0399999999999991</v>
      </c>
      <c r="B145" s="6" t="s">
        <v>261</v>
      </c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51"/>
    </row>
    <row r="146" spans="1:13" x14ac:dyDescent="0.2">
      <c r="A146" s="27"/>
      <c r="C146" s="29"/>
      <c r="D146" s="25"/>
      <c r="E146" s="25"/>
      <c r="F146" s="25"/>
      <c r="G146" s="25"/>
      <c r="H146" s="25"/>
      <c r="I146" s="25"/>
      <c r="J146" s="25"/>
      <c r="K146" s="25"/>
      <c r="L146" s="25"/>
      <c r="M146" s="25"/>
    </row>
    <row r="147" spans="1:13" outlineLevel="1" x14ac:dyDescent="0.2">
      <c r="A147" s="27"/>
      <c r="B147" s="50" t="s">
        <v>262</v>
      </c>
      <c r="C147" s="29"/>
      <c r="D147" s="25"/>
      <c r="E147" s="219" t="s">
        <v>321</v>
      </c>
      <c r="F147" s="218"/>
      <c r="G147" s="218"/>
      <c r="H147" s="218"/>
      <c r="I147" s="218"/>
      <c r="J147" s="218"/>
      <c r="K147" s="218"/>
      <c r="L147" s="218"/>
      <c r="M147" s="218"/>
    </row>
    <row r="148" spans="1:13" outlineLevel="1" x14ac:dyDescent="0.2">
      <c r="A148" s="27"/>
      <c r="B148" s="28"/>
      <c r="C148" s="29"/>
      <c r="D148" s="25"/>
      <c r="E148" s="219" t="s">
        <v>322</v>
      </c>
      <c r="F148" s="25"/>
      <c r="G148" s="25"/>
      <c r="H148" s="25"/>
      <c r="I148" s="25"/>
      <c r="J148" s="25"/>
      <c r="K148" s="25"/>
      <c r="L148" s="25"/>
      <c r="M148" s="25"/>
    </row>
    <row r="149" spans="1:13" outlineLevel="1" x14ac:dyDescent="0.2">
      <c r="A149" s="27"/>
      <c r="B149" s="48" t="s">
        <v>263</v>
      </c>
      <c r="C149" s="29"/>
      <c r="D149" s="25"/>
      <c r="E149" s="25"/>
      <c r="F149" s="25"/>
      <c r="G149" s="25"/>
      <c r="H149" s="25"/>
      <c r="I149" s="25"/>
      <c r="J149" s="25"/>
      <c r="K149" s="25"/>
      <c r="L149" s="25"/>
      <c r="M149" s="25"/>
    </row>
    <row r="150" spans="1:13" outlineLevel="1" x14ac:dyDescent="0.2">
      <c r="A150" s="27"/>
      <c r="B150" s="28"/>
      <c r="C150" s="29"/>
      <c r="D150" s="25"/>
      <c r="E150" s="25"/>
      <c r="F150" s="25"/>
      <c r="G150" s="25"/>
      <c r="H150" s="25"/>
      <c r="I150" s="25"/>
      <c r="J150" s="25"/>
      <c r="K150" s="25"/>
      <c r="L150" s="25"/>
      <c r="M150" s="25"/>
    </row>
    <row r="151" spans="1:13" outlineLevel="1" x14ac:dyDescent="0.2">
      <c r="A151" s="27"/>
      <c r="B151" s="49" t="s">
        <v>264</v>
      </c>
      <c r="C151" s="10" t="s">
        <v>56</v>
      </c>
      <c r="D151" s="25"/>
      <c r="E151" s="206">
        <v>2017</v>
      </c>
      <c r="F151" s="25"/>
      <c r="G151" s="25"/>
      <c r="H151" s="25"/>
      <c r="I151" s="25"/>
      <c r="J151" s="25"/>
      <c r="K151" s="25"/>
      <c r="L151" s="25"/>
      <c r="M151" s="25"/>
    </row>
    <row r="152" spans="1:13" outlineLevel="1" x14ac:dyDescent="0.2">
      <c r="A152" s="27"/>
      <c r="B152" s="49" t="s">
        <v>265</v>
      </c>
      <c r="C152" s="10" t="s">
        <v>223</v>
      </c>
      <c r="D152" s="25"/>
      <c r="E152" s="184">
        <f>INDEX(Revenue_by_Bundle,MATCH(E$8,Mapping!$E$8:$L$8,0),MATCH(Mapping!$E$151,Years,0))/SUM(INDEX(Revenue_by_Bundle,,MATCH(Mapping!$E$151,Years,0)))</f>
        <v>0.6038587657465152</v>
      </c>
      <c r="F152" s="184">
        <f>INDEX(Revenue_by_Bundle,MATCH(F$8,Mapping!$E$8:$L$8,0),MATCH(Mapping!$E$151,Revenue!$G$9:$BC$9,0))/SUM(INDEX(Revenue_by_Bundle,,MATCH(Mapping!$E$151,Revenue!$G$9:$BC$9,0)))</f>
        <v>3.5564068123398185E-2</v>
      </c>
      <c r="G152" s="184">
        <f>INDEX(Revenue_by_Bundle,MATCH(G$8,Mapping!$E$8:$L$8,0),MATCH(Mapping!$E$151,Revenue!$G$9:$BC$9,0))/SUM(INDEX(Revenue_by_Bundle,,MATCH(Mapping!$E$151,Revenue!$G$9:$BC$9,0)))</f>
        <v>7.3723916952533636E-2</v>
      </c>
      <c r="H152" s="184">
        <f>INDEX(Revenue_by_Bundle,MATCH(H$8,Mapping!$E$8:$L$8,0),MATCH(Mapping!$E$151,Revenue!$G$9:$BC$9,0))/SUM(INDEX(Revenue_by_Bundle,,MATCH(Mapping!$E$151,Revenue!$G$9:$BC$9,0)))</f>
        <v>4.4865341521811548E-2</v>
      </c>
      <c r="I152" s="184">
        <f>INDEX(Revenue_by_Bundle,MATCH(I$8,Mapping!$E$8:$L$8,0),MATCH(Mapping!$E$151,Revenue!$G$9:$BC$9,0))/SUM(INDEX(Revenue_by_Bundle,,MATCH(Mapping!$E$151,Revenue!$G$9:$BC$9,0)))</f>
        <v>5.1925659634061518E-2</v>
      </c>
      <c r="J152" s="184">
        <f>INDEX(Revenue_by_Bundle,MATCH(J$8,Mapping!$E$8:$L$8,0),MATCH(Mapping!$E$151,Revenue!$G$9:$BC$9,0))/SUM(INDEX(Revenue_by_Bundle,,MATCH(Mapping!$E$151,Revenue!$G$9:$BC$9,0)))</f>
        <v>9.4297745056049403E-2</v>
      </c>
      <c r="K152" s="184">
        <f>INDEX(Revenue_by_Bundle,MATCH(K$8,Mapping!$E$8:$L$8,0),MATCH(Mapping!$E$151,Revenue!$G$9:$BC$9,0))/SUM(INDEX(Revenue_by_Bundle,,MATCH(Mapping!$E$151,Revenue!$G$9:$BC$9,0)))</f>
        <v>6.6976474528005453E-2</v>
      </c>
      <c r="L152" s="184">
        <f>INDEX(Revenue_by_Bundle,MATCH(L$8,Mapping!$E$8:$L$8,0),MATCH(Mapping!$E$151,Revenue!$G$9:$BC$9,0))/SUM(INDEX(Revenue_by_Bundle,,MATCH(Mapping!$E$151,Revenue!$G$9:$BC$9,0)))</f>
        <v>2.8788028437625152E-2</v>
      </c>
      <c r="M152" s="112">
        <f>1*(SUM(E152:L152)&lt;&gt;1)</f>
        <v>0</v>
      </c>
    </row>
    <row r="153" spans="1:13" outlineLevel="1" x14ac:dyDescent="0.2">
      <c r="A153" s="27"/>
      <c r="B153" s="28"/>
      <c r="C153" s="29"/>
      <c r="D153" s="25"/>
      <c r="E153" s="25"/>
      <c r="F153" s="25"/>
      <c r="G153" s="25"/>
      <c r="H153" s="25"/>
      <c r="I153" s="25"/>
      <c r="J153" s="25"/>
      <c r="K153" s="25"/>
      <c r="L153" s="25"/>
      <c r="M153" s="25"/>
    </row>
    <row r="154" spans="1:13" outlineLevel="1" x14ac:dyDescent="0.2">
      <c r="A154" s="27"/>
      <c r="B154" s="48" t="s">
        <v>187</v>
      </c>
      <c r="C154" s="29"/>
      <c r="D154" s="25"/>
      <c r="E154" s="25"/>
      <c r="F154" s="25"/>
      <c r="G154" s="25"/>
      <c r="H154" s="25"/>
      <c r="I154" s="25"/>
      <c r="J154" s="25"/>
      <c r="K154" s="25"/>
      <c r="L154" s="25"/>
      <c r="M154" s="25"/>
    </row>
    <row r="155" spans="1:13" outlineLevel="1" x14ac:dyDescent="0.2">
      <c r="A155" s="27"/>
      <c r="B155" s="28"/>
      <c r="C155" s="29"/>
      <c r="D155" s="54" t="s">
        <v>188</v>
      </c>
      <c r="E155" s="25"/>
      <c r="F155" s="25"/>
      <c r="G155" s="25"/>
      <c r="H155" s="25"/>
      <c r="I155" s="25"/>
      <c r="J155" s="25"/>
      <c r="K155" s="25"/>
      <c r="L155" s="25"/>
      <c r="M155" s="25"/>
    </row>
    <row r="156" spans="1:13" outlineLevel="1" x14ac:dyDescent="0.2">
      <c r="A156" s="27"/>
      <c r="B156" s="49" t="s">
        <v>189</v>
      </c>
      <c r="C156" s="24" t="s">
        <v>152</v>
      </c>
      <c r="D156" s="75">
        <v>1</v>
      </c>
      <c r="E156" s="220">
        <f t="shared" ref="E156:L165" si="38">IFERROR(E124*E$152/SUMPRODUCT($E124:$L124,$E$152:$L$152),0)</f>
        <v>0</v>
      </c>
      <c r="F156" s="220">
        <f t="shared" si="38"/>
        <v>0</v>
      </c>
      <c r="G156" s="220">
        <f t="shared" si="38"/>
        <v>0</v>
      </c>
      <c r="H156" s="220">
        <f t="shared" si="38"/>
        <v>0</v>
      </c>
      <c r="I156" s="220">
        <f t="shared" si="38"/>
        <v>0</v>
      </c>
      <c r="J156" s="220">
        <f t="shared" si="38"/>
        <v>1</v>
      </c>
      <c r="K156" s="220">
        <f t="shared" si="38"/>
        <v>0</v>
      </c>
      <c r="L156" s="220">
        <f t="shared" si="38"/>
        <v>0</v>
      </c>
      <c r="M156" s="112">
        <f t="shared" ref="M156:M173" si="39">1*(SUM(E156:L156)&lt;&gt;1)</f>
        <v>0</v>
      </c>
    </row>
    <row r="157" spans="1:13" outlineLevel="1" x14ac:dyDescent="0.2">
      <c r="A157" s="27"/>
      <c r="B157" s="49" t="s">
        <v>190</v>
      </c>
      <c r="C157" s="24" t="s">
        <v>152</v>
      </c>
      <c r="D157" s="24">
        <f>MAX($D$156:D156)+1</f>
        <v>2</v>
      </c>
      <c r="E157" s="220">
        <f t="shared" si="38"/>
        <v>0</v>
      </c>
      <c r="F157" s="220">
        <f t="shared" si="38"/>
        <v>0</v>
      </c>
      <c r="G157" s="220">
        <f t="shared" si="38"/>
        <v>0</v>
      </c>
      <c r="H157" s="220">
        <f t="shared" si="38"/>
        <v>0</v>
      </c>
      <c r="I157" s="220">
        <f t="shared" si="38"/>
        <v>0</v>
      </c>
      <c r="J157" s="220">
        <f t="shared" si="38"/>
        <v>1</v>
      </c>
      <c r="K157" s="220">
        <f t="shared" si="38"/>
        <v>0</v>
      </c>
      <c r="L157" s="220">
        <f t="shared" si="38"/>
        <v>0</v>
      </c>
      <c r="M157" s="112">
        <f t="shared" si="39"/>
        <v>0</v>
      </c>
    </row>
    <row r="158" spans="1:13" outlineLevel="1" x14ac:dyDescent="0.2">
      <c r="A158" s="27"/>
      <c r="B158" s="49" t="s">
        <v>191</v>
      </c>
      <c r="C158" s="24" t="s">
        <v>152</v>
      </c>
      <c r="D158" s="24">
        <f>MAX($D$156:D157)+1</f>
        <v>3</v>
      </c>
      <c r="E158" s="220">
        <f t="shared" si="38"/>
        <v>0</v>
      </c>
      <c r="F158" s="220">
        <f t="shared" si="38"/>
        <v>0</v>
      </c>
      <c r="G158" s="220">
        <f t="shared" si="38"/>
        <v>0</v>
      </c>
      <c r="H158" s="220">
        <f t="shared" si="38"/>
        <v>0</v>
      </c>
      <c r="I158" s="220">
        <f t="shared" si="38"/>
        <v>0</v>
      </c>
      <c r="J158" s="220">
        <f t="shared" si="38"/>
        <v>0.58470439540339647</v>
      </c>
      <c r="K158" s="220">
        <f t="shared" si="38"/>
        <v>0.41529560459660347</v>
      </c>
      <c r="L158" s="220">
        <f t="shared" si="38"/>
        <v>0</v>
      </c>
      <c r="M158" s="112">
        <f t="shared" si="39"/>
        <v>0</v>
      </c>
    </row>
    <row r="159" spans="1:13" outlineLevel="1" x14ac:dyDescent="0.2">
      <c r="A159" s="27"/>
      <c r="B159" s="49" t="s">
        <v>192</v>
      </c>
      <c r="C159" s="24" t="s">
        <v>152</v>
      </c>
      <c r="D159" s="24">
        <f>MAX($D$156:D158)+1</f>
        <v>4</v>
      </c>
      <c r="E159" s="220">
        <f t="shared" si="38"/>
        <v>0</v>
      </c>
      <c r="F159" s="220">
        <f t="shared" si="38"/>
        <v>0</v>
      </c>
      <c r="G159" s="220">
        <f t="shared" si="38"/>
        <v>0</v>
      </c>
      <c r="H159" s="220">
        <f t="shared" si="38"/>
        <v>0</v>
      </c>
      <c r="I159" s="220">
        <f t="shared" si="38"/>
        <v>0</v>
      </c>
      <c r="J159" s="220">
        <f t="shared" si="38"/>
        <v>0.58470439540339647</v>
      </c>
      <c r="K159" s="220">
        <f t="shared" si="38"/>
        <v>0.41529560459660347</v>
      </c>
      <c r="L159" s="220">
        <f t="shared" si="38"/>
        <v>0</v>
      </c>
      <c r="M159" s="112">
        <f t="shared" si="39"/>
        <v>0</v>
      </c>
    </row>
    <row r="160" spans="1:13" outlineLevel="1" x14ac:dyDescent="0.2">
      <c r="A160" s="27"/>
      <c r="B160" s="49" t="s">
        <v>193</v>
      </c>
      <c r="C160" s="24" t="s">
        <v>152</v>
      </c>
      <c r="D160" s="24">
        <f>MAX($D$156:D159)+1</f>
        <v>5</v>
      </c>
      <c r="E160" s="220">
        <f t="shared" si="38"/>
        <v>0</v>
      </c>
      <c r="F160" s="220">
        <f t="shared" si="38"/>
        <v>0</v>
      </c>
      <c r="G160" s="220">
        <f t="shared" si="38"/>
        <v>0</v>
      </c>
      <c r="H160" s="220">
        <f t="shared" si="38"/>
        <v>0</v>
      </c>
      <c r="I160" s="220">
        <f t="shared" si="38"/>
        <v>0</v>
      </c>
      <c r="J160" s="220">
        <f t="shared" si="38"/>
        <v>0.58470439540339647</v>
      </c>
      <c r="K160" s="220">
        <f t="shared" si="38"/>
        <v>0.41529560459660347</v>
      </c>
      <c r="L160" s="220">
        <f t="shared" si="38"/>
        <v>0</v>
      </c>
      <c r="M160" s="112">
        <f t="shared" si="39"/>
        <v>0</v>
      </c>
    </row>
    <row r="161" spans="1:13" outlineLevel="1" x14ac:dyDescent="0.2">
      <c r="A161" s="27"/>
      <c r="B161" s="49" t="s">
        <v>194</v>
      </c>
      <c r="C161" s="24" t="s">
        <v>152</v>
      </c>
      <c r="D161" s="24">
        <f>MAX($D$156:D160)+1</f>
        <v>6</v>
      </c>
      <c r="E161" s="220">
        <f t="shared" si="38"/>
        <v>0</v>
      </c>
      <c r="F161" s="220">
        <f t="shared" si="38"/>
        <v>0</v>
      </c>
      <c r="G161" s="220">
        <f t="shared" si="38"/>
        <v>0</v>
      </c>
      <c r="H161" s="220">
        <f t="shared" si="38"/>
        <v>0</v>
      </c>
      <c r="I161" s="220">
        <f t="shared" si="38"/>
        <v>0</v>
      </c>
      <c r="J161" s="220">
        <f t="shared" si="38"/>
        <v>0.58470439540339647</v>
      </c>
      <c r="K161" s="220">
        <f t="shared" si="38"/>
        <v>0.41529560459660347</v>
      </c>
      <c r="L161" s="220">
        <f t="shared" si="38"/>
        <v>0</v>
      </c>
      <c r="M161" s="112">
        <f t="shared" si="39"/>
        <v>0</v>
      </c>
    </row>
    <row r="162" spans="1:13" outlineLevel="1" x14ac:dyDescent="0.2">
      <c r="A162" s="27"/>
      <c r="B162" s="49" t="s">
        <v>195</v>
      </c>
      <c r="C162" s="24" t="s">
        <v>152</v>
      </c>
      <c r="D162" s="24">
        <f>MAX($D$156:D161)+1</f>
        <v>7</v>
      </c>
      <c r="E162" s="220">
        <f t="shared" si="38"/>
        <v>0</v>
      </c>
      <c r="F162" s="220">
        <f t="shared" si="38"/>
        <v>0</v>
      </c>
      <c r="G162" s="220">
        <f t="shared" si="38"/>
        <v>0</v>
      </c>
      <c r="H162" s="220">
        <f t="shared" si="38"/>
        <v>0</v>
      </c>
      <c r="I162" s="220">
        <f t="shared" si="38"/>
        <v>0</v>
      </c>
      <c r="J162" s="220">
        <f t="shared" si="38"/>
        <v>0</v>
      </c>
      <c r="K162" s="220">
        <f t="shared" si="38"/>
        <v>0</v>
      </c>
      <c r="L162" s="220">
        <f t="shared" si="38"/>
        <v>1</v>
      </c>
      <c r="M162" s="112">
        <f t="shared" si="39"/>
        <v>0</v>
      </c>
    </row>
    <row r="163" spans="1:13" outlineLevel="1" x14ac:dyDescent="0.2">
      <c r="A163" s="27"/>
      <c r="B163" s="49" t="s">
        <v>196</v>
      </c>
      <c r="C163" s="24" t="s">
        <v>152</v>
      </c>
      <c r="D163" s="24">
        <f>MAX($D$156:D162)+1</f>
        <v>8</v>
      </c>
      <c r="E163" s="220">
        <f t="shared" si="38"/>
        <v>0</v>
      </c>
      <c r="F163" s="220">
        <f t="shared" si="38"/>
        <v>0</v>
      </c>
      <c r="G163" s="220">
        <f t="shared" si="38"/>
        <v>0</v>
      </c>
      <c r="H163" s="220">
        <f t="shared" si="38"/>
        <v>0</v>
      </c>
      <c r="I163" s="220">
        <f t="shared" si="38"/>
        <v>0</v>
      </c>
      <c r="J163" s="220">
        <f t="shared" si="38"/>
        <v>0</v>
      </c>
      <c r="K163" s="220">
        <f t="shared" si="38"/>
        <v>0</v>
      </c>
      <c r="L163" s="220">
        <f t="shared" si="38"/>
        <v>1</v>
      </c>
      <c r="M163" s="112">
        <f t="shared" si="39"/>
        <v>0</v>
      </c>
    </row>
    <row r="164" spans="1:13" outlineLevel="1" x14ac:dyDescent="0.2">
      <c r="A164" s="27"/>
      <c r="B164" s="49" t="s">
        <v>197</v>
      </c>
      <c r="C164" s="24" t="s">
        <v>152</v>
      </c>
      <c r="D164" s="24">
        <f>MAX($D$156:D163)+1</f>
        <v>9</v>
      </c>
      <c r="E164" s="220">
        <f t="shared" si="38"/>
        <v>0.71997162820850269</v>
      </c>
      <c r="F164" s="220">
        <f t="shared" si="38"/>
        <v>4.2402497876911652E-2</v>
      </c>
      <c r="G164" s="220">
        <f t="shared" si="38"/>
        <v>8.7899905635393835E-2</v>
      </c>
      <c r="H164" s="220">
        <f t="shared" si="38"/>
        <v>5.3492264777603112E-2</v>
      </c>
      <c r="I164" s="220">
        <f t="shared" si="38"/>
        <v>6.1910174751407157E-2</v>
      </c>
      <c r="J164" s="220">
        <f t="shared" si="38"/>
        <v>0</v>
      </c>
      <c r="K164" s="220">
        <f t="shared" si="38"/>
        <v>0</v>
      </c>
      <c r="L164" s="220">
        <f t="shared" si="38"/>
        <v>3.4323528750181548E-2</v>
      </c>
      <c r="M164" s="112">
        <f t="shared" si="39"/>
        <v>0</v>
      </c>
    </row>
    <row r="165" spans="1:13" outlineLevel="1" x14ac:dyDescent="0.2">
      <c r="A165" s="27"/>
      <c r="B165" s="49" t="s">
        <v>198</v>
      </c>
      <c r="C165" s="24" t="s">
        <v>152</v>
      </c>
      <c r="D165" s="24">
        <f>MAX($D$156:D164)+1</f>
        <v>10</v>
      </c>
      <c r="E165" s="220">
        <f t="shared" si="38"/>
        <v>0.71997162820850269</v>
      </c>
      <c r="F165" s="220">
        <f t="shared" si="38"/>
        <v>4.2402497876911652E-2</v>
      </c>
      <c r="G165" s="220">
        <f t="shared" si="38"/>
        <v>8.7899905635393835E-2</v>
      </c>
      <c r="H165" s="220">
        <f t="shared" si="38"/>
        <v>5.3492264777603112E-2</v>
      </c>
      <c r="I165" s="220">
        <f t="shared" si="38"/>
        <v>6.1910174751407157E-2</v>
      </c>
      <c r="J165" s="220">
        <f t="shared" si="38"/>
        <v>0</v>
      </c>
      <c r="K165" s="220">
        <f t="shared" si="38"/>
        <v>0</v>
      </c>
      <c r="L165" s="220">
        <f t="shared" si="38"/>
        <v>3.4323528750181548E-2</v>
      </c>
      <c r="M165" s="112">
        <f t="shared" si="39"/>
        <v>0</v>
      </c>
    </row>
    <row r="166" spans="1:13" outlineLevel="1" x14ac:dyDescent="0.2">
      <c r="A166" s="27"/>
      <c r="B166" s="49" t="s">
        <v>199</v>
      </c>
      <c r="C166" s="24" t="s">
        <v>152</v>
      </c>
      <c r="D166" s="24">
        <f>MAX($D$156:D165)+1</f>
        <v>11</v>
      </c>
      <c r="E166" s="220">
        <f t="shared" ref="E166:L175" si="40">IFERROR(E134*E$152/SUMPRODUCT($E134:$L134,$E$152:$L$152),0)</f>
        <v>0.6038587657465152</v>
      </c>
      <c r="F166" s="220">
        <f t="shared" si="40"/>
        <v>3.5564068123398185E-2</v>
      </c>
      <c r="G166" s="220">
        <f t="shared" si="40"/>
        <v>7.3723916952533636E-2</v>
      </c>
      <c r="H166" s="220">
        <f t="shared" si="40"/>
        <v>4.4865341521811548E-2</v>
      </c>
      <c r="I166" s="220">
        <f t="shared" si="40"/>
        <v>5.1925659634061518E-2</v>
      </c>
      <c r="J166" s="220">
        <f t="shared" si="40"/>
        <v>9.4297745056049403E-2</v>
      </c>
      <c r="K166" s="220">
        <f t="shared" si="40"/>
        <v>6.6976474528005453E-2</v>
      </c>
      <c r="L166" s="220">
        <f t="shared" si="40"/>
        <v>2.8788028437625152E-2</v>
      </c>
      <c r="M166" s="112">
        <f t="shared" si="39"/>
        <v>0</v>
      </c>
    </row>
    <row r="167" spans="1:13" outlineLevel="1" x14ac:dyDescent="0.2">
      <c r="A167" s="27"/>
      <c r="B167" s="49" t="s">
        <v>200</v>
      </c>
      <c r="C167" s="24" t="s">
        <v>152</v>
      </c>
      <c r="D167" s="24">
        <f>MAX($D$156:D166)+1</f>
        <v>12</v>
      </c>
      <c r="E167" s="220">
        <f t="shared" si="40"/>
        <v>0.71997162820850269</v>
      </c>
      <c r="F167" s="220">
        <f t="shared" si="40"/>
        <v>4.2402497876911652E-2</v>
      </c>
      <c r="G167" s="220">
        <f t="shared" si="40"/>
        <v>8.7899905635393835E-2</v>
      </c>
      <c r="H167" s="220">
        <f t="shared" si="40"/>
        <v>5.3492264777603112E-2</v>
      </c>
      <c r="I167" s="220">
        <f t="shared" si="40"/>
        <v>6.1910174751407157E-2</v>
      </c>
      <c r="J167" s="220">
        <f t="shared" si="40"/>
        <v>0</v>
      </c>
      <c r="K167" s="220">
        <f t="shared" si="40"/>
        <v>0</v>
      </c>
      <c r="L167" s="220">
        <f t="shared" si="40"/>
        <v>3.4323528750181548E-2</v>
      </c>
      <c r="M167" s="112">
        <f t="shared" si="39"/>
        <v>0</v>
      </c>
    </row>
    <row r="168" spans="1:13" outlineLevel="1" x14ac:dyDescent="0.2">
      <c r="A168" s="27"/>
      <c r="B168" s="49" t="s">
        <v>201</v>
      </c>
      <c r="C168" s="24" t="s">
        <v>152</v>
      </c>
      <c r="D168" s="24">
        <f>MAX($D$156:D167)+1</f>
        <v>13</v>
      </c>
      <c r="E168" s="220">
        <f t="shared" si="40"/>
        <v>0.71997162820850269</v>
      </c>
      <c r="F168" s="220">
        <f t="shared" si="40"/>
        <v>4.2402497876911652E-2</v>
      </c>
      <c r="G168" s="220">
        <f t="shared" si="40"/>
        <v>8.7899905635393835E-2</v>
      </c>
      <c r="H168" s="220">
        <f t="shared" si="40"/>
        <v>5.3492264777603112E-2</v>
      </c>
      <c r="I168" s="220">
        <f t="shared" si="40"/>
        <v>6.1910174751407157E-2</v>
      </c>
      <c r="J168" s="220">
        <f t="shared" si="40"/>
        <v>0</v>
      </c>
      <c r="K168" s="220">
        <f t="shared" si="40"/>
        <v>0</v>
      </c>
      <c r="L168" s="220">
        <f t="shared" si="40"/>
        <v>3.4323528750181548E-2</v>
      </c>
      <c r="M168" s="112">
        <f t="shared" si="39"/>
        <v>0</v>
      </c>
    </row>
    <row r="169" spans="1:13" outlineLevel="1" x14ac:dyDescent="0.2">
      <c r="A169" s="27"/>
      <c r="B169" s="49" t="s">
        <v>202</v>
      </c>
      <c r="C169" s="24" t="s">
        <v>152</v>
      </c>
      <c r="D169" s="24">
        <f>MAX($D$156:D168)+1</f>
        <v>14</v>
      </c>
      <c r="E169" s="220">
        <f t="shared" si="40"/>
        <v>0.71997162820850269</v>
      </c>
      <c r="F169" s="220">
        <f t="shared" si="40"/>
        <v>4.2402497876911652E-2</v>
      </c>
      <c r="G169" s="220">
        <f t="shared" si="40"/>
        <v>8.7899905635393835E-2</v>
      </c>
      <c r="H169" s="220">
        <f t="shared" si="40"/>
        <v>5.3492264777603112E-2</v>
      </c>
      <c r="I169" s="220">
        <f t="shared" si="40"/>
        <v>6.1910174751407157E-2</v>
      </c>
      <c r="J169" s="220">
        <f t="shared" si="40"/>
        <v>0</v>
      </c>
      <c r="K169" s="220">
        <f t="shared" si="40"/>
        <v>0</v>
      </c>
      <c r="L169" s="220">
        <f t="shared" si="40"/>
        <v>3.4323528750181548E-2</v>
      </c>
      <c r="M169" s="112">
        <f t="shared" si="39"/>
        <v>0</v>
      </c>
    </row>
    <row r="170" spans="1:13" outlineLevel="1" x14ac:dyDescent="0.2">
      <c r="A170" s="27"/>
      <c r="B170" s="49" t="s">
        <v>203</v>
      </c>
      <c r="C170" s="24" t="s">
        <v>152</v>
      </c>
      <c r="D170" s="24">
        <f>MAX($D$156:D169)+1</f>
        <v>15</v>
      </c>
      <c r="E170" s="220">
        <f t="shared" si="40"/>
        <v>0.71997162820850269</v>
      </c>
      <c r="F170" s="220">
        <f t="shared" si="40"/>
        <v>4.2402497876911652E-2</v>
      </c>
      <c r="G170" s="220">
        <f t="shared" si="40"/>
        <v>8.7899905635393835E-2</v>
      </c>
      <c r="H170" s="220">
        <f t="shared" si="40"/>
        <v>5.3492264777603112E-2</v>
      </c>
      <c r="I170" s="220">
        <f t="shared" si="40"/>
        <v>6.1910174751407157E-2</v>
      </c>
      <c r="J170" s="220">
        <f t="shared" si="40"/>
        <v>0</v>
      </c>
      <c r="K170" s="220">
        <f t="shared" si="40"/>
        <v>0</v>
      </c>
      <c r="L170" s="220">
        <f t="shared" si="40"/>
        <v>3.4323528750181548E-2</v>
      </c>
      <c r="M170" s="112">
        <f t="shared" si="39"/>
        <v>0</v>
      </c>
    </row>
    <row r="171" spans="1:13" outlineLevel="1" x14ac:dyDescent="0.2">
      <c r="A171" s="27"/>
      <c r="B171" s="49" t="s">
        <v>204</v>
      </c>
      <c r="C171" s="24" t="s">
        <v>152</v>
      </c>
      <c r="D171" s="24">
        <f>MAX($D$156:D170)+1</f>
        <v>16</v>
      </c>
      <c r="E171" s="220">
        <f t="shared" si="40"/>
        <v>0</v>
      </c>
      <c r="F171" s="220">
        <f t="shared" si="40"/>
        <v>0</v>
      </c>
      <c r="G171" s="220">
        <f t="shared" si="40"/>
        <v>0</v>
      </c>
      <c r="H171" s="220">
        <f t="shared" si="40"/>
        <v>0</v>
      </c>
      <c r="I171" s="220">
        <f t="shared" si="40"/>
        <v>0</v>
      </c>
      <c r="J171" s="220">
        <f t="shared" si="40"/>
        <v>0.58470439540339647</v>
      </c>
      <c r="K171" s="220">
        <f t="shared" si="40"/>
        <v>0.41529560459660347</v>
      </c>
      <c r="L171" s="220">
        <f t="shared" si="40"/>
        <v>0</v>
      </c>
      <c r="M171" s="112">
        <f t="shared" si="39"/>
        <v>0</v>
      </c>
    </row>
    <row r="172" spans="1:13" outlineLevel="1" x14ac:dyDescent="0.2">
      <c r="A172" s="27"/>
      <c r="B172" s="49" t="s">
        <v>205</v>
      </c>
      <c r="C172" s="24" t="s">
        <v>152</v>
      </c>
      <c r="D172" s="24">
        <f>MAX($D$156:D171)+1</f>
        <v>17</v>
      </c>
      <c r="E172" s="220">
        <f t="shared" si="40"/>
        <v>0.71997162820850269</v>
      </c>
      <c r="F172" s="220">
        <f t="shared" si="40"/>
        <v>4.2402497876911652E-2</v>
      </c>
      <c r="G172" s="220">
        <f t="shared" si="40"/>
        <v>8.7899905635393835E-2</v>
      </c>
      <c r="H172" s="220">
        <f t="shared" si="40"/>
        <v>5.3492264777603112E-2</v>
      </c>
      <c r="I172" s="220">
        <f t="shared" si="40"/>
        <v>6.1910174751407157E-2</v>
      </c>
      <c r="J172" s="220">
        <f t="shared" si="40"/>
        <v>0</v>
      </c>
      <c r="K172" s="220">
        <f t="shared" si="40"/>
        <v>0</v>
      </c>
      <c r="L172" s="220">
        <f t="shared" si="40"/>
        <v>3.4323528750181548E-2</v>
      </c>
      <c r="M172" s="112">
        <f t="shared" si="39"/>
        <v>0</v>
      </c>
    </row>
    <row r="173" spans="1:13" outlineLevel="1" x14ac:dyDescent="0.2">
      <c r="A173" s="27"/>
      <c r="B173" s="49" t="s">
        <v>206</v>
      </c>
      <c r="C173" s="24" t="s">
        <v>152</v>
      </c>
      <c r="D173" s="24">
        <f>MAX($D$156:D172)+1</f>
        <v>18</v>
      </c>
      <c r="E173" s="220">
        <f t="shared" si="40"/>
        <v>0.71997162820850269</v>
      </c>
      <c r="F173" s="220">
        <f t="shared" si="40"/>
        <v>4.2402497876911652E-2</v>
      </c>
      <c r="G173" s="220">
        <f t="shared" si="40"/>
        <v>8.7899905635393835E-2</v>
      </c>
      <c r="H173" s="220">
        <f t="shared" si="40"/>
        <v>5.3492264777603112E-2</v>
      </c>
      <c r="I173" s="220">
        <f t="shared" si="40"/>
        <v>6.1910174751407157E-2</v>
      </c>
      <c r="J173" s="220">
        <f t="shared" si="40"/>
        <v>0</v>
      </c>
      <c r="K173" s="220">
        <f t="shared" si="40"/>
        <v>0</v>
      </c>
      <c r="L173" s="220">
        <f t="shared" si="40"/>
        <v>3.4323528750181548E-2</v>
      </c>
      <c r="M173" s="112">
        <f t="shared" si="39"/>
        <v>0</v>
      </c>
    </row>
    <row r="174" spans="1:13" outlineLevel="1" x14ac:dyDescent="0.2">
      <c r="A174" s="27"/>
      <c r="B174" s="49" t="s">
        <v>207</v>
      </c>
      <c r="C174" s="24" t="s">
        <v>152</v>
      </c>
      <c r="D174" s="24">
        <f>MAX($D$156:D173)+1</f>
        <v>19</v>
      </c>
      <c r="E174" s="220">
        <f t="shared" si="40"/>
        <v>0.6038587657465152</v>
      </c>
      <c r="F174" s="220">
        <f t="shared" si="40"/>
        <v>3.5564068123398185E-2</v>
      </c>
      <c r="G174" s="220">
        <f t="shared" si="40"/>
        <v>7.3723916952533636E-2</v>
      </c>
      <c r="H174" s="220">
        <f t="shared" si="40"/>
        <v>4.4865341521811548E-2</v>
      </c>
      <c r="I174" s="220">
        <f t="shared" si="40"/>
        <v>5.1925659634061518E-2</v>
      </c>
      <c r="J174" s="220">
        <f t="shared" si="40"/>
        <v>9.4297745056049403E-2</v>
      </c>
      <c r="K174" s="220">
        <f t="shared" si="40"/>
        <v>6.6976474528005453E-2</v>
      </c>
      <c r="L174" s="220">
        <f t="shared" si="40"/>
        <v>2.8788028437625152E-2</v>
      </c>
      <c r="M174" s="112">
        <f>1*(SUM(E174:L174)&lt;&gt;1)</f>
        <v>0</v>
      </c>
    </row>
    <row r="175" spans="1:13" outlineLevel="1" x14ac:dyDescent="0.2">
      <c r="A175" s="27"/>
      <c r="B175" s="49" t="s">
        <v>208</v>
      </c>
      <c r="C175" s="24" t="s">
        <v>152</v>
      </c>
      <c r="D175" s="24">
        <f>MAX($D$156:D174)+1</f>
        <v>20</v>
      </c>
      <c r="E175" s="220">
        <f t="shared" si="40"/>
        <v>0</v>
      </c>
      <c r="F175" s="220">
        <f t="shared" si="40"/>
        <v>0</v>
      </c>
      <c r="G175" s="220">
        <f t="shared" si="40"/>
        <v>0</v>
      </c>
      <c r="H175" s="220">
        <f t="shared" si="40"/>
        <v>0</v>
      </c>
      <c r="I175" s="220">
        <f t="shared" si="40"/>
        <v>0</v>
      </c>
      <c r="J175" s="220">
        <f t="shared" si="40"/>
        <v>0</v>
      </c>
      <c r="K175" s="220">
        <f t="shared" si="40"/>
        <v>0</v>
      </c>
      <c r="L175" s="220">
        <f t="shared" si="40"/>
        <v>0</v>
      </c>
      <c r="M175" s="112"/>
    </row>
    <row r="176" spans="1:13" outlineLevel="1" x14ac:dyDescent="0.2">
      <c r="A176" s="27"/>
      <c r="B176" s="49"/>
      <c r="C176" s="29"/>
      <c r="D176" s="25"/>
      <c r="E176" s="25"/>
      <c r="F176" s="25"/>
      <c r="G176" s="25"/>
      <c r="H176" s="25"/>
      <c r="I176" s="25"/>
      <c r="J176" s="25"/>
      <c r="K176" s="25"/>
      <c r="L176" s="25"/>
      <c r="M176" s="25"/>
    </row>
    <row r="177" spans="1:13" outlineLevel="1" x14ac:dyDescent="0.2">
      <c r="A177" s="94">
        <f>SUM(E177:AZ177)</f>
        <v>0</v>
      </c>
      <c r="C177" s="1"/>
      <c r="D177" s="73" t="s">
        <v>219</v>
      </c>
      <c r="E177" s="112">
        <f t="array" ref="E177">IF(SUM(ISERROR(E156:E175))&gt;0,1,0)</f>
        <v>0</v>
      </c>
      <c r="F177" s="112">
        <f t="array" ref="F177">IF(SUM(ISERROR(F156:F175))&gt;0,1,0)</f>
        <v>0</v>
      </c>
      <c r="G177" s="112">
        <f t="array" ref="G177">IF(SUM(ISERROR(G156:G175))&gt;0,1,0)</f>
        <v>0</v>
      </c>
      <c r="H177" s="112">
        <f t="array" ref="H177">IF(SUM(ISERROR(H156:H175))&gt;0,1,0)</f>
        <v>0</v>
      </c>
      <c r="I177" s="112">
        <f t="array" ref="I177">IF(SUM(ISERROR(I156:I175))&gt;0,1,0)</f>
        <v>0</v>
      </c>
      <c r="J177" s="112">
        <f t="array" ref="J177">IF(SUM(ISERROR(J156:J175))&gt;0,1,0)</f>
        <v>0</v>
      </c>
      <c r="K177" s="112">
        <f t="array" ref="K177">IF(SUM(ISERROR(K156:K175))&gt;0,1,0)</f>
        <v>0</v>
      </c>
      <c r="L177" s="112">
        <f t="array" ref="L177">IF(SUM(ISERROR(L156:L175))&gt;0,1,0)</f>
        <v>0</v>
      </c>
      <c r="M177" s="112">
        <f>SUM(M152:M175)</f>
        <v>0</v>
      </c>
    </row>
    <row r="178" spans="1:13" outlineLevel="1" x14ac:dyDescent="0.2">
      <c r="A178" s="27"/>
      <c r="B178" s="28"/>
      <c r="C178" s="29"/>
      <c r="D178" s="25"/>
      <c r="E178" s="25"/>
      <c r="F178" s="25"/>
      <c r="G178" s="25"/>
      <c r="H178" s="25"/>
      <c r="I178" s="25"/>
      <c r="J178" s="25"/>
      <c r="K178" s="25"/>
      <c r="L178" s="25"/>
      <c r="M178" s="25"/>
    </row>
    <row r="179" spans="1:13" x14ac:dyDescent="0.2">
      <c r="A179" s="6">
        <f ca="1">MAX($A$1:A176)+subsection</f>
        <v>7.0499999999999989</v>
      </c>
      <c r="B179" s="6" t="s">
        <v>147</v>
      </c>
      <c r="C179" s="7"/>
      <c r="D179" s="8"/>
      <c r="E179" s="8"/>
      <c r="F179" s="8"/>
      <c r="G179" s="8"/>
      <c r="H179" s="8"/>
      <c r="I179" s="8"/>
      <c r="J179" s="8"/>
      <c r="K179" s="8"/>
      <c r="L179" s="8"/>
      <c r="M179" s="51"/>
    </row>
    <row r="180" spans="1:13" x14ac:dyDescent="0.2">
      <c r="A180" s="27"/>
      <c r="C180" s="29"/>
      <c r="D180" s="25"/>
      <c r="E180" s="25"/>
      <c r="F180" s="25"/>
      <c r="G180" s="25"/>
      <c r="H180" s="25"/>
      <c r="I180" s="25"/>
      <c r="J180" s="25"/>
      <c r="K180" s="25"/>
      <c r="L180" s="25"/>
      <c r="M180" s="25"/>
    </row>
    <row r="181" spans="1:13" outlineLevel="1" x14ac:dyDescent="0.2">
      <c r="A181" s="27"/>
      <c r="B181" s="50" t="s">
        <v>148</v>
      </c>
      <c r="C181" s="29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 outlineLevel="1" x14ac:dyDescent="0.2">
      <c r="A182" s="27"/>
      <c r="B182" s="28"/>
      <c r="C182" s="29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 outlineLevel="1" x14ac:dyDescent="0.2">
      <c r="B183" s="48" t="s">
        <v>244</v>
      </c>
      <c r="C183" s="24"/>
      <c r="D183" s="54" t="s">
        <v>146</v>
      </c>
      <c r="G183" s="26"/>
      <c r="H183" s="25"/>
      <c r="I183" s="25"/>
      <c r="J183" s="25"/>
      <c r="K183" s="25"/>
      <c r="L183" s="25"/>
      <c r="M183" s="25"/>
    </row>
    <row r="184" spans="1:13" outlineLevel="1" x14ac:dyDescent="0.2">
      <c r="B184" s="66" t="s">
        <v>245</v>
      </c>
      <c r="H184" s="25"/>
      <c r="I184" s="25"/>
      <c r="J184" s="25"/>
      <c r="K184" s="25"/>
      <c r="L184" s="25"/>
      <c r="M184" s="25"/>
    </row>
    <row r="185" spans="1:13" outlineLevel="1" x14ac:dyDescent="0.2">
      <c r="B185" s="53" t="s">
        <v>87</v>
      </c>
      <c r="H185" s="25"/>
      <c r="I185" s="25"/>
      <c r="J185" s="25"/>
      <c r="K185" s="25"/>
      <c r="L185" s="25"/>
      <c r="M185" s="25"/>
    </row>
    <row r="186" spans="1:13" outlineLevel="1" x14ac:dyDescent="0.2">
      <c r="B186" s="67" t="s">
        <v>105</v>
      </c>
      <c r="C186" s="10" t="s">
        <v>217</v>
      </c>
      <c r="D186" s="24">
        <v>1</v>
      </c>
      <c r="E186" s="187">
        <f>HLOOKUP($D186,Allocators!$E$14:$AU$28,E$10+ROWS(Allocators!$E$15:$E$21),FALSE)</f>
        <v>1</v>
      </c>
      <c r="F186" s="187">
        <f>HLOOKUP($D186,Allocators!$E$14:$AU$28,F$10+ROWS(Allocators!$E$15:$E$21),FALSE)</f>
        <v>0</v>
      </c>
      <c r="G186" s="187">
        <f>HLOOKUP($D186,Allocators!$E$14:$AU$28,G$10+ROWS(Allocators!$E$15:$E$21),FALSE)</f>
        <v>0</v>
      </c>
      <c r="H186" s="187">
        <f>HLOOKUP($D186,Allocators!$E$14:$AU$28,H$10+ROWS(Allocators!$E$15:$E$21),FALSE)</f>
        <v>0</v>
      </c>
      <c r="I186" s="187">
        <f>HLOOKUP($D186,Allocators!$E$14:$AU$28,I$10+ROWS(Allocators!$E$15:$E$21),FALSE)</f>
        <v>0</v>
      </c>
      <c r="J186" s="187">
        <f>HLOOKUP($D186,Allocators!$E$14:$AU$28,J$10+ROWS(Allocators!$E$15:$E$21),FALSE)</f>
        <v>0</v>
      </c>
      <c r="K186" s="187">
        <f>HLOOKUP($D186,Allocators!$E$14:$AU$28,K$10+ROWS(Allocators!$E$15:$E$21),FALSE)</f>
        <v>0</v>
      </c>
      <c r="L186" s="187">
        <f>HLOOKUP($D186,Allocators!$E$14:$AU$28,L$10+ROWS(Allocators!$E$15:$E$21),FALSE)</f>
        <v>0</v>
      </c>
      <c r="M186" s="25"/>
    </row>
    <row r="187" spans="1:13" outlineLevel="1" x14ac:dyDescent="0.2">
      <c r="B187" s="67" t="s">
        <v>106</v>
      </c>
      <c r="C187" s="10" t="s">
        <v>217</v>
      </c>
      <c r="D187" s="24">
        <v>2</v>
      </c>
      <c r="E187" s="187">
        <f>HLOOKUP($D187,Allocators!$E$14:$AU$28,E$10+ROWS(Allocators!$E$15:$E$21),FALSE)</f>
        <v>1</v>
      </c>
      <c r="F187" s="187">
        <f>HLOOKUP($D187,Allocators!$E$14:$AU$28,F$10+ROWS(Allocators!$E$15:$E$21),FALSE)</f>
        <v>0</v>
      </c>
      <c r="G187" s="187">
        <f>HLOOKUP($D187,Allocators!$E$14:$AU$28,G$10+ROWS(Allocators!$E$15:$E$21),FALSE)</f>
        <v>0</v>
      </c>
      <c r="H187" s="187">
        <f>HLOOKUP($D187,Allocators!$E$14:$AU$28,H$10+ROWS(Allocators!$E$15:$E$21),FALSE)</f>
        <v>0</v>
      </c>
      <c r="I187" s="187">
        <f>HLOOKUP($D187,Allocators!$E$14:$AU$28,I$10+ROWS(Allocators!$E$15:$E$21),FALSE)</f>
        <v>0</v>
      </c>
      <c r="J187" s="187">
        <f>HLOOKUP($D187,Allocators!$E$14:$AU$28,J$10+ROWS(Allocators!$E$15:$E$21),FALSE)</f>
        <v>0</v>
      </c>
      <c r="K187" s="187">
        <f>HLOOKUP($D187,Allocators!$E$14:$AU$28,K$10+ROWS(Allocators!$E$15:$E$21),FALSE)</f>
        <v>0</v>
      </c>
      <c r="L187" s="187">
        <f>HLOOKUP($D187,Allocators!$E$14:$AU$28,L$10+ROWS(Allocators!$E$15:$E$21),FALSE)</f>
        <v>0</v>
      </c>
      <c r="M187" s="25"/>
    </row>
    <row r="188" spans="1:13" outlineLevel="1" x14ac:dyDescent="0.2">
      <c r="B188" s="67" t="s">
        <v>107</v>
      </c>
      <c r="C188" s="10" t="s">
        <v>217</v>
      </c>
      <c r="D188" s="24">
        <v>3</v>
      </c>
      <c r="E188" s="187">
        <f>HLOOKUP($D188,Allocators!$E$14:$AU$28,E$10+ROWS(Allocators!$E$15:$E$21),FALSE)</f>
        <v>1</v>
      </c>
      <c r="F188" s="187">
        <f>HLOOKUP($D188,Allocators!$E$14:$AU$28,F$10+ROWS(Allocators!$E$15:$E$21),FALSE)</f>
        <v>0</v>
      </c>
      <c r="G188" s="187">
        <f>HLOOKUP($D188,Allocators!$E$14:$AU$28,G$10+ROWS(Allocators!$E$15:$E$21),FALSE)</f>
        <v>0</v>
      </c>
      <c r="H188" s="187">
        <f>HLOOKUP($D188,Allocators!$E$14:$AU$28,H$10+ROWS(Allocators!$E$15:$E$21),FALSE)</f>
        <v>0</v>
      </c>
      <c r="I188" s="187">
        <f>HLOOKUP($D188,Allocators!$E$14:$AU$28,I$10+ROWS(Allocators!$E$15:$E$21),FALSE)</f>
        <v>0</v>
      </c>
      <c r="J188" s="187">
        <f>HLOOKUP($D188,Allocators!$E$14:$AU$28,J$10+ROWS(Allocators!$E$15:$E$21),FALSE)</f>
        <v>0</v>
      </c>
      <c r="K188" s="187">
        <f>HLOOKUP($D188,Allocators!$E$14:$AU$28,K$10+ROWS(Allocators!$E$15:$E$21),FALSE)</f>
        <v>0</v>
      </c>
      <c r="L188" s="187">
        <f>HLOOKUP($D188,Allocators!$E$14:$AU$28,L$10+ROWS(Allocators!$E$15:$E$21),FALSE)</f>
        <v>0</v>
      </c>
      <c r="M188" s="25"/>
    </row>
    <row r="189" spans="1:13" outlineLevel="1" x14ac:dyDescent="0.2">
      <c r="B189" s="67" t="s">
        <v>108</v>
      </c>
      <c r="C189" s="10" t="s">
        <v>217</v>
      </c>
      <c r="D189" s="24">
        <v>4</v>
      </c>
      <c r="E189" s="187">
        <f>HLOOKUP($D189,Allocators!$E$14:$AU$28,E$10+ROWS(Allocators!$E$15:$E$21),FALSE)</f>
        <v>1</v>
      </c>
      <c r="F189" s="187">
        <f>HLOOKUP($D189,Allocators!$E$14:$AU$28,F$10+ROWS(Allocators!$E$15:$E$21),FALSE)</f>
        <v>0</v>
      </c>
      <c r="G189" s="187">
        <f>HLOOKUP($D189,Allocators!$E$14:$AU$28,G$10+ROWS(Allocators!$E$15:$E$21),FALSE)</f>
        <v>0</v>
      </c>
      <c r="H189" s="187">
        <f>HLOOKUP($D189,Allocators!$E$14:$AU$28,H$10+ROWS(Allocators!$E$15:$E$21),FALSE)</f>
        <v>0</v>
      </c>
      <c r="I189" s="187">
        <f>HLOOKUP($D189,Allocators!$E$14:$AU$28,I$10+ROWS(Allocators!$E$15:$E$21),FALSE)</f>
        <v>0</v>
      </c>
      <c r="J189" s="187">
        <f>HLOOKUP($D189,Allocators!$E$14:$AU$28,J$10+ROWS(Allocators!$E$15:$E$21),FALSE)</f>
        <v>0</v>
      </c>
      <c r="K189" s="187">
        <f>HLOOKUP($D189,Allocators!$E$14:$AU$28,K$10+ROWS(Allocators!$E$15:$E$21),FALSE)</f>
        <v>0</v>
      </c>
      <c r="L189" s="187">
        <f>HLOOKUP($D189,Allocators!$E$14:$AU$28,L$10+ROWS(Allocators!$E$15:$E$21),FALSE)</f>
        <v>0</v>
      </c>
      <c r="M189" s="25"/>
    </row>
    <row r="190" spans="1:13" outlineLevel="1" x14ac:dyDescent="0.2">
      <c r="B190" s="67" t="s">
        <v>109</v>
      </c>
      <c r="C190" s="10" t="s">
        <v>217</v>
      </c>
      <c r="D190" s="24">
        <v>5</v>
      </c>
      <c r="E190" s="187">
        <f>HLOOKUP($D190,Allocators!$E$14:$AU$28,E$10+ROWS(Allocators!$E$15:$E$21),FALSE)</f>
        <v>1</v>
      </c>
      <c r="F190" s="187">
        <f>HLOOKUP($D190,Allocators!$E$14:$AU$28,F$10+ROWS(Allocators!$E$15:$E$21),FALSE)</f>
        <v>0</v>
      </c>
      <c r="G190" s="187">
        <f>HLOOKUP($D190,Allocators!$E$14:$AU$28,G$10+ROWS(Allocators!$E$15:$E$21),FALSE)</f>
        <v>0</v>
      </c>
      <c r="H190" s="187">
        <f>HLOOKUP($D190,Allocators!$E$14:$AU$28,H$10+ROWS(Allocators!$E$15:$E$21),FALSE)</f>
        <v>0</v>
      </c>
      <c r="I190" s="187">
        <f>HLOOKUP($D190,Allocators!$E$14:$AU$28,I$10+ROWS(Allocators!$E$15:$E$21),FALSE)</f>
        <v>0</v>
      </c>
      <c r="J190" s="187">
        <f>HLOOKUP($D190,Allocators!$E$14:$AU$28,J$10+ROWS(Allocators!$E$15:$E$21),FALSE)</f>
        <v>0</v>
      </c>
      <c r="K190" s="187">
        <f>HLOOKUP($D190,Allocators!$E$14:$AU$28,K$10+ROWS(Allocators!$E$15:$E$21),FALSE)</f>
        <v>0</v>
      </c>
      <c r="L190" s="187">
        <f>HLOOKUP($D190,Allocators!$E$14:$AU$28,L$10+ROWS(Allocators!$E$15:$E$21),FALSE)</f>
        <v>0</v>
      </c>
      <c r="M190" s="25"/>
    </row>
    <row r="191" spans="1:13" outlineLevel="1" x14ac:dyDescent="0.2">
      <c r="B191" s="53" t="s">
        <v>88</v>
      </c>
      <c r="C191" s="10" t="s">
        <v>217</v>
      </c>
      <c r="D191" s="24">
        <v>6</v>
      </c>
      <c r="E191" s="187">
        <f>HLOOKUP($D191,Allocators!$E$14:$AU$28,E$10+ROWS(Allocators!$E$15:$E$21),FALSE)</f>
        <v>0</v>
      </c>
      <c r="F191" s="187">
        <f>HLOOKUP($D191,Allocators!$E$14:$AU$28,F$10+ROWS(Allocators!$E$15:$E$21),FALSE)</f>
        <v>1</v>
      </c>
      <c r="G191" s="187">
        <f>HLOOKUP($D191,Allocators!$E$14:$AU$28,G$10+ROWS(Allocators!$E$15:$E$21),FALSE)</f>
        <v>0</v>
      </c>
      <c r="H191" s="187">
        <f>HLOOKUP($D191,Allocators!$E$14:$AU$28,H$10+ROWS(Allocators!$E$15:$E$21),FALSE)</f>
        <v>0</v>
      </c>
      <c r="I191" s="187">
        <f>HLOOKUP($D191,Allocators!$E$14:$AU$28,I$10+ROWS(Allocators!$E$15:$E$21),FALSE)</f>
        <v>0</v>
      </c>
      <c r="J191" s="187">
        <f>HLOOKUP($D191,Allocators!$E$14:$AU$28,J$10+ROWS(Allocators!$E$15:$E$21),FALSE)</f>
        <v>0</v>
      </c>
      <c r="K191" s="187">
        <f>HLOOKUP($D191,Allocators!$E$14:$AU$28,K$10+ROWS(Allocators!$E$15:$E$21),FALSE)</f>
        <v>0</v>
      </c>
      <c r="L191" s="187">
        <f>HLOOKUP($D191,Allocators!$E$14:$AU$28,L$10+ROWS(Allocators!$E$15:$E$21),FALSE)</f>
        <v>0</v>
      </c>
      <c r="M191" s="25"/>
    </row>
    <row r="192" spans="1:13" outlineLevel="1" x14ac:dyDescent="0.2">
      <c r="B192" s="53" t="s">
        <v>89</v>
      </c>
      <c r="C192" s="10" t="s">
        <v>217</v>
      </c>
      <c r="D192" s="24">
        <v>7</v>
      </c>
      <c r="E192" s="187">
        <f>HLOOKUP($D192,Allocators!$E$14:$AU$28,E$10+ROWS(Allocators!$E$15:$E$21),FALSE)</f>
        <v>0</v>
      </c>
      <c r="F192" s="187">
        <f>HLOOKUP($D192,Allocators!$E$14:$AU$28,F$10+ROWS(Allocators!$E$15:$E$21),FALSE)</f>
        <v>0</v>
      </c>
      <c r="G192" s="187">
        <f>HLOOKUP($D192,Allocators!$E$14:$AU$28,G$10+ROWS(Allocators!$E$15:$E$21),FALSE)</f>
        <v>0</v>
      </c>
      <c r="H192" s="187">
        <f>HLOOKUP($D192,Allocators!$E$14:$AU$28,H$10+ROWS(Allocators!$E$15:$E$21),FALSE)</f>
        <v>0</v>
      </c>
      <c r="I192" s="187">
        <f>HLOOKUP($D192,Allocators!$E$14:$AU$28,I$10+ROWS(Allocators!$E$15:$E$21),FALSE)</f>
        <v>0</v>
      </c>
      <c r="J192" s="187">
        <f>HLOOKUP($D192,Allocators!$E$14:$AU$28,J$10+ROWS(Allocators!$E$15:$E$21),FALSE)</f>
        <v>0</v>
      </c>
      <c r="K192" s="187">
        <f>HLOOKUP($D192,Allocators!$E$14:$AU$28,K$10+ROWS(Allocators!$E$15:$E$21),FALSE)</f>
        <v>0</v>
      </c>
      <c r="L192" s="187">
        <f>HLOOKUP($D192,Allocators!$E$14:$AU$28,L$10+ROWS(Allocators!$E$15:$E$21),FALSE)</f>
        <v>1</v>
      </c>
      <c r="M192" s="25"/>
    </row>
    <row r="193" spans="2:13" outlineLevel="1" x14ac:dyDescent="0.2">
      <c r="B193" s="53" t="s">
        <v>90</v>
      </c>
      <c r="C193" s="10" t="s">
        <v>217</v>
      </c>
      <c r="D193" s="24">
        <v>8</v>
      </c>
      <c r="E193" s="187">
        <f>HLOOKUP($D193,Allocators!$E$14:$AU$28,E$10+ROWS(Allocators!$E$15:$E$21),FALSE)</f>
        <v>0</v>
      </c>
      <c r="F193" s="187">
        <f>HLOOKUP($D193,Allocators!$E$14:$AU$28,F$10+ROWS(Allocators!$E$15:$E$21),FALSE)</f>
        <v>0</v>
      </c>
      <c r="G193" s="187">
        <f>HLOOKUP($D193,Allocators!$E$14:$AU$28,G$10+ROWS(Allocators!$E$15:$E$21),FALSE)</f>
        <v>1</v>
      </c>
      <c r="H193" s="187">
        <f>HLOOKUP($D193,Allocators!$E$14:$AU$28,H$10+ROWS(Allocators!$E$15:$E$21),FALSE)</f>
        <v>0</v>
      </c>
      <c r="I193" s="187">
        <f>HLOOKUP($D193,Allocators!$E$14:$AU$28,I$10+ROWS(Allocators!$E$15:$E$21),FALSE)</f>
        <v>0</v>
      </c>
      <c r="J193" s="187">
        <f>HLOOKUP($D193,Allocators!$E$14:$AU$28,J$10+ROWS(Allocators!$E$15:$E$21),FALSE)</f>
        <v>0</v>
      </c>
      <c r="K193" s="187">
        <f>HLOOKUP($D193,Allocators!$E$14:$AU$28,K$10+ROWS(Allocators!$E$15:$E$21),FALSE)</f>
        <v>0</v>
      </c>
      <c r="L193" s="187">
        <f>HLOOKUP($D193,Allocators!$E$14:$AU$28,L$10+ROWS(Allocators!$E$15:$E$21),FALSE)</f>
        <v>0</v>
      </c>
      <c r="M193" s="25"/>
    </row>
    <row r="194" spans="2:13" outlineLevel="1" x14ac:dyDescent="0.2">
      <c r="B194" s="53" t="s">
        <v>91</v>
      </c>
      <c r="C194" s="10" t="s">
        <v>217</v>
      </c>
      <c r="D194" s="24">
        <v>9</v>
      </c>
      <c r="E194" s="187">
        <f>HLOOKUP($D194,Allocators!$E$14:$AU$28,E$10+ROWS(Allocators!$E$15:$E$21),FALSE)</f>
        <v>0</v>
      </c>
      <c r="F194" s="187">
        <f>HLOOKUP($D194,Allocators!$E$14:$AU$28,F$10+ROWS(Allocators!$E$15:$E$21),FALSE)</f>
        <v>0</v>
      </c>
      <c r="G194" s="187">
        <f>HLOOKUP($D194,Allocators!$E$14:$AU$28,G$10+ROWS(Allocators!$E$15:$E$21),FALSE)</f>
        <v>0</v>
      </c>
      <c r="H194" s="187">
        <f>HLOOKUP($D194,Allocators!$E$14:$AU$28,H$10+ROWS(Allocators!$E$15:$E$21),FALSE)</f>
        <v>1</v>
      </c>
      <c r="I194" s="187">
        <f>HLOOKUP($D194,Allocators!$E$14:$AU$28,I$10+ROWS(Allocators!$E$15:$E$21),FALSE)</f>
        <v>0</v>
      </c>
      <c r="J194" s="187">
        <f>HLOOKUP($D194,Allocators!$E$14:$AU$28,J$10+ROWS(Allocators!$E$15:$E$21),FALSE)</f>
        <v>0</v>
      </c>
      <c r="K194" s="187">
        <f>HLOOKUP($D194,Allocators!$E$14:$AU$28,K$10+ROWS(Allocators!$E$15:$E$21),FALSE)</f>
        <v>0</v>
      </c>
      <c r="L194" s="187">
        <f>HLOOKUP($D194,Allocators!$E$14:$AU$28,L$10+ROWS(Allocators!$E$15:$E$21),FALSE)</f>
        <v>0</v>
      </c>
      <c r="M194" s="25"/>
    </row>
    <row r="195" spans="2:13" outlineLevel="1" x14ac:dyDescent="0.2">
      <c r="B195" s="53" t="s">
        <v>92</v>
      </c>
      <c r="M195" s="25"/>
    </row>
    <row r="196" spans="2:13" outlineLevel="1" x14ac:dyDescent="0.2">
      <c r="B196" s="67" t="s">
        <v>110</v>
      </c>
      <c r="C196" s="10" t="s">
        <v>217</v>
      </c>
      <c r="D196" s="24">
        <v>10</v>
      </c>
      <c r="E196" s="187">
        <f>HLOOKUP($D196,Allocators!$E$14:$AU$28,E$10+ROWS(Allocators!$E$15:$E$21),FALSE)</f>
        <v>0</v>
      </c>
      <c r="F196" s="187">
        <f>HLOOKUP($D196,Allocators!$E$14:$AU$28,F$10+ROWS(Allocators!$E$15:$E$21),FALSE)</f>
        <v>0</v>
      </c>
      <c r="G196" s="187">
        <f>HLOOKUP($D196,Allocators!$E$14:$AU$28,G$10+ROWS(Allocators!$E$15:$E$21),FALSE)</f>
        <v>0</v>
      </c>
      <c r="H196" s="187">
        <f>HLOOKUP($D196,Allocators!$E$14:$AU$28,H$10+ROWS(Allocators!$E$15:$E$21),FALSE)</f>
        <v>0</v>
      </c>
      <c r="I196" s="187">
        <f>HLOOKUP($D196,Allocators!$E$14:$AU$28,I$10+ROWS(Allocators!$E$15:$E$21),FALSE)</f>
        <v>1</v>
      </c>
      <c r="J196" s="187">
        <f>HLOOKUP($D196,Allocators!$E$14:$AU$28,J$10+ROWS(Allocators!$E$15:$E$21),FALSE)</f>
        <v>0</v>
      </c>
      <c r="K196" s="187">
        <f>HLOOKUP($D196,Allocators!$E$14:$AU$28,K$10+ROWS(Allocators!$E$15:$E$21),FALSE)</f>
        <v>0</v>
      </c>
      <c r="L196" s="187">
        <f>HLOOKUP($D196,Allocators!$E$14:$AU$28,L$10+ROWS(Allocators!$E$15:$E$21),FALSE)</f>
        <v>0</v>
      </c>
      <c r="M196" s="25"/>
    </row>
    <row r="197" spans="2:13" outlineLevel="1" x14ac:dyDescent="0.2">
      <c r="B197" s="67" t="s">
        <v>111</v>
      </c>
      <c r="C197" s="10" t="s">
        <v>217</v>
      </c>
      <c r="D197" s="24">
        <v>11</v>
      </c>
      <c r="E197" s="187">
        <f>HLOOKUP($D197,Allocators!$E$14:$AU$28,E$10+ROWS(Allocators!$E$15:$E$21),FALSE)</f>
        <v>0</v>
      </c>
      <c r="F197" s="187">
        <f>HLOOKUP($D197,Allocators!$E$14:$AU$28,F$10+ROWS(Allocators!$E$15:$E$21),FALSE)</f>
        <v>0</v>
      </c>
      <c r="G197" s="187">
        <f>HLOOKUP($D197,Allocators!$E$14:$AU$28,G$10+ROWS(Allocators!$E$15:$E$21),FALSE)</f>
        <v>0</v>
      </c>
      <c r="H197" s="187">
        <f>HLOOKUP($D197,Allocators!$E$14:$AU$28,H$10+ROWS(Allocators!$E$15:$E$21),FALSE)</f>
        <v>0</v>
      </c>
      <c r="I197" s="187">
        <f>HLOOKUP($D197,Allocators!$E$14:$AU$28,I$10+ROWS(Allocators!$E$15:$E$21),FALSE)</f>
        <v>1</v>
      </c>
      <c r="J197" s="187">
        <f>HLOOKUP($D197,Allocators!$E$14:$AU$28,J$10+ROWS(Allocators!$E$15:$E$21),FALSE)</f>
        <v>0</v>
      </c>
      <c r="K197" s="187">
        <f>HLOOKUP($D197,Allocators!$E$14:$AU$28,K$10+ROWS(Allocators!$E$15:$E$21),FALSE)</f>
        <v>0</v>
      </c>
      <c r="L197" s="187">
        <f>HLOOKUP($D197,Allocators!$E$14:$AU$28,L$10+ROWS(Allocators!$E$15:$E$21),FALSE)</f>
        <v>0</v>
      </c>
      <c r="M197" s="25"/>
    </row>
    <row r="198" spans="2:13" outlineLevel="1" x14ac:dyDescent="0.2">
      <c r="B198" s="53" t="s">
        <v>93</v>
      </c>
      <c r="M198" s="25"/>
    </row>
    <row r="199" spans="2:13" outlineLevel="1" x14ac:dyDescent="0.2">
      <c r="B199" s="67" t="s">
        <v>105</v>
      </c>
      <c r="C199" s="10" t="s">
        <v>217</v>
      </c>
      <c r="D199" s="24">
        <v>12</v>
      </c>
      <c r="E199" s="187">
        <f>HLOOKUP($D199,Allocators!$E$14:$AU$28,E$10+ROWS(Allocators!$E$15:$E$21),FALSE)</f>
        <v>1</v>
      </c>
      <c r="F199" s="187">
        <f>HLOOKUP($D199,Allocators!$E$14:$AU$28,F$10+ROWS(Allocators!$E$15:$E$21),FALSE)</f>
        <v>1</v>
      </c>
      <c r="G199" s="187">
        <f>HLOOKUP($D199,Allocators!$E$14:$AU$28,G$10+ROWS(Allocators!$E$15:$E$21),FALSE)</f>
        <v>1</v>
      </c>
      <c r="H199" s="187">
        <f>HLOOKUP($D199,Allocators!$E$14:$AU$28,H$10+ROWS(Allocators!$E$15:$E$21),FALSE)</f>
        <v>1</v>
      </c>
      <c r="I199" s="187">
        <f>HLOOKUP($D199,Allocators!$E$14:$AU$28,I$10+ROWS(Allocators!$E$15:$E$21),FALSE)</f>
        <v>1</v>
      </c>
      <c r="J199" s="187">
        <f>HLOOKUP($D199,Allocators!$E$14:$AU$28,J$10+ROWS(Allocators!$E$15:$E$21),FALSE)</f>
        <v>0</v>
      </c>
      <c r="K199" s="187">
        <f>HLOOKUP($D199,Allocators!$E$14:$AU$28,K$10+ROWS(Allocators!$E$15:$E$21),FALSE)</f>
        <v>0</v>
      </c>
      <c r="L199" s="187">
        <f>HLOOKUP($D199,Allocators!$E$14:$AU$28,L$10+ROWS(Allocators!$E$15:$E$21),FALSE)</f>
        <v>0</v>
      </c>
      <c r="M199" s="25"/>
    </row>
    <row r="200" spans="2:13" outlineLevel="1" x14ac:dyDescent="0.2">
      <c r="B200" s="67" t="s">
        <v>106</v>
      </c>
      <c r="C200" s="10" t="s">
        <v>217</v>
      </c>
      <c r="D200" s="24">
        <v>13</v>
      </c>
      <c r="E200" s="187">
        <f>HLOOKUP($D200,Allocators!$E$14:$AU$28,E$10+ROWS(Allocators!$E$15:$E$21),FALSE)</f>
        <v>1</v>
      </c>
      <c r="F200" s="187">
        <f>HLOOKUP($D200,Allocators!$E$14:$AU$28,F$10+ROWS(Allocators!$E$15:$E$21),FALSE)</f>
        <v>1</v>
      </c>
      <c r="G200" s="187">
        <f>HLOOKUP($D200,Allocators!$E$14:$AU$28,G$10+ROWS(Allocators!$E$15:$E$21),FALSE)</f>
        <v>1</v>
      </c>
      <c r="H200" s="187">
        <f>HLOOKUP($D200,Allocators!$E$14:$AU$28,H$10+ROWS(Allocators!$E$15:$E$21),FALSE)</f>
        <v>1</v>
      </c>
      <c r="I200" s="187">
        <f>HLOOKUP($D200,Allocators!$E$14:$AU$28,I$10+ROWS(Allocators!$E$15:$E$21),FALSE)</f>
        <v>1</v>
      </c>
      <c r="J200" s="187">
        <f>HLOOKUP($D200,Allocators!$E$14:$AU$28,J$10+ROWS(Allocators!$E$15:$E$21),FALSE)</f>
        <v>0</v>
      </c>
      <c r="K200" s="187">
        <f>HLOOKUP($D200,Allocators!$E$14:$AU$28,K$10+ROWS(Allocators!$E$15:$E$21),FALSE)</f>
        <v>0</v>
      </c>
      <c r="L200" s="187">
        <f>HLOOKUP($D200,Allocators!$E$14:$AU$28,L$10+ROWS(Allocators!$E$15:$E$21),FALSE)</f>
        <v>0</v>
      </c>
      <c r="M200" s="25"/>
    </row>
    <row r="201" spans="2:13" outlineLevel="1" x14ac:dyDescent="0.2">
      <c r="B201" s="67" t="s">
        <v>112</v>
      </c>
      <c r="C201" s="10" t="s">
        <v>217</v>
      </c>
      <c r="D201" s="24">
        <v>14</v>
      </c>
      <c r="E201" s="187">
        <f>HLOOKUP($D201,Allocators!$E$14:$AU$28,E$10+ROWS(Allocators!$E$15:$E$21),FALSE)</f>
        <v>1</v>
      </c>
      <c r="F201" s="187">
        <f>HLOOKUP($D201,Allocators!$E$14:$AU$28,F$10+ROWS(Allocators!$E$15:$E$21),FALSE)</f>
        <v>1</v>
      </c>
      <c r="G201" s="187">
        <f>HLOOKUP($D201,Allocators!$E$14:$AU$28,G$10+ROWS(Allocators!$E$15:$E$21),FALSE)</f>
        <v>1</v>
      </c>
      <c r="H201" s="187">
        <f>HLOOKUP($D201,Allocators!$E$14:$AU$28,H$10+ROWS(Allocators!$E$15:$E$21),FALSE)</f>
        <v>1</v>
      </c>
      <c r="I201" s="187">
        <f>HLOOKUP($D201,Allocators!$E$14:$AU$28,I$10+ROWS(Allocators!$E$15:$E$21),FALSE)</f>
        <v>1</v>
      </c>
      <c r="J201" s="187">
        <f>HLOOKUP($D201,Allocators!$E$14:$AU$28,J$10+ROWS(Allocators!$E$15:$E$21),FALSE)</f>
        <v>0</v>
      </c>
      <c r="K201" s="187">
        <f>HLOOKUP($D201,Allocators!$E$14:$AU$28,K$10+ROWS(Allocators!$E$15:$E$21),FALSE)</f>
        <v>0</v>
      </c>
      <c r="L201" s="187">
        <f>HLOOKUP($D201,Allocators!$E$14:$AU$28,L$10+ROWS(Allocators!$E$15:$E$21),FALSE)</f>
        <v>0</v>
      </c>
      <c r="M201" s="25"/>
    </row>
    <row r="202" spans="2:13" outlineLevel="1" x14ac:dyDescent="0.2">
      <c r="B202" s="66" t="s">
        <v>80</v>
      </c>
      <c r="M202" s="25"/>
    </row>
    <row r="203" spans="2:13" outlineLevel="1" x14ac:dyDescent="0.2">
      <c r="B203" s="53" t="s">
        <v>94</v>
      </c>
      <c r="M203" s="25"/>
    </row>
    <row r="204" spans="2:13" outlineLevel="1" x14ac:dyDescent="0.2">
      <c r="B204" s="67" t="s">
        <v>113</v>
      </c>
      <c r="C204" s="10" t="s">
        <v>217</v>
      </c>
      <c r="D204" s="24">
        <v>15</v>
      </c>
      <c r="E204" s="187">
        <f>HLOOKUP($D204,Allocators!$E$14:$AU$28,E$10+ROWS(Allocators!$E$15:$E$21),FALSE)</f>
        <v>0</v>
      </c>
      <c r="F204" s="187">
        <f>HLOOKUP($D204,Allocators!$E$14:$AU$28,F$10+ROWS(Allocators!$E$15:$E$21),FALSE)</f>
        <v>0</v>
      </c>
      <c r="G204" s="187">
        <f>HLOOKUP($D204,Allocators!$E$14:$AU$28,G$10+ROWS(Allocators!$E$15:$E$21),FALSE)</f>
        <v>0</v>
      </c>
      <c r="H204" s="187">
        <f>HLOOKUP($D204,Allocators!$E$14:$AU$28,H$10+ROWS(Allocators!$E$15:$E$21),FALSE)</f>
        <v>0</v>
      </c>
      <c r="I204" s="187">
        <f>HLOOKUP($D204,Allocators!$E$14:$AU$28,I$10+ROWS(Allocators!$E$15:$E$21),FALSE)</f>
        <v>0</v>
      </c>
      <c r="J204" s="187">
        <f>HLOOKUP($D204,Allocators!$E$14:$AU$28,J$10+ROWS(Allocators!$E$15:$E$21),FALSE)</f>
        <v>1</v>
      </c>
      <c r="K204" s="187">
        <f>HLOOKUP($D204,Allocators!$E$14:$AU$28,K$10+ROWS(Allocators!$E$15:$E$21),FALSE)</f>
        <v>0</v>
      </c>
      <c r="L204" s="187">
        <f>HLOOKUP($D204,Allocators!$E$14:$AU$28,L$10+ROWS(Allocators!$E$15:$E$21),FALSE)</f>
        <v>0</v>
      </c>
      <c r="M204" s="25"/>
    </row>
    <row r="205" spans="2:13" outlineLevel="1" x14ac:dyDescent="0.2">
      <c r="B205" s="67" t="s">
        <v>114</v>
      </c>
      <c r="C205" s="10" t="s">
        <v>217</v>
      </c>
      <c r="D205" s="24">
        <v>16</v>
      </c>
      <c r="E205" s="187">
        <f>HLOOKUP($D205,Allocators!$E$14:$AU$28,E$10+ROWS(Allocators!$E$15:$E$21),FALSE)</f>
        <v>0</v>
      </c>
      <c r="F205" s="187">
        <f>HLOOKUP($D205,Allocators!$E$14:$AU$28,F$10+ROWS(Allocators!$E$15:$E$21),FALSE)</f>
        <v>0</v>
      </c>
      <c r="G205" s="187">
        <f>HLOOKUP($D205,Allocators!$E$14:$AU$28,G$10+ROWS(Allocators!$E$15:$E$21),FALSE)</f>
        <v>0</v>
      </c>
      <c r="H205" s="187">
        <f>HLOOKUP($D205,Allocators!$E$14:$AU$28,H$10+ROWS(Allocators!$E$15:$E$21),FALSE)</f>
        <v>0</v>
      </c>
      <c r="I205" s="187">
        <f>HLOOKUP($D205,Allocators!$E$14:$AU$28,I$10+ROWS(Allocators!$E$15:$E$21),FALSE)</f>
        <v>0</v>
      </c>
      <c r="J205" s="187">
        <f>HLOOKUP($D205,Allocators!$E$14:$AU$28,J$10+ROWS(Allocators!$E$15:$E$21),FALSE)</f>
        <v>0</v>
      </c>
      <c r="K205" s="187">
        <f>HLOOKUP($D205,Allocators!$E$14:$AU$28,K$10+ROWS(Allocators!$E$15:$E$21),FALSE)</f>
        <v>1</v>
      </c>
      <c r="L205" s="187">
        <f>HLOOKUP($D205,Allocators!$E$14:$AU$28,L$10+ROWS(Allocators!$E$15:$E$21),FALSE)</f>
        <v>0</v>
      </c>
      <c r="M205" s="25"/>
    </row>
    <row r="206" spans="2:13" outlineLevel="1" x14ac:dyDescent="0.2">
      <c r="B206" s="53" t="s">
        <v>95</v>
      </c>
      <c r="M206" s="25"/>
    </row>
    <row r="207" spans="2:13" outlineLevel="1" x14ac:dyDescent="0.2">
      <c r="B207" s="67" t="s">
        <v>115</v>
      </c>
      <c r="C207" s="10" t="s">
        <v>217</v>
      </c>
      <c r="D207" s="24">
        <v>17</v>
      </c>
      <c r="E207" s="187">
        <f>HLOOKUP($D207,Allocators!$E$14:$AU$28,E$10+ROWS(Allocators!$E$15:$E$21),FALSE)</f>
        <v>0</v>
      </c>
      <c r="F207" s="187">
        <f>HLOOKUP($D207,Allocators!$E$14:$AU$28,F$10+ROWS(Allocators!$E$15:$E$21),FALSE)</f>
        <v>0</v>
      </c>
      <c r="G207" s="187">
        <f>HLOOKUP($D207,Allocators!$E$14:$AU$28,G$10+ROWS(Allocators!$E$15:$E$21),FALSE)</f>
        <v>0</v>
      </c>
      <c r="H207" s="187">
        <f>HLOOKUP($D207,Allocators!$E$14:$AU$28,H$10+ROWS(Allocators!$E$15:$E$21),FALSE)</f>
        <v>0</v>
      </c>
      <c r="I207" s="187">
        <f>HLOOKUP($D207,Allocators!$E$14:$AU$28,I$10+ROWS(Allocators!$E$15:$E$21),FALSE)</f>
        <v>0</v>
      </c>
      <c r="J207" s="187">
        <f>HLOOKUP($D207,Allocators!$E$14:$AU$28,J$10+ROWS(Allocators!$E$15:$E$21),FALSE)</f>
        <v>1</v>
      </c>
      <c r="K207" s="187">
        <f>HLOOKUP($D207,Allocators!$E$14:$AU$28,K$10+ROWS(Allocators!$E$15:$E$21),FALSE)</f>
        <v>0</v>
      </c>
      <c r="L207" s="187">
        <f>HLOOKUP($D207,Allocators!$E$14:$AU$28,L$10+ROWS(Allocators!$E$15:$E$21),FALSE)</f>
        <v>0</v>
      </c>
      <c r="M207" s="25"/>
    </row>
    <row r="208" spans="2:13" outlineLevel="1" x14ac:dyDescent="0.2">
      <c r="B208" s="67" t="s">
        <v>116</v>
      </c>
      <c r="C208" s="10" t="s">
        <v>217</v>
      </c>
      <c r="D208" s="24">
        <v>18</v>
      </c>
      <c r="E208" s="187">
        <f>HLOOKUP($D208,Allocators!$E$14:$AU$28,E$10+ROWS(Allocators!$E$15:$E$21),FALSE)</f>
        <v>0</v>
      </c>
      <c r="F208" s="187">
        <f>HLOOKUP($D208,Allocators!$E$14:$AU$28,F$10+ROWS(Allocators!$E$15:$E$21),FALSE)</f>
        <v>0</v>
      </c>
      <c r="G208" s="187">
        <f>HLOOKUP($D208,Allocators!$E$14:$AU$28,G$10+ROWS(Allocators!$E$15:$E$21),FALSE)</f>
        <v>0</v>
      </c>
      <c r="H208" s="187">
        <f>HLOOKUP($D208,Allocators!$E$14:$AU$28,H$10+ROWS(Allocators!$E$15:$E$21),FALSE)</f>
        <v>0</v>
      </c>
      <c r="I208" s="187">
        <f>HLOOKUP($D208,Allocators!$E$14:$AU$28,I$10+ROWS(Allocators!$E$15:$E$21),FALSE)</f>
        <v>0</v>
      </c>
      <c r="J208" s="187">
        <f>HLOOKUP($D208,Allocators!$E$14:$AU$28,J$10+ROWS(Allocators!$E$15:$E$21),FALSE)</f>
        <v>0</v>
      </c>
      <c r="K208" s="187">
        <f>HLOOKUP($D208,Allocators!$E$14:$AU$28,K$10+ROWS(Allocators!$E$15:$E$21),FALSE)</f>
        <v>1</v>
      </c>
      <c r="L208" s="187">
        <f>HLOOKUP($D208,Allocators!$E$14:$AU$28,L$10+ROWS(Allocators!$E$15:$E$21),FALSE)</f>
        <v>0</v>
      </c>
      <c r="M208" s="25"/>
    </row>
    <row r="209" spans="2:13" outlineLevel="1" x14ac:dyDescent="0.2">
      <c r="B209" s="53" t="s">
        <v>96</v>
      </c>
      <c r="E209" s="74"/>
      <c r="F209" s="74"/>
      <c r="G209" s="74"/>
      <c r="H209" s="74"/>
      <c r="I209" s="74"/>
      <c r="J209" s="74"/>
      <c r="K209" s="74"/>
      <c r="L209" s="74"/>
      <c r="M209" s="25"/>
    </row>
    <row r="210" spans="2:13" outlineLevel="1" x14ac:dyDescent="0.2">
      <c r="B210" s="53" t="s">
        <v>117</v>
      </c>
      <c r="C210" s="10" t="s">
        <v>217</v>
      </c>
      <c r="D210" s="24">
        <v>19</v>
      </c>
      <c r="E210" s="187">
        <f>HLOOKUP($D210,Allocators!$E$14:$AU$28,E$10+ROWS(Allocators!$E$15:$E$21),FALSE)</f>
        <v>0</v>
      </c>
      <c r="F210" s="187">
        <f>HLOOKUP($D210,Allocators!$E$14:$AU$28,F$10+ROWS(Allocators!$E$15:$E$21),FALSE)</f>
        <v>0</v>
      </c>
      <c r="G210" s="187">
        <f>HLOOKUP($D210,Allocators!$E$14:$AU$28,G$10+ROWS(Allocators!$E$15:$E$21),FALSE)</f>
        <v>0</v>
      </c>
      <c r="H210" s="187">
        <f>HLOOKUP($D210,Allocators!$E$14:$AU$28,H$10+ROWS(Allocators!$E$15:$E$21),FALSE)</f>
        <v>0</v>
      </c>
      <c r="I210" s="187">
        <f>HLOOKUP($D210,Allocators!$E$14:$AU$28,I$10+ROWS(Allocators!$E$15:$E$21),FALSE)</f>
        <v>0</v>
      </c>
      <c r="J210" s="187">
        <f>HLOOKUP($D210,Allocators!$E$14:$AU$28,J$10+ROWS(Allocators!$E$15:$E$21),FALSE)</f>
        <v>1</v>
      </c>
      <c r="K210" s="187">
        <f>HLOOKUP($D210,Allocators!$E$14:$AU$28,K$10+ROWS(Allocators!$E$15:$E$21),FALSE)</f>
        <v>0</v>
      </c>
      <c r="L210" s="187">
        <f>HLOOKUP($D210,Allocators!$E$14:$AU$28,L$10+ROWS(Allocators!$E$15:$E$21),FALSE)</f>
        <v>0</v>
      </c>
      <c r="M210" s="25"/>
    </row>
    <row r="211" spans="2:13" outlineLevel="1" x14ac:dyDescent="0.2">
      <c r="B211" s="53" t="s">
        <v>118</v>
      </c>
      <c r="C211" s="10" t="s">
        <v>217</v>
      </c>
      <c r="D211" s="24">
        <v>20</v>
      </c>
      <c r="E211" s="187">
        <f>HLOOKUP($D211,Allocators!$E$14:$AU$28,E$10+ROWS(Allocators!$E$15:$E$21),FALSE)</f>
        <v>0</v>
      </c>
      <c r="F211" s="187">
        <f>HLOOKUP($D211,Allocators!$E$14:$AU$28,F$10+ROWS(Allocators!$E$15:$E$21),FALSE)</f>
        <v>0</v>
      </c>
      <c r="G211" s="187">
        <f>HLOOKUP($D211,Allocators!$E$14:$AU$28,G$10+ROWS(Allocators!$E$15:$E$21),FALSE)</f>
        <v>0</v>
      </c>
      <c r="H211" s="187">
        <f>HLOOKUP($D211,Allocators!$E$14:$AU$28,H$10+ROWS(Allocators!$E$15:$E$21),FALSE)</f>
        <v>0</v>
      </c>
      <c r="I211" s="187">
        <f>HLOOKUP($D211,Allocators!$E$14:$AU$28,I$10+ROWS(Allocators!$E$15:$E$21),FALSE)</f>
        <v>0</v>
      </c>
      <c r="J211" s="187">
        <f>HLOOKUP($D211,Allocators!$E$14:$AU$28,J$10+ROWS(Allocators!$E$15:$E$21),FALSE)</f>
        <v>1</v>
      </c>
      <c r="K211" s="187">
        <f>HLOOKUP($D211,Allocators!$E$14:$AU$28,K$10+ROWS(Allocators!$E$15:$E$21),FALSE)</f>
        <v>0</v>
      </c>
      <c r="L211" s="187">
        <f>HLOOKUP($D211,Allocators!$E$14:$AU$28,L$10+ROWS(Allocators!$E$15:$E$21),FALSE)</f>
        <v>0</v>
      </c>
      <c r="M211" s="25"/>
    </row>
    <row r="212" spans="2:13" outlineLevel="1" x14ac:dyDescent="0.2">
      <c r="B212" s="53" t="s">
        <v>119</v>
      </c>
      <c r="C212" s="10" t="s">
        <v>217</v>
      </c>
      <c r="D212" s="24">
        <v>21</v>
      </c>
      <c r="E212" s="187">
        <f>HLOOKUP($D212,Allocators!$E$14:$AU$28,E$10+ROWS(Allocators!$E$15:$E$21),FALSE)</f>
        <v>0</v>
      </c>
      <c r="F212" s="187">
        <f>HLOOKUP($D212,Allocators!$E$14:$AU$28,F$10+ROWS(Allocators!$E$15:$E$21),FALSE)</f>
        <v>0</v>
      </c>
      <c r="G212" s="187">
        <f>HLOOKUP($D212,Allocators!$E$14:$AU$28,G$10+ROWS(Allocators!$E$15:$E$21),FALSE)</f>
        <v>0</v>
      </c>
      <c r="H212" s="187">
        <f>HLOOKUP($D212,Allocators!$E$14:$AU$28,H$10+ROWS(Allocators!$E$15:$E$21),FALSE)</f>
        <v>0</v>
      </c>
      <c r="I212" s="187">
        <f>HLOOKUP($D212,Allocators!$E$14:$AU$28,I$10+ROWS(Allocators!$E$15:$E$21),FALSE)</f>
        <v>0</v>
      </c>
      <c r="J212" s="187">
        <f>HLOOKUP($D212,Allocators!$E$14:$AU$28,J$10+ROWS(Allocators!$E$15:$E$21),FALSE)</f>
        <v>1</v>
      </c>
      <c r="K212" s="187">
        <f>HLOOKUP($D212,Allocators!$E$14:$AU$28,K$10+ROWS(Allocators!$E$15:$E$21),FALSE)</f>
        <v>0</v>
      </c>
      <c r="L212" s="187">
        <f>HLOOKUP($D212,Allocators!$E$14:$AU$28,L$10+ROWS(Allocators!$E$15:$E$21),FALSE)</f>
        <v>0</v>
      </c>
      <c r="M212" s="25"/>
    </row>
    <row r="213" spans="2:13" outlineLevel="1" x14ac:dyDescent="0.2">
      <c r="B213" s="53" t="s">
        <v>120</v>
      </c>
      <c r="C213" s="10" t="s">
        <v>217</v>
      </c>
      <c r="D213" s="24">
        <v>22</v>
      </c>
      <c r="E213" s="187">
        <f>HLOOKUP($D213,Allocators!$E$14:$AU$28,E$10+ROWS(Allocators!$E$15:$E$21),FALSE)</f>
        <v>0</v>
      </c>
      <c r="F213" s="187">
        <f>HLOOKUP($D213,Allocators!$E$14:$AU$28,F$10+ROWS(Allocators!$E$15:$E$21),FALSE)</f>
        <v>0</v>
      </c>
      <c r="G213" s="187">
        <f>HLOOKUP($D213,Allocators!$E$14:$AU$28,G$10+ROWS(Allocators!$E$15:$E$21),FALSE)</f>
        <v>0</v>
      </c>
      <c r="H213" s="187">
        <f>HLOOKUP($D213,Allocators!$E$14:$AU$28,H$10+ROWS(Allocators!$E$15:$E$21),FALSE)</f>
        <v>0</v>
      </c>
      <c r="I213" s="187">
        <f>HLOOKUP($D213,Allocators!$E$14:$AU$28,I$10+ROWS(Allocators!$E$15:$E$21),FALSE)</f>
        <v>0</v>
      </c>
      <c r="J213" s="187">
        <f>HLOOKUP($D213,Allocators!$E$14:$AU$28,J$10+ROWS(Allocators!$E$15:$E$21),FALSE)</f>
        <v>0</v>
      </c>
      <c r="K213" s="187">
        <f>HLOOKUP($D213,Allocators!$E$14:$AU$28,K$10+ROWS(Allocators!$E$15:$E$21),FALSE)</f>
        <v>1</v>
      </c>
      <c r="L213" s="187">
        <f>HLOOKUP($D213,Allocators!$E$14:$AU$28,L$10+ROWS(Allocators!$E$15:$E$21),FALSE)</f>
        <v>0</v>
      </c>
      <c r="M213" s="25"/>
    </row>
    <row r="214" spans="2:13" outlineLevel="1" x14ac:dyDescent="0.2">
      <c r="B214" s="66" t="s">
        <v>81</v>
      </c>
      <c r="M214" s="25"/>
    </row>
    <row r="215" spans="2:13" outlineLevel="1" x14ac:dyDescent="0.2">
      <c r="B215" s="53" t="s">
        <v>97</v>
      </c>
      <c r="M215" s="25"/>
    </row>
    <row r="216" spans="2:13" outlineLevel="1" x14ac:dyDescent="0.2">
      <c r="B216" s="67" t="s">
        <v>121</v>
      </c>
      <c r="M216" s="25"/>
    </row>
    <row r="217" spans="2:13" outlineLevel="1" x14ac:dyDescent="0.2">
      <c r="B217" s="68" t="s">
        <v>132</v>
      </c>
      <c r="C217" s="10" t="s">
        <v>217</v>
      </c>
      <c r="D217" s="24">
        <v>23</v>
      </c>
      <c r="E217" s="187">
        <f>HLOOKUP($D217,Allocators!$E$14:$AU$28,E$10+ROWS(Allocators!$E$15:$E$21),FALSE)</f>
        <v>0</v>
      </c>
      <c r="F217" s="187">
        <f>HLOOKUP($D217,Allocators!$E$14:$AU$28,F$10+ROWS(Allocators!$E$15:$E$21),FALSE)</f>
        <v>0</v>
      </c>
      <c r="G217" s="187">
        <f>HLOOKUP($D217,Allocators!$E$14:$AU$28,G$10+ROWS(Allocators!$E$15:$E$21),FALSE)</f>
        <v>0</v>
      </c>
      <c r="H217" s="187">
        <f>HLOOKUP($D217,Allocators!$E$14:$AU$28,H$10+ROWS(Allocators!$E$15:$E$21),FALSE)</f>
        <v>0</v>
      </c>
      <c r="I217" s="187">
        <f>HLOOKUP($D217,Allocators!$E$14:$AU$28,I$10+ROWS(Allocators!$E$15:$E$21),FALSE)</f>
        <v>0</v>
      </c>
      <c r="J217" s="187">
        <f>HLOOKUP($D217,Allocators!$E$14:$AU$28,J$10+ROWS(Allocators!$E$15:$E$21),FALSE)</f>
        <v>0</v>
      </c>
      <c r="K217" s="187">
        <f>HLOOKUP($D217,Allocators!$E$14:$AU$28,K$10+ROWS(Allocators!$E$15:$E$21),FALSE)</f>
        <v>0</v>
      </c>
      <c r="L217" s="187">
        <f>HLOOKUP($D217,Allocators!$E$14:$AU$28,L$10+ROWS(Allocators!$E$15:$E$21),FALSE)</f>
        <v>1</v>
      </c>
      <c r="M217" s="25"/>
    </row>
    <row r="218" spans="2:13" outlineLevel="1" x14ac:dyDescent="0.2">
      <c r="B218" s="68" t="s">
        <v>133</v>
      </c>
      <c r="C218" s="10" t="s">
        <v>217</v>
      </c>
      <c r="D218" s="24">
        <v>24</v>
      </c>
      <c r="E218" s="187">
        <f>HLOOKUP($D218,Allocators!$E$14:$AU$28,E$10+ROWS(Allocators!$E$15:$E$21),FALSE)</f>
        <v>0</v>
      </c>
      <c r="F218" s="187">
        <f>HLOOKUP($D218,Allocators!$E$14:$AU$28,F$10+ROWS(Allocators!$E$15:$E$21),FALSE)</f>
        <v>0</v>
      </c>
      <c r="G218" s="187">
        <f>HLOOKUP($D218,Allocators!$E$14:$AU$28,G$10+ROWS(Allocators!$E$15:$E$21),FALSE)</f>
        <v>0</v>
      </c>
      <c r="H218" s="187">
        <f>HLOOKUP($D218,Allocators!$E$14:$AU$28,H$10+ROWS(Allocators!$E$15:$E$21),FALSE)</f>
        <v>0</v>
      </c>
      <c r="I218" s="187">
        <f>HLOOKUP($D218,Allocators!$E$14:$AU$28,I$10+ROWS(Allocators!$E$15:$E$21),FALSE)</f>
        <v>0</v>
      </c>
      <c r="J218" s="187">
        <f>HLOOKUP($D218,Allocators!$E$14:$AU$28,J$10+ROWS(Allocators!$E$15:$E$21),FALSE)</f>
        <v>0</v>
      </c>
      <c r="K218" s="187">
        <f>HLOOKUP($D218,Allocators!$E$14:$AU$28,K$10+ROWS(Allocators!$E$15:$E$21),FALSE)</f>
        <v>0</v>
      </c>
      <c r="L218" s="187">
        <f>HLOOKUP($D218,Allocators!$E$14:$AU$28,L$10+ROWS(Allocators!$E$15:$E$21),FALSE)</f>
        <v>1</v>
      </c>
      <c r="M218" s="25"/>
    </row>
    <row r="219" spans="2:13" outlineLevel="1" x14ac:dyDescent="0.2">
      <c r="B219" s="68" t="s">
        <v>134</v>
      </c>
      <c r="C219" s="10" t="s">
        <v>217</v>
      </c>
      <c r="D219" s="24">
        <v>25</v>
      </c>
      <c r="E219" s="187">
        <f>HLOOKUP($D219,Allocators!$E$14:$AU$28,E$10+ROWS(Allocators!$E$15:$E$21),FALSE)</f>
        <v>0</v>
      </c>
      <c r="F219" s="187">
        <f>HLOOKUP($D219,Allocators!$E$14:$AU$28,F$10+ROWS(Allocators!$E$15:$E$21),FALSE)</f>
        <v>0</v>
      </c>
      <c r="G219" s="187">
        <f>HLOOKUP($D219,Allocators!$E$14:$AU$28,G$10+ROWS(Allocators!$E$15:$E$21),FALSE)</f>
        <v>0</v>
      </c>
      <c r="H219" s="187">
        <f>HLOOKUP($D219,Allocators!$E$14:$AU$28,H$10+ROWS(Allocators!$E$15:$E$21),FALSE)</f>
        <v>0</v>
      </c>
      <c r="I219" s="187">
        <f>HLOOKUP($D219,Allocators!$E$14:$AU$28,I$10+ROWS(Allocators!$E$15:$E$21),FALSE)</f>
        <v>0</v>
      </c>
      <c r="J219" s="187">
        <f>HLOOKUP($D219,Allocators!$E$14:$AU$28,J$10+ROWS(Allocators!$E$15:$E$21),FALSE)</f>
        <v>0</v>
      </c>
      <c r="K219" s="187">
        <f>HLOOKUP($D219,Allocators!$E$14:$AU$28,K$10+ROWS(Allocators!$E$15:$E$21),FALSE)</f>
        <v>0</v>
      </c>
      <c r="L219" s="187">
        <f>HLOOKUP($D219,Allocators!$E$14:$AU$28,L$10+ROWS(Allocators!$E$15:$E$21),FALSE)</f>
        <v>1</v>
      </c>
      <c r="M219" s="25"/>
    </row>
    <row r="220" spans="2:13" outlineLevel="1" x14ac:dyDescent="0.2">
      <c r="B220" s="67" t="s">
        <v>122</v>
      </c>
      <c r="C220" s="10" t="s">
        <v>217</v>
      </c>
      <c r="D220" s="24">
        <v>26</v>
      </c>
      <c r="E220" s="187">
        <f>HLOOKUP($D220,Allocators!$E$14:$AU$28,E$10+ROWS(Allocators!$E$15:$E$21),FALSE)</f>
        <v>0</v>
      </c>
      <c r="F220" s="187">
        <f>HLOOKUP($D220,Allocators!$E$14:$AU$28,F$10+ROWS(Allocators!$E$15:$E$21),FALSE)</f>
        <v>0</v>
      </c>
      <c r="G220" s="187">
        <f>HLOOKUP($D220,Allocators!$E$14:$AU$28,G$10+ROWS(Allocators!$E$15:$E$21),FALSE)</f>
        <v>0</v>
      </c>
      <c r="H220" s="187">
        <f>HLOOKUP($D220,Allocators!$E$14:$AU$28,H$10+ROWS(Allocators!$E$15:$E$21),FALSE)</f>
        <v>0</v>
      </c>
      <c r="I220" s="187">
        <f>HLOOKUP($D220,Allocators!$E$14:$AU$28,I$10+ROWS(Allocators!$E$15:$E$21),FALSE)</f>
        <v>0</v>
      </c>
      <c r="J220" s="187">
        <f>HLOOKUP($D220,Allocators!$E$14:$AU$28,J$10+ROWS(Allocators!$E$15:$E$21),FALSE)</f>
        <v>0</v>
      </c>
      <c r="K220" s="187">
        <f>HLOOKUP($D220,Allocators!$E$14:$AU$28,K$10+ROWS(Allocators!$E$15:$E$21),FALSE)</f>
        <v>0</v>
      </c>
      <c r="L220" s="187">
        <f>HLOOKUP($D220,Allocators!$E$14:$AU$28,L$10+ROWS(Allocators!$E$15:$E$21),FALSE)</f>
        <v>1</v>
      </c>
      <c r="M220" s="25"/>
    </row>
    <row r="221" spans="2:13" outlineLevel="1" x14ac:dyDescent="0.2">
      <c r="B221" s="53" t="s">
        <v>98</v>
      </c>
      <c r="M221" s="25"/>
    </row>
    <row r="222" spans="2:13" outlineLevel="1" x14ac:dyDescent="0.2">
      <c r="B222" s="67" t="s">
        <v>123</v>
      </c>
      <c r="C222" s="10" t="s">
        <v>217</v>
      </c>
      <c r="D222" s="24">
        <v>27</v>
      </c>
      <c r="E222" s="187">
        <f>HLOOKUP($D222,Allocators!$E$14:$AU$28,E$10+ROWS(Allocators!$E$15:$E$21),FALSE)</f>
        <v>0</v>
      </c>
      <c r="F222" s="187">
        <f>HLOOKUP($D222,Allocators!$E$14:$AU$28,F$10+ROWS(Allocators!$E$15:$E$21),FALSE)</f>
        <v>0</v>
      </c>
      <c r="G222" s="187">
        <f>HLOOKUP($D222,Allocators!$E$14:$AU$28,G$10+ROWS(Allocators!$E$15:$E$21),FALSE)</f>
        <v>0</v>
      </c>
      <c r="H222" s="187">
        <f>HLOOKUP($D222,Allocators!$E$14:$AU$28,H$10+ROWS(Allocators!$E$15:$E$21),FALSE)</f>
        <v>0</v>
      </c>
      <c r="I222" s="187">
        <f>HLOOKUP($D222,Allocators!$E$14:$AU$28,I$10+ROWS(Allocators!$E$15:$E$21),FALSE)</f>
        <v>0</v>
      </c>
      <c r="J222" s="187">
        <f>HLOOKUP($D222,Allocators!$E$14:$AU$28,J$10+ROWS(Allocators!$E$15:$E$21),FALSE)</f>
        <v>0</v>
      </c>
      <c r="K222" s="187">
        <f>HLOOKUP($D222,Allocators!$E$14:$AU$28,K$10+ROWS(Allocators!$E$15:$E$21),FALSE)</f>
        <v>0</v>
      </c>
      <c r="L222" s="187">
        <f>HLOOKUP($D222,Allocators!$E$14:$AU$28,L$10+ROWS(Allocators!$E$15:$E$21),FALSE)</f>
        <v>1</v>
      </c>
      <c r="M222" s="25"/>
    </row>
    <row r="223" spans="2:13" outlineLevel="1" x14ac:dyDescent="0.2">
      <c r="B223" s="53" t="s">
        <v>99</v>
      </c>
      <c r="M223" s="25"/>
    </row>
    <row r="224" spans="2:13" outlineLevel="1" x14ac:dyDescent="0.2">
      <c r="B224" s="67" t="s">
        <v>124</v>
      </c>
      <c r="C224" s="10" t="s">
        <v>217</v>
      </c>
      <c r="D224" s="24">
        <v>28</v>
      </c>
      <c r="E224" s="187">
        <f>HLOOKUP($D224,Allocators!$E$14:$AU$28,E$10+ROWS(Allocators!$E$15:$E$21),FALSE)</f>
        <v>0</v>
      </c>
      <c r="F224" s="187">
        <f>HLOOKUP($D224,Allocators!$E$14:$AU$28,F$10+ROWS(Allocators!$E$15:$E$21),FALSE)</f>
        <v>0</v>
      </c>
      <c r="G224" s="187">
        <f>HLOOKUP($D224,Allocators!$E$14:$AU$28,G$10+ROWS(Allocators!$E$15:$E$21),FALSE)</f>
        <v>0</v>
      </c>
      <c r="H224" s="187">
        <f>HLOOKUP($D224,Allocators!$E$14:$AU$28,H$10+ROWS(Allocators!$E$15:$E$21),FALSE)</f>
        <v>0</v>
      </c>
      <c r="I224" s="187">
        <f>HLOOKUP($D224,Allocators!$E$14:$AU$28,I$10+ROWS(Allocators!$E$15:$E$21),FALSE)</f>
        <v>0</v>
      </c>
      <c r="J224" s="187">
        <f>HLOOKUP($D224,Allocators!$E$14:$AU$28,J$10+ROWS(Allocators!$E$15:$E$21),FALSE)</f>
        <v>0</v>
      </c>
      <c r="K224" s="187">
        <f>HLOOKUP($D224,Allocators!$E$14:$AU$28,K$10+ROWS(Allocators!$E$15:$E$21),FALSE)</f>
        <v>0</v>
      </c>
      <c r="L224" s="187">
        <f>HLOOKUP($D224,Allocators!$E$14:$AU$28,L$10+ROWS(Allocators!$E$15:$E$21),FALSE)</f>
        <v>1</v>
      </c>
      <c r="M224" s="25"/>
    </row>
    <row r="225" spans="2:13" outlineLevel="1" x14ac:dyDescent="0.2">
      <c r="B225" s="67" t="s">
        <v>125</v>
      </c>
      <c r="C225" s="10" t="s">
        <v>217</v>
      </c>
      <c r="D225" s="24">
        <v>29</v>
      </c>
      <c r="E225" s="187">
        <f>HLOOKUP($D225,Allocators!$E$14:$AU$28,E$10+ROWS(Allocators!$E$15:$E$21),FALSE)</f>
        <v>0</v>
      </c>
      <c r="F225" s="187">
        <f>HLOOKUP($D225,Allocators!$E$14:$AU$28,F$10+ROWS(Allocators!$E$15:$E$21),FALSE)</f>
        <v>0</v>
      </c>
      <c r="G225" s="187">
        <f>HLOOKUP($D225,Allocators!$E$14:$AU$28,G$10+ROWS(Allocators!$E$15:$E$21),FALSE)</f>
        <v>0</v>
      </c>
      <c r="H225" s="187">
        <f>HLOOKUP($D225,Allocators!$E$14:$AU$28,H$10+ROWS(Allocators!$E$15:$E$21),FALSE)</f>
        <v>0</v>
      </c>
      <c r="I225" s="187">
        <f>HLOOKUP($D225,Allocators!$E$14:$AU$28,I$10+ROWS(Allocators!$E$15:$E$21),FALSE)</f>
        <v>0</v>
      </c>
      <c r="J225" s="187">
        <f>HLOOKUP($D225,Allocators!$E$14:$AU$28,J$10+ROWS(Allocators!$E$15:$E$21),FALSE)</f>
        <v>0</v>
      </c>
      <c r="K225" s="187">
        <f>HLOOKUP($D225,Allocators!$E$14:$AU$28,K$10+ROWS(Allocators!$E$15:$E$21),FALSE)</f>
        <v>0</v>
      </c>
      <c r="L225" s="187">
        <f>HLOOKUP($D225,Allocators!$E$14:$AU$28,L$10+ROWS(Allocators!$E$15:$E$21),FALSE)</f>
        <v>1</v>
      </c>
      <c r="M225" s="25"/>
    </row>
    <row r="226" spans="2:13" outlineLevel="1" x14ac:dyDescent="0.2">
      <c r="B226" s="53" t="s">
        <v>100</v>
      </c>
      <c r="M226" s="25"/>
    </row>
    <row r="227" spans="2:13" outlineLevel="1" x14ac:dyDescent="0.2">
      <c r="B227" s="67" t="s">
        <v>126</v>
      </c>
      <c r="C227" s="10" t="s">
        <v>217</v>
      </c>
      <c r="D227" s="24">
        <v>30</v>
      </c>
      <c r="E227" s="187">
        <f>HLOOKUP($D227,Allocators!$E$14:$AU$28,E$10+ROWS(Allocators!$E$15:$E$21),FALSE)</f>
        <v>0</v>
      </c>
      <c r="F227" s="187">
        <f>HLOOKUP($D227,Allocators!$E$14:$AU$28,F$10+ROWS(Allocators!$E$15:$E$21),FALSE)</f>
        <v>0</v>
      </c>
      <c r="G227" s="187">
        <f>HLOOKUP($D227,Allocators!$E$14:$AU$28,G$10+ROWS(Allocators!$E$15:$E$21),FALSE)</f>
        <v>0</v>
      </c>
      <c r="H227" s="187">
        <f>HLOOKUP($D227,Allocators!$E$14:$AU$28,H$10+ROWS(Allocators!$E$15:$E$21),FALSE)</f>
        <v>0</v>
      </c>
      <c r="I227" s="187">
        <f>HLOOKUP($D227,Allocators!$E$14:$AU$28,I$10+ROWS(Allocators!$E$15:$E$21),FALSE)</f>
        <v>0</v>
      </c>
      <c r="J227" s="187">
        <f>HLOOKUP($D227,Allocators!$E$14:$AU$28,J$10+ROWS(Allocators!$E$15:$E$21),FALSE)</f>
        <v>0</v>
      </c>
      <c r="K227" s="187">
        <f>HLOOKUP($D227,Allocators!$E$14:$AU$28,K$10+ROWS(Allocators!$E$15:$E$21),FALSE)</f>
        <v>0</v>
      </c>
      <c r="L227" s="187">
        <f>HLOOKUP($D227,Allocators!$E$14:$AU$28,L$10+ROWS(Allocators!$E$15:$E$21),FALSE)</f>
        <v>1</v>
      </c>
      <c r="M227" s="25"/>
    </row>
    <row r="228" spans="2:13" outlineLevel="1" x14ac:dyDescent="0.2">
      <c r="B228" s="67" t="s">
        <v>127</v>
      </c>
      <c r="C228" s="10" t="s">
        <v>217</v>
      </c>
      <c r="D228" s="24">
        <v>31</v>
      </c>
      <c r="E228" s="187">
        <f>HLOOKUP($D228,Allocators!$E$14:$AU$28,E$10+ROWS(Allocators!$E$15:$E$21),FALSE)</f>
        <v>0</v>
      </c>
      <c r="F228" s="187">
        <f>HLOOKUP($D228,Allocators!$E$14:$AU$28,F$10+ROWS(Allocators!$E$15:$E$21),FALSE)</f>
        <v>0</v>
      </c>
      <c r="G228" s="187">
        <f>HLOOKUP($D228,Allocators!$E$14:$AU$28,G$10+ROWS(Allocators!$E$15:$E$21),FALSE)</f>
        <v>0</v>
      </c>
      <c r="H228" s="187">
        <f>HLOOKUP($D228,Allocators!$E$14:$AU$28,H$10+ROWS(Allocators!$E$15:$E$21),FALSE)</f>
        <v>0</v>
      </c>
      <c r="I228" s="187">
        <f>HLOOKUP($D228,Allocators!$E$14:$AU$28,I$10+ROWS(Allocators!$E$15:$E$21),FALSE)</f>
        <v>0</v>
      </c>
      <c r="J228" s="187">
        <f>HLOOKUP($D228,Allocators!$E$14:$AU$28,J$10+ROWS(Allocators!$E$15:$E$21),FALSE)</f>
        <v>0</v>
      </c>
      <c r="K228" s="187">
        <f>HLOOKUP($D228,Allocators!$E$14:$AU$28,K$10+ROWS(Allocators!$E$15:$E$21),FALSE)</f>
        <v>0</v>
      </c>
      <c r="L228" s="187">
        <f>HLOOKUP($D228,Allocators!$E$14:$AU$28,L$10+ROWS(Allocators!$E$15:$E$21),FALSE)</f>
        <v>1</v>
      </c>
      <c r="M228" s="25"/>
    </row>
    <row r="229" spans="2:13" outlineLevel="1" x14ac:dyDescent="0.2">
      <c r="B229" s="67" t="s">
        <v>246</v>
      </c>
      <c r="C229" s="10" t="s">
        <v>217</v>
      </c>
      <c r="D229" s="24">
        <v>32</v>
      </c>
      <c r="E229" s="187">
        <f>HLOOKUP($D229,Allocators!$E$14:$AU$28,E$10+ROWS(Allocators!$E$15:$E$21),FALSE)</f>
        <v>0</v>
      </c>
      <c r="F229" s="187">
        <f>HLOOKUP($D229,Allocators!$E$14:$AU$28,F$10+ROWS(Allocators!$E$15:$E$21),FALSE)</f>
        <v>0</v>
      </c>
      <c r="G229" s="187">
        <f>HLOOKUP($D229,Allocators!$E$14:$AU$28,G$10+ROWS(Allocators!$E$15:$E$21),FALSE)</f>
        <v>0</v>
      </c>
      <c r="H229" s="187">
        <f>HLOOKUP($D229,Allocators!$E$14:$AU$28,H$10+ROWS(Allocators!$E$15:$E$21),FALSE)</f>
        <v>0</v>
      </c>
      <c r="I229" s="187">
        <f>HLOOKUP($D229,Allocators!$E$14:$AU$28,I$10+ROWS(Allocators!$E$15:$E$21),FALSE)</f>
        <v>0</v>
      </c>
      <c r="J229" s="187">
        <f>HLOOKUP($D229,Allocators!$E$14:$AU$28,J$10+ROWS(Allocators!$E$15:$E$21),FALSE)</f>
        <v>0</v>
      </c>
      <c r="K229" s="187">
        <f>HLOOKUP($D229,Allocators!$E$14:$AU$28,K$10+ROWS(Allocators!$E$15:$E$21),FALSE)</f>
        <v>0</v>
      </c>
      <c r="L229" s="187">
        <f>HLOOKUP($D229,Allocators!$E$14:$AU$28,L$10+ROWS(Allocators!$E$15:$E$21),FALSE)</f>
        <v>1</v>
      </c>
      <c r="M229" s="25"/>
    </row>
    <row r="230" spans="2:13" outlineLevel="1" x14ac:dyDescent="0.2">
      <c r="B230" s="66" t="s">
        <v>82</v>
      </c>
      <c r="M230" s="25"/>
    </row>
    <row r="231" spans="2:13" outlineLevel="1" x14ac:dyDescent="0.2">
      <c r="B231" s="53" t="s">
        <v>101</v>
      </c>
      <c r="M231" s="25"/>
    </row>
    <row r="232" spans="2:13" outlineLevel="1" x14ac:dyDescent="0.2">
      <c r="B232" s="67" t="s">
        <v>129</v>
      </c>
      <c r="C232" s="10" t="s">
        <v>217</v>
      </c>
      <c r="D232" s="24">
        <v>33</v>
      </c>
      <c r="E232" s="187">
        <f>HLOOKUP($D232,Allocators!$E$14:$AU$28,E$10+ROWS(Allocators!$E$15:$E$21),FALSE)</f>
        <v>0</v>
      </c>
      <c r="F232" s="187">
        <f>HLOOKUP($D232,Allocators!$E$14:$AU$28,F$10+ROWS(Allocators!$E$15:$E$21),FALSE)</f>
        <v>0</v>
      </c>
      <c r="G232" s="187">
        <f>HLOOKUP($D232,Allocators!$E$14:$AU$28,G$10+ROWS(Allocators!$E$15:$E$21),FALSE)</f>
        <v>0</v>
      </c>
      <c r="H232" s="187">
        <f>HLOOKUP($D232,Allocators!$E$14:$AU$28,H$10+ROWS(Allocators!$E$15:$E$21),FALSE)</f>
        <v>0</v>
      </c>
      <c r="I232" s="187">
        <f>HLOOKUP($D232,Allocators!$E$14:$AU$28,I$10+ROWS(Allocators!$E$15:$E$21),FALSE)</f>
        <v>0</v>
      </c>
      <c r="J232" s="187">
        <f>HLOOKUP($D232,Allocators!$E$14:$AU$28,J$10+ROWS(Allocators!$E$15:$E$21),FALSE)</f>
        <v>0</v>
      </c>
      <c r="K232" s="187">
        <f>HLOOKUP($D232,Allocators!$E$14:$AU$28,K$10+ROWS(Allocators!$E$15:$E$21),FALSE)</f>
        <v>0</v>
      </c>
      <c r="L232" s="187">
        <f>HLOOKUP($D232,Allocators!$E$14:$AU$28,L$10+ROWS(Allocators!$E$15:$E$21),FALSE)</f>
        <v>1</v>
      </c>
      <c r="M232" s="25"/>
    </row>
    <row r="233" spans="2:13" outlineLevel="1" x14ac:dyDescent="0.2">
      <c r="B233" s="53" t="s">
        <v>102</v>
      </c>
      <c r="M233" s="25"/>
    </row>
    <row r="234" spans="2:13" outlineLevel="1" x14ac:dyDescent="0.2">
      <c r="B234" s="67" t="s">
        <v>102</v>
      </c>
      <c r="C234" s="10" t="s">
        <v>217</v>
      </c>
      <c r="D234" s="24">
        <v>34</v>
      </c>
      <c r="E234" s="187">
        <f>HLOOKUP($D234,Allocators!$E$14:$AU$28,E$10+ROWS(Allocators!$E$15:$E$21),FALSE)</f>
        <v>0</v>
      </c>
      <c r="F234" s="187">
        <f>HLOOKUP($D234,Allocators!$E$14:$AU$28,F$10+ROWS(Allocators!$E$15:$E$21),FALSE)</f>
        <v>0</v>
      </c>
      <c r="G234" s="187">
        <f>HLOOKUP($D234,Allocators!$E$14:$AU$28,G$10+ROWS(Allocators!$E$15:$E$21),FALSE)</f>
        <v>0</v>
      </c>
      <c r="H234" s="187">
        <f>HLOOKUP($D234,Allocators!$E$14:$AU$28,H$10+ROWS(Allocators!$E$15:$E$21),FALSE)</f>
        <v>0</v>
      </c>
      <c r="I234" s="187">
        <f>HLOOKUP($D234,Allocators!$E$14:$AU$28,I$10+ROWS(Allocators!$E$15:$E$21),FALSE)</f>
        <v>0</v>
      </c>
      <c r="J234" s="187">
        <f>HLOOKUP($D234,Allocators!$E$14:$AU$28,J$10+ROWS(Allocators!$E$15:$E$21),FALSE)</f>
        <v>0</v>
      </c>
      <c r="K234" s="187">
        <f>HLOOKUP($D234,Allocators!$E$14:$AU$28,K$10+ROWS(Allocators!$E$15:$E$21),FALSE)</f>
        <v>0</v>
      </c>
      <c r="L234" s="187">
        <f>HLOOKUP($D234,Allocators!$E$14:$AU$28,L$10+ROWS(Allocators!$E$15:$E$21),FALSE)</f>
        <v>1</v>
      </c>
      <c r="M234" s="25"/>
    </row>
    <row r="235" spans="2:13" outlineLevel="1" x14ac:dyDescent="0.2">
      <c r="B235" s="53" t="s">
        <v>103</v>
      </c>
      <c r="M235" s="25"/>
    </row>
    <row r="236" spans="2:13" outlineLevel="1" x14ac:dyDescent="0.2">
      <c r="B236" s="67" t="s">
        <v>130</v>
      </c>
      <c r="C236" s="10" t="s">
        <v>217</v>
      </c>
      <c r="D236" s="24">
        <v>35</v>
      </c>
      <c r="E236" s="187">
        <f>HLOOKUP($D236,Allocators!$E$14:$AU$28,E$10+ROWS(Allocators!$E$15:$E$21),FALSE)</f>
        <v>0</v>
      </c>
      <c r="F236" s="187">
        <f>HLOOKUP($D236,Allocators!$E$14:$AU$28,F$10+ROWS(Allocators!$E$15:$E$21),FALSE)</f>
        <v>0</v>
      </c>
      <c r="G236" s="187">
        <f>HLOOKUP($D236,Allocators!$E$14:$AU$28,G$10+ROWS(Allocators!$E$15:$E$21),FALSE)</f>
        <v>0</v>
      </c>
      <c r="H236" s="187">
        <f>HLOOKUP($D236,Allocators!$E$14:$AU$28,H$10+ROWS(Allocators!$E$15:$E$21),FALSE)</f>
        <v>0</v>
      </c>
      <c r="I236" s="187">
        <f>HLOOKUP($D236,Allocators!$E$14:$AU$28,I$10+ROWS(Allocators!$E$15:$E$21),FALSE)</f>
        <v>0</v>
      </c>
      <c r="J236" s="187">
        <f>HLOOKUP($D236,Allocators!$E$14:$AU$28,J$10+ROWS(Allocators!$E$15:$E$21),FALSE)</f>
        <v>0</v>
      </c>
      <c r="K236" s="187">
        <f>HLOOKUP($D236,Allocators!$E$14:$AU$28,K$10+ROWS(Allocators!$E$15:$E$21),FALSE)</f>
        <v>0</v>
      </c>
      <c r="L236" s="187">
        <f>HLOOKUP($D236,Allocators!$E$14:$AU$28,L$10+ROWS(Allocators!$E$15:$E$21),FALSE)</f>
        <v>1</v>
      </c>
      <c r="M236" s="25"/>
    </row>
    <row r="237" spans="2:13" outlineLevel="1" x14ac:dyDescent="0.2">
      <c r="B237" s="67" t="s">
        <v>131</v>
      </c>
      <c r="C237" s="10" t="s">
        <v>217</v>
      </c>
      <c r="D237" s="24">
        <v>36</v>
      </c>
      <c r="E237" s="187">
        <f>HLOOKUP($D237,Allocators!$E$14:$AU$28,E$10+ROWS(Allocators!$E$15:$E$21),FALSE)</f>
        <v>0</v>
      </c>
      <c r="F237" s="187">
        <f>HLOOKUP($D237,Allocators!$E$14:$AU$28,F$10+ROWS(Allocators!$E$15:$E$21),FALSE)</f>
        <v>0</v>
      </c>
      <c r="G237" s="187">
        <f>HLOOKUP($D237,Allocators!$E$14:$AU$28,G$10+ROWS(Allocators!$E$15:$E$21),FALSE)</f>
        <v>0</v>
      </c>
      <c r="H237" s="187">
        <f>HLOOKUP($D237,Allocators!$E$14:$AU$28,H$10+ROWS(Allocators!$E$15:$E$21),FALSE)</f>
        <v>0</v>
      </c>
      <c r="I237" s="187">
        <f>HLOOKUP($D237,Allocators!$E$14:$AU$28,I$10+ROWS(Allocators!$E$15:$E$21),FALSE)</f>
        <v>0</v>
      </c>
      <c r="J237" s="187">
        <f>HLOOKUP($D237,Allocators!$E$14:$AU$28,J$10+ROWS(Allocators!$E$15:$E$21),FALSE)</f>
        <v>0</v>
      </c>
      <c r="K237" s="187">
        <f>HLOOKUP($D237,Allocators!$E$14:$AU$28,K$10+ROWS(Allocators!$E$15:$E$21),FALSE)</f>
        <v>0</v>
      </c>
      <c r="L237" s="187">
        <f>HLOOKUP($D237,Allocators!$E$14:$AU$28,L$10+ROWS(Allocators!$E$15:$E$21),FALSE)</f>
        <v>1</v>
      </c>
      <c r="M237" s="25"/>
    </row>
    <row r="238" spans="2:13" outlineLevel="1" x14ac:dyDescent="0.2">
      <c r="B238" s="53" t="s">
        <v>112</v>
      </c>
      <c r="C238" s="10" t="s">
        <v>217</v>
      </c>
      <c r="D238" s="24">
        <v>37</v>
      </c>
      <c r="E238" s="187">
        <f>HLOOKUP($D238,Allocators!$E$14:$AU$28,E$10+ROWS(Allocators!$E$15:$E$21),FALSE)</f>
        <v>0</v>
      </c>
      <c r="F238" s="187">
        <f>HLOOKUP($D238,Allocators!$E$14:$AU$28,F$10+ROWS(Allocators!$E$15:$E$21),FALSE)</f>
        <v>0</v>
      </c>
      <c r="G238" s="187">
        <f>HLOOKUP($D238,Allocators!$E$14:$AU$28,G$10+ROWS(Allocators!$E$15:$E$21),FALSE)</f>
        <v>0</v>
      </c>
      <c r="H238" s="187">
        <f>HLOOKUP($D238,Allocators!$E$14:$AU$28,H$10+ROWS(Allocators!$E$15:$E$21),FALSE)</f>
        <v>0</v>
      </c>
      <c r="I238" s="187">
        <f>HLOOKUP($D238,Allocators!$E$14:$AU$28,I$10+ROWS(Allocators!$E$15:$E$21),FALSE)</f>
        <v>0</v>
      </c>
      <c r="J238" s="187">
        <f>HLOOKUP($D238,Allocators!$E$14:$AU$28,J$10+ROWS(Allocators!$E$15:$E$21),FALSE)</f>
        <v>0</v>
      </c>
      <c r="K238" s="187">
        <f>HLOOKUP($D238,Allocators!$E$14:$AU$28,K$10+ROWS(Allocators!$E$15:$E$21),FALSE)</f>
        <v>0</v>
      </c>
      <c r="L238" s="187">
        <f>HLOOKUP($D238,Allocators!$E$14:$AU$28,L$10+ROWS(Allocators!$E$15:$E$21),FALSE)</f>
        <v>1</v>
      </c>
      <c r="M238" s="25"/>
    </row>
    <row r="239" spans="2:13" outlineLevel="1" x14ac:dyDescent="0.2">
      <c r="B239" s="66" t="s">
        <v>247</v>
      </c>
      <c r="D239" s="24"/>
      <c r="E239" s="74"/>
      <c r="F239" s="74"/>
      <c r="G239" s="74"/>
      <c r="H239" s="74"/>
      <c r="I239" s="74"/>
      <c r="J239" s="74"/>
      <c r="K239" s="74"/>
      <c r="L239" s="74"/>
      <c r="M239" s="25"/>
    </row>
    <row r="240" spans="2:13" outlineLevel="1" x14ac:dyDescent="0.2">
      <c r="B240" s="122" t="s">
        <v>248</v>
      </c>
      <c r="C240" s="10" t="s">
        <v>217</v>
      </c>
      <c r="D240" s="24">
        <v>38</v>
      </c>
      <c r="E240" s="187">
        <f>HLOOKUP($D240,Allocators!$E$14:$AU$28,E$10+ROWS(Allocators!$E$15:$E$21),FALSE)</f>
        <v>0</v>
      </c>
      <c r="F240" s="187">
        <f>HLOOKUP($D240,Allocators!$E$14:$AU$28,F$10+ROWS(Allocators!$E$15:$E$21),FALSE)</f>
        <v>0</v>
      </c>
      <c r="G240" s="187">
        <f>HLOOKUP($D240,Allocators!$E$14:$AU$28,G$10+ROWS(Allocators!$E$15:$E$21),FALSE)</f>
        <v>0</v>
      </c>
      <c r="H240" s="187">
        <f>HLOOKUP($D240,Allocators!$E$14:$AU$28,H$10+ROWS(Allocators!$E$15:$E$21),FALSE)</f>
        <v>0</v>
      </c>
      <c r="I240" s="187">
        <f>HLOOKUP($D240,Allocators!$E$14:$AU$28,I$10+ROWS(Allocators!$E$15:$E$21),FALSE)</f>
        <v>0</v>
      </c>
      <c r="J240" s="187">
        <f>HLOOKUP($D240,Allocators!$E$14:$AU$28,J$10+ROWS(Allocators!$E$15:$E$21),FALSE)</f>
        <v>0</v>
      </c>
      <c r="K240" s="187">
        <f>HLOOKUP($D240,Allocators!$E$14:$AU$28,K$10+ROWS(Allocators!$E$15:$E$21),FALSE)</f>
        <v>0</v>
      </c>
      <c r="L240" s="187">
        <f>HLOOKUP($D240,Allocators!$E$14:$AU$28,L$10+ROWS(Allocators!$E$15:$E$21),FALSE)</f>
        <v>1</v>
      </c>
      <c r="M240" s="25"/>
    </row>
    <row r="241" spans="1:13" outlineLevel="1" x14ac:dyDescent="0.2">
      <c r="B241" s="122" t="s">
        <v>249</v>
      </c>
      <c r="C241" s="10" t="s">
        <v>217</v>
      </c>
      <c r="D241" s="24">
        <v>39</v>
      </c>
      <c r="E241" s="187">
        <f>HLOOKUP($D241,Allocators!$E$14:$AU$28,E$10+ROWS(Allocators!$E$15:$E$21),FALSE)</f>
        <v>0</v>
      </c>
      <c r="F241" s="187">
        <f>HLOOKUP($D241,Allocators!$E$14:$AU$28,F$10+ROWS(Allocators!$E$15:$E$21),FALSE)</f>
        <v>0</v>
      </c>
      <c r="G241" s="187">
        <f>HLOOKUP($D241,Allocators!$E$14:$AU$28,G$10+ROWS(Allocators!$E$15:$E$21),FALSE)</f>
        <v>0</v>
      </c>
      <c r="H241" s="187">
        <f>HLOOKUP($D241,Allocators!$E$14:$AU$28,H$10+ROWS(Allocators!$E$15:$E$21),FALSE)</f>
        <v>0</v>
      </c>
      <c r="I241" s="187">
        <f>HLOOKUP($D241,Allocators!$E$14:$AU$28,I$10+ROWS(Allocators!$E$15:$E$21),FALSE)</f>
        <v>0</v>
      </c>
      <c r="J241" s="187">
        <f>HLOOKUP($D241,Allocators!$E$14:$AU$28,J$10+ROWS(Allocators!$E$15:$E$21),FALSE)</f>
        <v>0</v>
      </c>
      <c r="K241" s="187">
        <f>HLOOKUP($D241,Allocators!$E$14:$AU$28,K$10+ROWS(Allocators!$E$15:$E$21),FALSE)</f>
        <v>0</v>
      </c>
      <c r="L241" s="187">
        <f>HLOOKUP($D241,Allocators!$E$14:$AU$28,L$10+ROWS(Allocators!$E$15:$E$21),FALSE)</f>
        <v>1</v>
      </c>
      <c r="M241" s="25"/>
    </row>
    <row r="242" spans="1:13" outlineLevel="1" x14ac:dyDescent="0.2">
      <c r="B242" s="122" t="s">
        <v>250</v>
      </c>
      <c r="C242" s="10" t="s">
        <v>217</v>
      </c>
      <c r="D242" s="24">
        <v>40</v>
      </c>
      <c r="E242" s="187">
        <f>HLOOKUP($D242,Allocators!$E$14:$AU$28,E$10+ROWS(Allocators!$E$15:$E$21),FALSE)</f>
        <v>0</v>
      </c>
      <c r="F242" s="187">
        <f>HLOOKUP($D242,Allocators!$E$14:$AU$28,F$10+ROWS(Allocators!$E$15:$E$21),FALSE)</f>
        <v>0</v>
      </c>
      <c r="G242" s="187">
        <f>HLOOKUP($D242,Allocators!$E$14:$AU$28,G$10+ROWS(Allocators!$E$15:$E$21),FALSE)</f>
        <v>0</v>
      </c>
      <c r="H242" s="187">
        <f>HLOOKUP($D242,Allocators!$E$14:$AU$28,H$10+ROWS(Allocators!$E$15:$E$21),FALSE)</f>
        <v>0</v>
      </c>
      <c r="I242" s="187">
        <f>HLOOKUP($D242,Allocators!$E$14:$AU$28,I$10+ROWS(Allocators!$E$15:$E$21),FALSE)</f>
        <v>0</v>
      </c>
      <c r="J242" s="187">
        <f>HLOOKUP($D242,Allocators!$E$14:$AU$28,J$10+ROWS(Allocators!$E$15:$E$21),FALSE)</f>
        <v>0</v>
      </c>
      <c r="K242" s="187">
        <f>HLOOKUP($D242,Allocators!$E$14:$AU$28,K$10+ROWS(Allocators!$E$15:$E$21),FALSE)</f>
        <v>0</v>
      </c>
      <c r="L242" s="187">
        <f>HLOOKUP($D242,Allocators!$E$14:$AU$28,L$10+ROWS(Allocators!$E$15:$E$21),FALSE)</f>
        <v>1</v>
      </c>
      <c r="M242" s="25"/>
    </row>
    <row r="243" spans="1:13" outlineLevel="1" x14ac:dyDescent="0.2">
      <c r="B243" s="122" t="s">
        <v>251</v>
      </c>
      <c r="C243" s="10" t="s">
        <v>217</v>
      </c>
      <c r="D243" s="24">
        <v>41</v>
      </c>
      <c r="E243" s="187">
        <f>HLOOKUP($D243,Allocators!$E$14:$AU$28,E$10+ROWS(Allocators!$E$15:$E$21),FALSE)</f>
        <v>0</v>
      </c>
      <c r="F243" s="187">
        <f>HLOOKUP($D243,Allocators!$E$14:$AU$28,F$10+ROWS(Allocators!$E$15:$E$21),FALSE)</f>
        <v>0</v>
      </c>
      <c r="G243" s="187">
        <f>HLOOKUP($D243,Allocators!$E$14:$AU$28,G$10+ROWS(Allocators!$E$15:$E$21),FALSE)</f>
        <v>0</v>
      </c>
      <c r="H243" s="187">
        <f>HLOOKUP($D243,Allocators!$E$14:$AU$28,H$10+ROWS(Allocators!$E$15:$E$21),FALSE)</f>
        <v>0</v>
      </c>
      <c r="I243" s="187">
        <f>HLOOKUP($D243,Allocators!$E$14:$AU$28,I$10+ROWS(Allocators!$E$15:$E$21),FALSE)</f>
        <v>0</v>
      </c>
      <c r="J243" s="187">
        <f>HLOOKUP($D243,Allocators!$E$14:$AU$28,J$10+ROWS(Allocators!$E$15:$E$21),FALSE)</f>
        <v>0</v>
      </c>
      <c r="K243" s="187">
        <f>HLOOKUP($D243,Allocators!$E$14:$AU$28,K$10+ROWS(Allocators!$E$15:$E$21),FALSE)</f>
        <v>0</v>
      </c>
      <c r="L243" s="187">
        <f>HLOOKUP($D243,Allocators!$E$14:$AU$28,L$10+ROWS(Allocators!$E$15:$E$21),FALSE)</f>
        <v>1</v>
      </c>
      <c r="M243" s="25"/>
    </row>
    <row r="244" spans="1:13" outlineLevel="1" x14ac:dyDescent="0.2">
      <c r="B244" s="122" t="s">
        <v>252</v>
      </c>
      <c r="C244" s="10" t="s">
        <v>217</v>
      </c>
      <c r="D244" s="24">
        <v>42</v>
      </c>
      <c r="E244" s="187">
        <f>HLOOKUP($D244,Allocators!$E$14:$AU$28,E$10+ROWS(Allocators!$E$15:$E$21),FALSE)</f>
        <v>0</v>
      </c>
      <c r="F244" s="187">
        <f>HLOOKUP($D244,Allocators!$E$14:$AU$28,F$10+ROWS(Allocators!$E$15:$E$21),FALSE)</f>
        <v>0</v>
      </c>
      <c r="G244" s="187">
        <f>HLOOKUP($D244,Allocators!$E$14:$AU$28,G$10+ROWS(Allocators!$E$15:$E$21),FALSE)</f>
        <v>0</v>
      </c>
      <c r="H244" s="187">
        <f>HLOOKUP($D244,Allocators!$E$14:$AU$28,H$10+ROWS(Allocators!$E$15:$E$21),FALSE)</f>
        <v>0</v>
      </c>
      <c r="I244" s="187">
        <f>HLOOKUP($D244,Allocators!$E$14:$AU$28,I$10+ROWS(Allocators!$E$15:$E$21),FALSE)</f>
        <v>0</v>
      </c>
      <c r="J244" s="187">
        <f>HLOOKUP($D244,Allocators!$E$14:$AU$28,J$10+ROWS(Allocators!$E$15:$E$21),FALSE)</f>
        <v>0</v>
      </c>
      <c r="K244" s="187">
        <f>HLOOKUP($D244,Allocators!$E$14:$AU$28,K$10+ROWS(Allocators!$E$15:$E$21),FALSE)</f>
        <v>0</v>
      </c>
      <c r="L244" s="187">
        <f>HLOOKUP($D244,Allocators!$E$14:$AU$28,L$10+ROWS(Allocators!$E$15:$E$21),FALSE)</f>
        <v>1</v>
      </c>
      <c r="M244" s="25"/>
    </row>
    <row r="245" spans="1:13" outlineLevel="1" x14ac:dyDescent="0.2">
      <c r="B245" s="49"/>
      <c r="M245" s="25"/>
    </row>
    <row r="246" spans="1:13" outlineLevel="1" x14ac:dyDescent="0.2">
      <c r="A246" s="94">
        <f>SUM(E246:AZ246)</f>
        <v>0</v>
      </c>
      <c r="C246" s="1"/>
      <c r="D246" s="73" t="s">
        <v>219</v>
      </c>
      <c r="E246" s="112">
        <f t="array" ref="E246">IF(SUM(ISERROR(E186:E244))&gt;0,1,0)</f>
        <v>0</v>
      </c>
      <c r="F246" s="112">
        <f t="array" ref="F246">IF(SUM(ISERROR(F186:F244))&gt;0,1,0)</f>
        <v>0</v>
      </c>
      <c r="G246" s="112">
        <f t="array" ref="G246">IF(SUM(ISERROR(G186:G244))&gt;0,1,0)</f>
        <v>0</v>
      </c>
      <c r="H246" s="112">
        <f t="array" ref="H246">IF(SUM(ISERROR(H186:H244))&gt;0,1,0)</f>
        <v>0</v>
      </c>
      <c r="I246" s="112">
        <f t="array" ref="I246">IF(SUM(ISERROR(I186:I244))&gt;0,1,0)</f>
        <v>0</v>
      </c>
      <c r="J246" s="112">
        <f t="array" ref="J246">IF(SUM(ISERROR(J186:J244))&gt;0,1,0)</f>
        <v>0</v>
      </c>
      <c r="K246" s="112">
        <f t="array" ref="K246">IF(SUM(ISERROR(K186:K244))&gt;0,1,0)</f>
        <v>0</v>
      </c>
      <c r="L246" s="112">
        <f t="array" ref="L246">IF(SUM(ISERROR(L186:L244))&gt;0,1,0)</f>
        <v>0</v>
      </c>
      <c r="M246" s="25"/>
    </row>
    <row r="247" spans="1:13" outlineLevel="1" x14ac:dyDescent="0.2">
      <c r="A247" s="27"/>
      <c r="B247" s="28"/>
      <c r="C247" s="29"/>
      <c r="D247" s="25"/>
      <c r="E247" s="25"/>
      <c r="F247" s="25"/>
      <c r="G247" s="25"/>
      <c r="H247" s="25"/>
      <c r="I247" s="25"/>
      <c r="J247" s="25"/>
      <c r="K247" s="25"/>
      <c r="L247" s="25"/>
      <c r="M247" s="25"/>
    </row>
    <row r="248" spans="1:13" x14ac:dyDescent="0.2">
      <c r="A248" s="30" t="s">
        <v>24</v>
      </c>
      <c r="B248" s="31"/>
      <c r="C248" s="32"/>
      <c r="D248" s="31"/>
      <c r="E248" s="31"/>
      <c r="F248" s="31"/>
      <c r="G248" s="31"/>
      <c r="H248" s="31"/>
      <c r="I248" s="31"/>
      <c r="J248" s="31"/>
      <c r="K248" s="31"/>
      <c r="L248" s="31"/>
      <c r="M248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B3">
    <cfRule type="expression" dxfId="210" priority="26">
      <formula>$B$3="The model contains one or more errors"</formula>
    </cfRule>
  </conditionalFormatting>
  <conditionalFormatting sqref="E246">
    <cfRule type="expression" dxfId="209" priority="17">
      <formula>#REF!=0</formula>
    </cfRule>
  </conditionalFormatting>
  <conditionalFormatting sqref="F246:L246">
    <cfRule type="expression" dxfId="208" priority="10">
      <formula>#REF!=0</formula>
    </cfRule>
  </conditionalFormatting>
  <conditionalFormatting sqref="E177">
    <cfRule type="expression" dxfId="207" priority="8">
      <formula>#REF!=0</formula>
    </cfRule>
  </conditionalFormatting>
  <conditionalFormatting sqref="M152">
    <cfRule type="expression" dxfId="206" priority="1">
      <formula>#REF!=0</formula>
    </cfRule>
  </conditionalFormatting>
  <conditionalFormatting sqref="F177:L177">
    <cfRule type="expression" dxfId="205" priority="6">
      <formula>#REF!=0</formula>
    </cfRule>
  </conditionalFormatting>
  <conditionalFormatting sqref="M177">
    <cfRule type="expression" dxfId="204" priority="5">
      <formula>#REF!=0</formula>
    </cfRule>
  </conditionalFormatting>
  <conditionalFormatting sqref="M175">
    <cfRule type="expression" dxfId="203" priority="4">
      <formula>#REF!=0</formula>
    </cfRule>
  </conditionalFormatting>
  <conditionalFormatting sqref="M174">
    <cfRule type="expression" dxfId="202" priority="3">
      <formula>#REF!=0</formula>
    </cfRule>
  </conditionalFormatting>
  <conditionalFormatting sqref="M156:M173">
    <cfRule type="expression" dxfId="201" priority="2">
      <formula>#REF!=0</formula>
    </cfRule>
  </conditionalFormatting>
  <dataValidations count="1">
    <dataValidation type="list" allowBlank="1" showInputMessage="1" showErrorMessage="1" sqref="E151" xr:uid="{00000000-0002-0000-0700-000000000000}">
      <formula1>Years</formula1>
    </dataValidation>
  </dataValidations>
  <hyperlinks>
    <hyperlink ref="B5" location="Contents!A1" display="[To Contents]" xr:uid="{00000000-0004-0000-07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EA8B4886-21E6-4E1F-85A0-FD50A7BBF2B5}">
            <xm:f>'Cost Allocation Model'!E$14=0</xm:f>
            <x14:dxf>
              <font>
                <color theme="0"/>
              </font>
            </x14:dxf>
          </x14:cfRule>
          <xm:sqref>E239:L239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F81BD"/>
    <pageSetUpPr fitToPage="1"/>
  </sheetPr>
  <dimension ref="A1:BI161"/>
  <sheetViews>
    <sheetView showGridLines="0" zoomScale="90" zoomScaleNormal="90" zoomScaleSheetLayoutView="100" zoomScalePageLayoutView="90" workbookViewId="0">
      <pane xSplit="3" ySplit="15" topLeftCell="D16" activePane="bottomRight" state="frozen"/>
      <selection pane="topRight"/>
      <selection pane="bottomLeft"/>
      <selection pane="bottomRight" activeCell="L1" sqref="L1:BD1048576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1" width="9" style="1" customWidth="1"/>
    <col min="12" max="56" width="9" style="1" hidden="1" customWidth="1"/>
    <col min="57" max="57" width="2.42578125" style="1" customWidth="1"/>
    <col min="58" max="61" width="0" style="1" hidden="1" customWidth="1"/>
    <col min="62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8</v>
      </c>
      <c r="B2" s="102" t="str">
        <f ca="1">PROPER(MID(CELL("filename", A1), FIND("]", CELL("filename", A1))+1, 100))</f>
        <v>Capital Base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SUM(A7:A15,A17:A20,A22:A48,A50:A76,A78:A104,A106:A132,A134:A160)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">
        <f ca="1">MAX($A$1:A5)+subsection</f>
        <v>8.01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D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Forecast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 t="shared" si="0"/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BC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si="2"/>
        <v>2060</v>
      </c>
      <c r="AY9" s="57">
        <f t="shared" si="2"/>
        <v>2061</v>
      </c>
      <c r="AZ9" s="57">
        <f t="shared" si="2"/>
        <v>2062</v>
      </c>
      <c r="BA9" s="57">
        <f t="shared" si="2"/>
        <v>2063</v>
      </c>
      <c r="BB9" s="57">
        <f t="shared" si="2"/>
        <v>2064</v>
      </c>
      <c r="BC9" s="57">
        <f t="shared" si="2"/>
        <v>2065</v>
      </c>
      <c r="BD9" s="57">
        <f>BC9+1</f>
        <v>2066</v>
      </c>
      <c r="BE9" s="14"/>
    </row>
    <row r="10" spans="1:57" s="18" customFormat="1" ht="14.25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D10" si="3">I11+1</f>
        <v>43647</v>
      </c>
      <c r="K10" s="59">
        <f t="shared" si="3"/>
        <v>44013</v>
      </c>
      <c r="L10" s="59">
        <f t="shared" si="3"/>
        <v>44378</v>
      </c>
      <c r="M10" s="59">
        <f t="shared" si="3"/>
        <v>44743</v>
      </c>
      <c r="N10" s="59">
        <f t="shared" si="3"/>
        <v>45108</v>
      </c>
      <c r="O10" s="59">
        <f t="shared" si="3"/>
        <v>45474</v>
      </c>
      <c r="P10" s="59">
        <f t="shared" si="3"/>
        <v>45839</v>
      </c>
      <c r="Q10" s="59">
        <f t="shared" si="3"/>
        <v>46204</v>
      </c>
      <c r="R10" s="59">
        <f t="shared" si="3"/>
        <v>46569</v>
      </c>
      <c r="S10" s="59">
        <f t="shared" si="3"/>
        <v>46935</v>
      </c>
      <c r="T10" s="59">
        <f t="shared" si="3"/>
        <v>47300</v>
      </c>
      <c r="U10" s="59">
        <f t="shared" si="3"/>
        <v>47665</v>
      </c>
      <c r="V10" s="59">
        <f t="shared" si="3"/>
        <v>48030</v>
      </c>
      <c r="W10" s="59">
        <f t="shared" si="3"/>
        <v>48396</v>
      </c>
      <c r="X10" s="59">
        <f t="shared" si="3"/>
        <v>48761</v>
      </c>
      <c r="Y10" s="59">
        <f t="shared" si="3"/>
        <v>49126</v>
      </c>
      <c r="Z10" s="59">
        <f t="shared" si="3"/>
        <v>49491</v>
      </c>
      <c r="AA10" s="59">
        <f t="shared" si="3"/>
        <v>49857</v>
      </c>
      <c r="AB10" s="59">
        <f t="shared" si="3"/>
        <v>50222</v>
      </c>
      <c r="AC10" s="59">
        <f t="shared" si="3"/>
        <v>50587</v>
      </c>
      <c r="AD10" s="59">
        <f t="shared" si="3"/>
        <v>50952</v>
      </c>
      <c r="AE10" s="59">
        <f t="shared" si="3"/>
        <v>51318</v>
      </c>
      <c r="AF10" s="59">
        <f t="shared" si="3"/>
        <v>51683</v>
      </c>
      <c r="AG10" s="59">
        <f t="shared" si="3"/>
        <v>52048</v>
      </c>
      <c r="AH10" s="59">
        <f t="shared" si="3"/>
        <v>52413</v>
      </c>
      <c r="AI10" s="59">
        <f t="shared" si="3"/>
        <v>52779</v>
      </c>
      <c r="AJ10" s="59">
        <f t="shared" si="3"/>
        <v>53144</v>
      </c>
      <c r="AK10" s="59">
        <f t="shared" si="3"/>
        <v>53509</v>
      </c>
      <c r="AL10" s="59">
        <f t="shared" si="3"/>
        <v>53874</v>
      </c>
      <c r="AM10" s="59">
        <f t="shared" si="3"/>
        <v>54240</v>
      </c>
      <c r="AN10" s="59">
        <f t="shared" si="3"/>
        <v>54605</v>
      </c>
      <c r="AO10" s="59">
        <f t="shared" si="3"/>
        <v>54970</v>
      </c>
      <c r="AP10" s="59">
        <f t="shared" si="3"/>
        <v>55335</v>
      </c>
      <c r="AQ10" s="59">
        <f t="shared" si="3"/>
        <v>55701</v>
      </c>
      <c r="AR10" s="59">
        <f t="shared" si="3"/>
        <v>56066</v>
      </c>
      <c r="AS10" s="59">
        <f t="shared" si="3"/>
        <v>56431</v>
      </c>
      <c r="AT10" s="59">
        <f t="shared" si="3"/>
        <v>56796</v>
      </c>
      <c r="AU10" s="59">
        <f t="shared" si="3"/>
        <v>57162</v>
      </c>
      <c r="AV10" s="59">
        <f t="shared" si="3"/>
        <v>57527</v>
      </c>
      <c r="AW10" s="59">
        <f t="shared" si="3"/>
        <v>57892</v>
      </c>
      <c r="AX10" s="59">
        <f t="shared" si="3"/>
        <v>58257</v>
      </c>
      <c r="AY10" s="59">
        <f t="shared" si="3"/>
        <v>58623</v>
      </c>
      <c r="AZ10" s="59">
        <f t="shared" si="3"/>
        <v>58988</v>
      </c>
      <c r="BA10" s="59">
        <f t="shared" si="3"/>
        <v>59353</v>
      </c>
      <c r="BB10" s="59">
        <f t="shared" si="3"/>
        <v>59718</v>
      </c>
      <c r="BC10" s="59">
        <f t="shared" si="3"/>
        <v>60084</v>
      </c>
      <c r="BD10" s="59">
        <f t="shared" si="3"/>
        <v>60449</v>
      </c>
    </row>
    <row r="11" spans="1:57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4">EOMONTH(I11,12)</f>
        <v>44012</v>
      </c>
      <c r="K11" s="59">
        <f t="shared" si="4"/>
        <v>44377</v>
      </c>
      <c r="L11" s="59">
        <f t="shared" si="4"/>
        <v>44742</v>
      </c>
      <c r="M11" s="59">
        <f t="shared" si="4"/>
        <v>45107</v>
      </c>
      <c r="N11" s="59">
        <f t="shared" si="4"/>
        <v>45473</v>
      </c>
      <c r="O11" s="59">
        <f t="shared" si="4"/>
        <v>45838</v>
      </c>
      <c r="P11" s="59">
        <f t="shared" si="4"/>
        <v>46203</v>
      </c>
      <c r="Q11" s="59">
        <f t="shared" si="4"/>
        <v>46568</v>
      </c>
      <c r="R11" s="59">
        <f t="shared" si="4"/>
        <v>46934</v>
      </c>
      <c r="S11" s="59">
        <f t="shared" si="4"/>
        <v>47299</v>
      </c>
      <c r="T11" s="59">
        <f t="shared" si="4"/>
        <v>47664</v>
      </c>
      <c r="U11" s="59">
        <f t="shared" si="4"/>
        <v>48029</v>
      </c>
      <c r="V11" s="59">
        <f t="shared" si="4"/>
        <v>48395</v>
      </c>
      <c r="W11" s="59">
        <f t="shared" si="4"/>
        <v>48760</v>
      </c>
      <c r="X11" s="59">
        <f t="shared" si="4"/>
        <v>49125</v>
      </c>
      <c r="Y11" s="59">
        <f t="shared" si="4"/>
        <v>49490</v>
      </c>
      <c r="Z11" s="59">
        <f t="shared" si="4"/>
        <v>49856</v>
      </c>
      <c r="AA11" s="59">
        <f t="shared" si="4"/>
        <v>50221</v>
      </c>
      <c r="AB11" s="59">
        <f t="shared" si="4"/>
        <v>50586</v>
      </c>
      <c r="AC11" s="59">
        <f t="shared" si="4"/>
        <v>50951</v>
      </c>
      <c r="AD11" s="59">
        <f t="shared" si="4"/>
        <v>51317</v>
      </c>
      <c r="AE11" s="59">
        <f t="shared" si="4"/>
        <v>51682</v>
      </c>
      <c r="AF11" s="59">
        <f t="shared" si="4"/>
        <v>52047</v>
      </c>
      <c r="AG11" s="59">
        <f t="shared" si="4"/>
        <v>52412</v>
      </c>
      <c r="AH11" s="59">
        <f t="shared" si="4"/>
        <v>52778</v>
      </c>
      <c r="AI11" s="59">
        <f t="shared" si="4"/>
        <v>53143</v>
      </c>
      <c r="AJ11" s="59">
        <f t="shared" si="4"/>
        <v>53508</v>
      </c>
      <c r="AK11" s="59">
        <f t="shared" si="4"/>
        <v>53873</v>
      </c>
      <c r="AL11" s="59">
        <f t="shared" si="4"/>
        <v>54239</v>
      </c>
      <c r="AM11" s="59">
        <f t="shared" si="4"/>
        <v>54604</v>
      </c>
      <c r="AN11" s="59">
        <f t="shared" si="4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BC11" si="5">EOMONTH(AQ11,12)</f>
        <v>56430</v>
      </c>
      <c r="AS11" s="59">
        <f t="shared" si="5"/>
        <v>56795</v>
      </c>
      <c r="AT11" s="59">
        <f t="shared" si="5"/>
        <v>57161</v>
      </c>
      <c r="AU11" s="59">
        <f t="shared" si="5"/>
        <v>57526</v>
      </c>
      <c r="AV11" s="59">
        <f t="shared" si="5"/>
        <v>57891</v>
      </c>
      <c r="AW11" s="59">
        <f t="shared" si="5"/>
        <v>58256</v>
      </c>
      <c r="AX11" s="59">
        <f t="shared" si="5"/>
        <v>58622</v>
      </c>
      <c r="AY11" s="59">
        <f t="shared" si="5"/>
        <v>58987</v>
      </c>
      <c r="AZ11" s="59">
        <f t="shared" si="5"/>
        <v>59352</v>
      </c>
      <c r="BA11" s="59">
        <f t="shared" si="5"/>
        <v>59717</v>
      </c>
      <c r="BB11" s="59">
        <f t="shared" si="5"/>
        <v>60083</v>
      </c>
      <c r="BC11" s="59">
        <f t="shared" si="5"/>
        <v>60448</v>
      </c>
      <c r="BD11" s="59">
        <f>EOMONTH(BC11,12)</f>
        <v>60813</v>
      </c>
      <c r="BE11" s="18"/>
    </row>
    <row r="12" spans="1:57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6">I12+1</f>
        <v>4</v>
      </c>
      <c r="K12" s="61">
        <f t="shared" si="6"/>
        <v>5</v>
      </c>
      <c r="L12" s="61">
        <f t="shared" si="6"/>
        <v>6</v>
      </c>
      <c r="M12" s="61">
        <f t="shared" si="6"/>
        <v>7</v>
      </c>
      <c r="N12" s="61">
        <f t="shared" si="6"/>
        <v>8</v>
      </c>
      <c r="O12" s="61">
        <f t="shared" si="6"/>
        <v>9</v>
      </c>
      <c r="P12" s="61">
        <f t="shared" si="6"/>
        <v>10</v>
      </c>
      <c r="Q12" s="61">
        <f t="shared" si="6"/>
        <v>11</v>
      </c>
      <c r="R12" s="61">
        <f t="shared" si="6"/>
        <v>12</v>
      </c>
      <c r="S12" s="61">
        <f t="shared" si="6"/>
        <v>13</v>
      </c>
      <c r="T12" s="61">
        <f t="shared" si="6"/>
        <v>14</v>
      </c>
      <c r="U12" s="61">
        <f t="shared" si="6"/>
        <v>15</v>
      </c>
      <c r="V12" s="61">
        <f t="shared" si="6"/>
        <v>16</v>
      </c>
      <c r="W12" s="61">
        <f t="shared" si="6"/>
        <v>17</v>
      </c>
      <c r="X12" s="61">
        <f t="shared" si="6"/>
        <v>18</v>
      </c>
      <c r="Y12" s="61">
        <f t="shared" si="6"/>
        <v>19</v>
      </c>
      <c r="Z12" s="61">
        <f t="shared" si="6"/>
        <v>20</v>
      </c>
      <c r="AA12" s="61">
        <f t="shared" si="6"/>
        <v>21</v>
      </c>
      <c r="AB12" s="61">
        <f t="shared" si="6"/>
        <v>22</v>
      </c>
      <c r="AC12" s="61">
        <f t="shared" si="6"/>
        <v>23</v>
      </c>
      <c r="AD12" s="61">
        <f t="shared" si="6"/>
        <v>24</v>
      </c>
      <c r="AE12" s="61">
        <f t="shared" si="6"/>
        <v>25</v>
      </c>
      <c r="AF12" s="61">
        <f t="shared" si="6"/>
        <v>26</v>
      </c>
      <c r="AG12" s="61">
        <f t="shared" si="6"/>
        <v>27</v>
      </c>
      <c r="AH12" s="61">
        <f t="shared" si="6"/>
        <v>28</v>
      </c>
      <c r="AI12" s="61">
        <f t="shared" si="6"/>
        <v>29</v>
      </c>
      <c r="AJ12" s="61">
        <f t="shared" si="6"/>
        <v>30</v>
      </c>
      <c r="AK12" s="61">
        <f t="shared" si="6"/>
        <v>31</v>
      </c>
      <c r="AL12" s="61">
        <f t="shared" si="6"/>
        <v>32</v>
      </c>
      <c r="AM12" s="61">
        <f t="shared" si="6"/>
        <v>33</v>
      </c>
      <c r="AN12" s="61">
        <f t="shared" si="6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BC12" si="7">AQ12+1</f>
        <v>38</v>
      </c>
      <c r="AS12" s="61">
        <f t="shared" si="7"/>
        <v>39</v>
      </c>
      <c r="AT12" s="61">
        <f t="shared" si="7"/>
        <v>40</v>
      </c>
      <c r="AU12" s="61">
        <f t="shared" si="7"/>
        <v>41</v>
      </c>
      <c r="AV12" s="61">
        <f t="shared" si="7"/>
        <v>42</v>
      </c>
      <c r="AW12" s="61">
        <f t="shared" si="7"/>
        <v>43</v>
      </c>
      <c r="AX12" s="61">
        <f t="shared" si="7"/>
        <v>44</v>
      </c>
      <c r="AY12" s="61">
        <f t="shared" si="7"/>
        <v>45</v>
      </c>
      <c r="AZ12" s="61">
        <f t="shared" si="7"/>
        <v>46</v>
      </c>
      <c r="BA12" s="61">
        <f t="shared" si="7"/>
        <v>47</v>
      </c>
      <c r="BB12" s="61">
        <f t="shared" si="7"/>
        <v>48</v>
      </c>
      <c r="BC12" s="61">
        <f t="shared" si="7"/>
        <v>49</v>
      </c>
      <c r="BD12" s="61">
        <f>BC12+1</f>
        <v>50</v>
      </c>
    </row>
    <row r="13" spans="1:57" outlineLevel="1" x14ac:dyDescent="0.2">
      <c r="B13" s="55" t="s">
        <v>212</v>
      </c>
      <c r="E13" s="60">
        <f t="shared" ref="E13:BD13" si="8">IF(E9&gt;Actual_End_Year,0,1)</f>
        <v>1</v>
      </c>
      <c r="F13" s="60">
        <f t="shared" si="8"/>
        <v>1</v>
      </c>
      <c r="G13" s="60">
        <f t="shared" si="8"/>
        <v>1</v>
      </c>
      <c r="H13" s="60">
        <f t="shared" si="8"/>
        <v>1</v>
      </c>
      <c r="I13" s="60">
        <f t="shared" si="8"/>
        <v>1</v>
      </c>
      <c r="J13" s="60">
        <f t="shared" si="8"/>
        <v>0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60">
        <f t="shared" si="8"/>
        <v>0</v>
      </c>
      <c r="Y13" s="60">
        <f t="shared" si="8"/>
        <v>0</v>
      </c>
      <c r="Z13" s="60">
        <f t="shared" si="8"/>
        <v>0</v>
      </c>
      <c r="AA13" s="60">
        <f t="shared" si="8"/>
        <v>0</v>
      </c>
      <c r="AB13" s="60">
        <f t="shared" si="8"/>
        <v>0</v>
      </c>
      <c r="AC13" s="60">
        <f t="shared" si="8"/>
        <v>0</v>
      </c>
      <c r="AD13" s="60">
        <f t="shared" si="8"/>
        <v>0</v>
      </c>
      <c r="AE13" s="60">
        <f t="shared" si="8"/>
        <v>0</v>
      </c>
      <c r="AF13" s="60">
        <f t="shared" si="8"/>
        <v>0</v>
      </c>
      <c r="AG13" s="60">
        <f t="shared" si="8"/>
        <v>0</v>
      </c>
      <c r="AH13" s="60">
        <f t="shared" si="8"/>
        <v>0</v>
      </c>
      <c r="AI13" s="60">
        <f t="shared" si="8"/>
        <v>0</v>
      </c>
      <c r="AJ13" s="60">
        <f t="shared" si="8"/>
        <v>0</v>
      </c>
      <c r="AK13" s="60">
        <f t="shared" si="8"/>
        <v>0</v>
      </c>
      <c r="AL13" s="60">
        <f t="shared" si="8"/>
        <v>0</v>
      </c>
      <c r="AM13" s="60">
        <f t="shared" si="8"/>
        <v>0</v>
      </c>
      <c r="AN13" s="60">
        <f t="shared" si="8"/>
        <v>0</v>
      </c>
      <c r="AO13" s="60">
        <f t="shared" si="8"/>
        <v>0</v>
      </c>
      <c r="AP13" s="60">
        <f t="shared" si="8"/>
        <v>0</v>
      </c>
      <c r="AQ13" s="60">
        <f t="shared" si="8"/>
        <v>0</v>
      </c>
      <c r="AR13" s="60">
        <f t="shared" si="8"/>
        <v>0</v>
      </c>
      <c r="AS13" s="60">
        <f t="shared" si="8"/>
        <v>0</v>
      </c>
      <c r="AT13" s="60">
        <f t="shared" si="8"/>
        <v>0</v>
      </c>
      <c r="AU13" s="60">
        <f t="shared" si="8"/>
        <v>0</v>
      </c>
      <c r="AV13" s="60">
        <f t="shared" si="8"/>
        <v>0</v>
      </c>
      <c r="AW13" s="60">
        <f t="shared" si="8"/>
        <v>0</v>
      </c>
      <c r="AX13" s="60">
        <f t="shared" si="8"/>
        <v>0</v>
      </c>
      <c r="AY13" s="60">
        <f t="shared" si="8"/>
        <v>0</v>
      </c>
      <c r="AZ13" s="60">
        <f t="shared" si="8"/>
        <v>0</v>
      </c>
      <c r="BA13" s="60">
        <f t="shared" si="8"/>
        <v>0</v>
      </c>
      <c r="BB13" s="60">
        <f t="shared" si="8"/>
        <v>0</v>
      </c>
      <c r="BC13" s="60">
        <f t="shared" si="8"/>
        <v>0</v>
      </c>
      <c r="BD13" s="60">
        <f t="shared" si="8"/>
        <v>0</v>
      </c>
    </row>
    <row r="14" spans="1:57" outlineLevel="1" x14ac:dyDescent="0.2">
      <c r="B14" s="55" t="s">
        <v>213</v>
      </c>
      <c r="E14" s="60">
        <f t="shared" ref="E14:BD14" si="9">IF(AND(E9&gt;=Actual_Start_Year,E9&lt;=Display_Year_End),1,0)</f>
        <v>0</v>
      </c>
      <c r="F14" s="60">
        <f t="shared" si="9"/>
        <v>1</v>
      </c>
      <c r="G14" s="61">
        <f t="shared" si="9"/>
        <v>1</v>
      </c>
      <c r="H14" s="61">
        <f t="shared" si="9"/>
        <v>1</v>
      </c>
      <c r="I14" s="61">
        <f t="shared" si="9"/>
        <v>1</v>
      </c>
      <c r="J14" s="61">
        <f t="shared" si="9"/>
        <v>1</v>
      </c>
      <c r="K14" s="61">
        <f t="shared" si="9"/>
        <v>1</v>
      </c>
      <c r="L14" s="61">
        <f t="shared" si="9"/>
        <v>1</v>
      </c>
      <c r="M14" s="61">
        <f t="shared" si="9"/>
        <v>1</v>
      </c>
      <c r="N14" s="61">
        <f t="shared" si="9"/>
        <v>1</v>
      </c>
      <c r="O14" s="61">
        <f t="shared" si="9"/>
        <v>1</v>
      </c>
      <c r="P14" s="61">
        <f t="shared" si="9"/>
        <v>1</v>
      </c>
      <c r="Q14" s="61">
        <f t="shared" si="9"/>
        <v>1</v>
      </c>
      <c r="R14" s="61">
        <f t="shared" si="9"/>
        <v>1</v>
      </c>
      <c r="S14" s="61">
        <f t="shared" si="9"/>
        <v>1</v>
      </c>
      <c r="T14" s="61">
        <f t="shared" si="9"/>
        <v>1</v>
      </c>
      <c r="U14" s="61">
        <f t="shared" si="9"/>
        <v>1</v>
      </c>
      <c r="V14" s="61">
        <f t="shared" si="9"/>
        <v>1</v>
      </c>
      <c r="W14" s="61">
        <f t="shared" si="9"/>
        <v>1</v>
      </c>
      <c r="X14" s="61">
        <f t="shared" si="9"/>
        <v>1</v>
      </c>
      <c r="Y14" s="61">
        <f t="shared" si="9"/>
        <v>1</v>
      </c>
      <c r="Z14" s="61">
        <f t="shared" si="9"/>
        <v>1</v>
      </c>
      <c r="AA14" s="61">
        <f t="shared" si="9"/>
        <v>1</v>
      </c>
      <c r="AB14" s="61">
        <f t="shared" si="9"/>
        <v>1</v>
      </c>
      <c r="AC14" s="61">
        <f t="shared" si="9"/>
        <v>1</v>
      </c>
      <c r="AD14" s="61">
        <f t="shared" si="9"/>
        <v>1</v>
      </c>
      <c r="AE14" s="61">
        <f t="shared" si="9"/>
        <v>1</v>
      </c>
      <c r="AF14" s="61">
        <f t="shared" si="9"/>
        <v>1</v>
      </c>
      <c r="AG14" s="61">
        <f t="shared" si="9"/>
        <v>1</v>
      </c>
      <c r="AH14" s="61">
        <f t="shared" si="9"/>
        <v>1</v>
      </c>
      <c r="AI14" s="61">
        <f t="shared" si="9"/>
        <v>1</v>
      </c>
      <c r="AJ14" s="61">
        <f t="shared" si="9"/>
        <v>1</v>
      </c>
      <c r="AK14" s="61">
        <f t="shared" si="9"/>
        <v>1</v>
      </c>
      <c r="AL14" s="61">
        <f t="shared" si="9"/>
        <v>1</v>
      </c>
      <c r="AM14" s="61">
        <f t="shared" si="9"/>
        <v>1</v>
      </c>
      <c r="AN14" s="61">
        <f t="shared" si="9"/>
        <v>1</v>
      </c>
      <c r="AO14" s="61">
        <f t="shared" si="9"/>
        <v>1</v>
      </c>
      <c r="AP14" s="61">
        <f t="shared" si="9"/>
        <v>1</v>
      </c>
      <c r="AQ14" s="61">
        <f t="shared" si="9"/>
        <v>1</v>
      </c>
      <c r="AR14" s="61">
        <f t="shared" si="9"/>
        <v>1</v>
      </c>
      <c r="AS14" s="61">
        <f t="shared" si="9"/>
        <v>1</v>
      </c>
      <c r="AT14" s="61">
        <f t="shared" si="9"/>
        <v>1</v>
      </c>
      <c r="AU14" s="61">
        <f t="shared" si="9"/>
        <v>1</v>
      </c>
      <c r="AV14" s="61">
        <f t="shared" si="9"/>
        <v>1</v>
      </c>
      <c r="AW14" s="61">
        <f t="shared" si="9"/>
        <v>1</v>
      </c>
      <c r="AX14" s="61">
        <f t="shared" si="9"/>
        <v>1</v>
      </c>
      <c r="AY14" s="61">
        <f t="shared" si="9"/>
        <v>1</v>
      </c>
      <c r="AZ14" s="61">
        <f t="shared" si="9"/>
        <v>1</v>
      </c>
      <c r="BA14" s="61">
        <f t="shared" si="9"/>
        <v>1</v>
      </c>
      <c r="BB14" s="61">
        <f t="shared" si="9"/>
        <v>1</v>
      </c>
      <c r="BC14" s="61">
        <f t="shared" si="9"/>
        <v>1</v>
      </c>
      <c r="BD14" s="61">
        <f t="shared" si="9"/>
        <v>1</v>
      </c>
    </row>
    <row r="15" spans="1:57" x14ac:dyDescent="0.2">
      <c r="D15" s="9"/>
      <c r="BE15" s="23"/>
    </row>
    <row r="16" spans="1:57" x14ac:dyDescent="0.2">
      <c r="A16" s="6">
        <f ca="1">MAX($A$1:A9)+subsection</f>
        <v>8.02</v>
      </c>
      <c r="B16" s="6" t="s">
        <v>266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C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outlineLevel="1" x14ac:dyDescent="0.2">
      <c r="B18" s="49" t="s">
        <v>222</v>
      </c>
      <c r="C18" s="10" t="s">
        <v>223</v>
      </c>
      <c r="G18" s="184">
        <f>'Regulatory Model'!G21</f>
        <v>1.3108614232209881E-2</v>
      </c>
      <c r="H18" s="184">
        <f>'Regulatory Model'!H21</f>
        <v>2.1256931608133023E-2</v>
      </c>
      <c r="I18" s="184">
        <f>'Regulatory Model'!I21</f>
        <v>1.9004524886877761E-2</v>
      </c>
      <c r="J18" s="184">
        <f>'Regulatory Model'!J21</f>
        <v>1.3321492007104752E-2</v>
      </c>
      <c r="K18" s="184">
        <f>'Regulatory Model'!K21</f>
        <v>2.1910604732690686E-2</v>
      </c>
      <c r="L18" s="184">
        <f>'Regulatory Model'!L21</f>
        <v>2.5000000000000001E-2</v>
      </c>
      <c r="M18" s="184">
        <f>'Regulatory Model'!M21</f>
        <v>2.5000000000000001E-2</v>
      </c>
      <c r="N18" s="184">
        <f>'Regulatory Model'!N21</f>
        <v>2.5000000000000001E-2</v>
      </c>
      <c r="O18" s="184">
        <f>'Regulatory Model'!O21</f>
        <v>2.5000000000000001E-2</v>
      </c>
      <c r="P18" s="184">
        <f>'Regulatory Model'!P21</f>
        <v>2.5000000000000001E-2</v>
      </c>
      <c r="Q18" s="184">
        <f>'Regulatory Model'!Q21</f>
        <v>2.5000000000000001E-2</v>
      </c>
      <c r="R18" s="184">
        <f>'Regulatory Model'!R21</f>
        <v>2.5000000000000001E-2</v>
      </c>
      <c r="S18" s="184">
        <f>'Regulatory Model'!S21</f>
        <v>2.5000000000000001E-2</v>
      </c>
      <c r="T18" s="184">
        <f>'Regulatory Model'!T21</f>
        <v>2.5000000000000001E-2</v>
      </c>
      <c r="U18" s="184">
        <f>'Regulatory Model'!U21</f>
        <v>2.5000000000000001E-2</v>
      </c>
      <c r="V18" s="184">
        <f>'Regulatory Model'!V21</f>
        <v>2.5000000000000001E-2</v>
      </c>
      <c r="W18" s="184">
        <f>'Regulatory Model'!W21</f>
        <v>2.5000000000000001E-2</v>
      </c>
      <c r="X18" s="184">
        <f>'Regulatory Model'!X21</f>
        <v>2.5000000000000001E-2</v>
      </c>
      <c r="Y18" s="184">
        <f>'Regulatory Model'!Y21</f>
        <v>2.5000000000000001E-2</v>
      </c>
      <c r="Z18" s="184">
        <f>'Regulatory Model'!Z21</f>
        <v>2.5000000000000001E-2</v>
      </c>
      <c r="AA18" s="184">
        <f>'Regulatory Model'!AA21</f>
        <v>2.5000000000000001E-2</v>
      </c>
      <c r="AB18" s="184">
        <f>'Regulatory Model'!AB21</f>
        <v>2.5000000000000001E-2</v>
      </c>
      <c r="AC18" s="184">
        <f>'Regulatory Model'!AC21</f>
        <v>2.5000000000000001E-2</v>
      </c>
      <c r="AD18" s="184">
        <f>'Regulatory Model'!AD21</f>
        <v>2.5000000000000001E-2</v>
      </c>
      <c r="AE18" s="184">
        <f>'Regulatory Model'!AE21</f>
        <v>2.5000000000000001E-2</v>
      </c>
      <c r="AF18" s="184">
        <f>'Regulatory Model'!AF21</f>
        <v>2.5000000000000001E-2</v>
      </c>
      <c r="AG18" s="184">
        <f>'Regulatory Model'!AG21</f>
        <v>2.5000000000000001E-2</v>
      </c>
      <c r="AH18" s="184">
        <f>'Regulatory Model'!AH21</f>
        <v>2.5000000000000001E-2</v>
      </c>
      <c r="AI18" s="184">
        <f>'Regulatory Model'!AI21</f>
        <v>2.5000000000000001E-2</v>
      </c>
      <c r="AJ18" s="184">
        <f>'Regulatory Model'!AJ21</f>
        <v>2.5000000000000001E-2</v>
      </c>
      <c r="AK18" s="184">
        <f>'Regulatory Model'!AK21</f>
        <v>2.5000000000000001E-2</v>
      </c>
      <c r="AL18" s="184">
        <f>'Regulatory Model'!AL21</f>
        <v>2.5000000000000001E-2</v>
      </c>
      <c r="AM18" s="184">
        <f>'Regulatory Model'!AM21</f>
        <v>2.5000000000000001E-2</v>
      </c>
      <c r="AN18" s="184">
        <f>'Regulatory Model'!AN21</f>
        <v>2.5000000000000001E-2</v>
      </c>
      <c r="AO18" s="184">
        <f>'Regulatory Model'!AO21</f>
        <v>2.5000000000000001E-2</v>
      </c>
      <c r="AP18" s="184">
        <f>'Regulatory Model'!AP21</f>
        <v>2.5000000000000001E-2</v>
      </c>
      <c r="AQ18" s="184">
        <f>'Regulatory Model'!AQ21</f>
        <v>2.5000000000000001E-2</v>
      </c>
      <c r="AR18" s="184">
        <f>'Regulatory Model'!AR21</f>
        <v>2.5000000000000001E-2</v>
      </c>
      <c r="AS18" s="184">
        <f>'Regulatory Model'!AS21</f>
        <v>2.5000000000000001E-2</v>
      </c>
      <c r="AT18" s="184">
        <f>'Regulatory Model'!AT21</f>
        <v>2.5000000000000001E-2</v>
      </c>
      <c r="AU18" s="184">
        <f>'Regulatory Model'!AU21</f>
        <v>2.5000000000000001E-2</v>
      </c>
      <c r="AV18" s="184">
        <f>'Regulatory Model'!AV21</f>
        <v>2.5000000000000001E-2</v>
      </c>
      <c r="AW18" s="184">
        <f>'Regulatory Model'!AW21</f>
        <v>2.5000000000000001E-2</v>
      </c>
      <c r="AX18" s="184">
        <f>'Regulatory Model'!AX21</f>
        <v>2.5000000000000001E-2</v>
      </c>
      <c r="AY18" s="184">
        <f>'Regulatory Model'!AY21</f>
        <v>2.5000000000000001E-2</v>
      </c>
      <c r="AZ18" s="184">
        <f>'Regulatory Model'!AZ21</f>
        <v>2.5000000000000001E-2</v>
      </c>
      <c r="BA18" s="184">
        <f>'Regulatory Model'!BA21</f>
        <v>2.5000000000000001E-2</v>
      </c>
      <c r="BB18" s="184">
        <f>'Regulatory Model'!BB21</f>
        <v>2.5000000000000001E-2</v>
      </c>
      <c r="BC18" s="184">
        <f>'Regulatory Model'!BC21</f>
        <v>2.5000000000000001E-2</v>
      </c>
      <c r="BD18" s="184">
        <f>'Regulatory Model'!BD21</f>
        <v>2.5000000000000001E-2</v>
      </c>
    </row>
    <row r="19" spans="1:56" outlineLevel="1" x14ac:dyDescent="0.2">
      <c r="B19" s="49" t="s">
        <v>224</v>
      </c>
      <c r="C19" s="10" t="s">
        <v>223</v>
      </c>
      <c r="G19" s="184">
        <f>'Regulatory Model'!G22</f>
        <v>0.11536600724810855</v>
      </c>
      <c r="H19" s="184">
        <f>'Regulatory Model'!H22</f>
        <v>0.11536600724810855</v>
      </c>
      <c r="I19" s="184">
        <f>'Regulatory Model'!I22</f>
        <v>0.11519598212611215</v>
      </c>
      <c r="J19" s="184">
        <f>'Regulatory Model'!J22</f>
        <v>0.1046</v>
      </c>
      <c r="K19" s="184">
        <f>'Regulatory Model'!K22</f>
        <v>8.9300000000000004E-2</v>
      </c>
      <c r="L19" s="184">
        <f>'Regulatory Model'!L22</f>
        <v>8.9300000000000004E-2</v>
      </c>
      <c r="M19" s="184">
        <f>'Regulatory Model'!M22</f>
        <v>8.9300000000000004E-2</v>
      </c>
      <c r="N19" s="184">
        <f>'Regulatory Model'!N22</f>
        <v>8.9300000000000004E-2</v>
      </c>
      <c r="O19" s="184">
        <f>'Regulatory Model'!O22</f>
        <v>8.9300000000000004E-2</v>
      </c>
      <c r="P19" s="184">
        <f>'Regulatory Model'!P22</f>
        <v>8.9300000000000004E-2</v>
      </c>
      <c r="Q19" s="184">
        <f>'Regulatory Model'!Q22</f>
        <v>8.9300000000000004E-2</v>
      </c>
      <c r="R19" s="184">
        <f>'Regulatory Model'!R22</f>
        <v>8.9300000000000004E-2</v>
      </c>
      <c r="S19" s="184">
        <f>'Regulatory Model'!S22</f>
        <v>8.9300000000000004E-2</v>
      </c>
      <c r="T19" s="184">
        <f>'Regulatory Model'!T22</f>
        <v>8.9300000000000004E-2</v>
      </c>
      <c r="U19" s="184">
        <f>'Regulatory Model'!U22</f>
        <v>8.9300000000000004E-2</v>
      </c>
      <c r="V19" s="184">
        <f>'Regulatory Model'!V22</f>
        <v>8.9300000000000004E-2</v>
      </c>
      <c r="W19" s="184">
        <f>'Regulatory Model'!W22</f>
        <v>8.9300000000000004E-2</v>
      </c>
      <c r="X19" s="184">
        <f>'Regulatory Model'!X22</f>
        <v>8.9300000000000004E-2</v>
      </c>
      <c r="Y19" s="184">
        <f>'Regulatory Model'!Y22</f>
        <v>8.9300000000000004E-2</v>
      </c>
      <c r="Z19" s="184">
        <f>'Regulatory Model'!Z22</f>
        <v>8.9300000000000004E-2</v>
      </c>
      <c r="AA19" s="184">
        <f>'Regulatory Model'!AA22</f>
        <v>8.9300000000000004E-2</v>
      </c>
      <c r="AB19" s="184">
        <f>'Regulatory Model'!AB22</f>
        <v>8.9300000000000004E-2</v>
      </c>
      <c r="AC19" s="184">
        <f>'Regulatory Model'!AC22</f>
        <v>8.9300000000000004E-2</v>
      </c>
      <c r="AD19" s="184">
        <f>'Regulatory Model'!AD22</f>
        <v>8.9300000000000004E-2</v>
      </c>
      <c r="AE19" s="184">
        <f>'Regulatory Model'!AE22</f>
        <v>8.9300000000000004E-2</v>
      </c>
      <c r="AF19" s="184">
        <f>'Regulatory Model'!AF22</f>
        <v>8.9300000000000004E-2</v>
      </c>
      <c r="AG19" s="184">
        <f>'Regulatory Model'!AG22</f>
        <v>8.9300000000000004E-2</v>
      </c>
      <c r="AH19" s="184">
        <f>'Regulatory Model'!AH22</f>
        <v>8.9300000000000004E-2</v>
      </c>
      <c r="AI19" s="184">
        <f>'Regulatory Model'!AI22</f>
        <v>8.9300000000000004E-2</v>
      </c>
      <c r="AJ19" s="184">
        <f>'Regulatory Model'!AJ22</f>
        <v>8.9300000000000004E-2</v>
      </c>
      <c r="AK19" s="184">
        <f>'Regulatory Model'!AK22</f>
        <v>8.9300000000000004E-2</v>
      </c>
      <c r="AL19" s="184">
        <f>'Regulatory Model'!AL22</f>
        <v>8.9300000000000004E-2</v>
      </c>
      <c r="AM19" s="184">
        <f>'Regulatory Model'!AM22</f>
        <v>8.9300000000000004E-2</v>
      </c>
      <c r="AN19" s="184">
        <f>'Regulatory Model'!AN22</f>
        <v>8.9300000000000004E-2</v>
      </c>
      <c r="AO19" s="184">
        <f>'Regulatory Model'!AO22</f>
        <v>8.9300000000000004E-2</v>
      </c>
      <c r="AP19" s="184">
        <f>'Regulatory Model'!AP22</f>
        <v>8.9300000000000004E-2</v>
      </c>
      <c r="AQ19" s="184">
        <f>'Regulatory Model'!AQ22</f>
        <v>8.9300000000000004E-2</v>
      </c>
      <c r="AR19" s="184">
        <f>'Regulatory Model'!AR22</f>
        <v>8.9300000000000004E-2</v>
      </c>
      <c r="AS19" s="184">
        <f>'Regulatory Model'!AS22</f>
        <v>8.9300000000000004E-2</v>
      </c>
      <c r="AT19" s="184">
        <f>'Regulatory Model'!AT22</f>
        <v>8.9300000000000004E-2</v>
      </c>
      <c r="AU19" s="184">
        <f>'Regulatory Model'!AU22</f>
        <v>8.9300000000000004E-2</v>
      </c>
      <c r="AV19" s="184">
        <f>'Regulatory Model'!AV22</f>
        <v>8.9300000000000004E-2</v>
      </c>
      <c r="AW19" s="184">
        <f>'Regulatory Model'!AW22</f>
        <v>8.9300000000000004E-2</v>
      </c>
      <c r="AX19" s="184">
        <f>'Regulatory Model'!AX22</f>
        <v>8.9300000000000004E-2</v>
      </c>
      <c r="AY19" s="184">
        <f>'Regulatory Model'!AY22</f>
        <v>8.9300000000000004E-2</v>
      </c>
      <c r="AZ19" s="184">
        <f>'Regulatory Model'!AZ22</f>
        <v>8.9300000000000004E-2</v>
      </c>
      <c r="BA19" s="184">
        <f>'Regulatory Model'!BA22</f>
        <v>8.9300000000000004E-2</v>
      </c>
      <c r="BB19" s="184">
        <f>'Regulatory Model'!BB22</f>
        <v>8.9300000000000004E-2</v>
      </c>
      <c r="BC19" s="184">
        <f>'Regulatory Model'!BC22</f>
        <v>8.9300000000000004E-2</v>
      </c>
      <c r="BD19" s="184">
        <f>'Regulatory Model'!BD22</f>
        <v>8.9300000000000004E-2</v>
      </c>
    </row>
    <row r="20" spans="1:56" outlineLevel="1" x14ac:dyDescent="0.2">
      <c r="C20" s="24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56" x14ac:dyDescent="0.2">
      <c r="A21" s="6">
        <f ca="1">MAX($A$1:A20)+subsection</f>
        <v>8.0299999999999994</v>
      </c>
      <c r="B21" s="6" t="s">
        <v>225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56" x14ac:dyDescent="0.2">
      <c r="C22" s="24"/>
      <c r="E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</row>
    <row r="23" spans="1:56" outlineLevel="1" x14ac:dyDescent="0.2">
      <c r="B23" s="50" t="s">
        <v>267</v>
      </c>
      <c r="C23" s="24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</row>
    <row r="24" spans="1:56" outlineLevel="1" x14ac:dyDescent="0.2">
      <c r="C24" s="2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</row>
    <row r="25" spans="1:56" outlineLevel="1" x14ac:dyDescent="0.2">
      <c r="B25" s="48" t="s">
        <v>225</v>
      </c>
      <c r="C25" s="2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 outlineLevel="1" x14ac:dyDescent="0.2">
      <c r="B26" s="49" t="str">
        <f t="array" ref="B26:B45">Asset_Classes</f>
        <v>Shared Channel</v>
      </c>
      <c r="C26" s="10" t="s">
        <v>217</v>
      </c>
      <c r="G26" s="180">
        <f t="array" ref="G26:G45">Capital_Base_Opening</f>
        <v>448.95017300000001</v>
      </c>
      <c r="H26" s="185">
        <f>G138</f>
        <v>445.73858187479408</v>
      </c>
      <c r="I26" s="185">
        <f t="shared" ref="I26:BD26" si="10">H138</f>
        <v>445.92354262022474</v>
      </c>
      <c r="J26" s="185">
        <f t="shared" si="10"/>
        <v>444.93148044018722</v>
      </c>
      <c r="K26" s="185">
        <f t="shared" si="10"/>
        <v>441.26589475801489</v>
      </c>
      <c r="L26" s="185">
        <f t="shared" si="10"/>
        <v>441.13137785224711</v>
      </c>
      <c r="M26" s="185">
        <f t="shared" si="10"/>
        <v>442.11166980302988</v>
      </c>
      <c r="N26" s="185">
        <f t="shared" si="10"/>
        <v>442.86526924019415</v>
      </c>
      <c r="O26" s="185">
        <f t="shared" si="10"/>
        <v>443.38022885558973</v>
      </c>
      <c r="P26" s="185">
        <f t="shared" si="10"/>
        <v>443.64414565848</v>
      </c>
      <c r="Q26" s="185">
        <f t="shared" si="10"/>
        <v>443.64414565848</v>
      </c>
      <c r="R26" s="185">
        <f t="shared" si="10"/>
        <v>443.36686806744342</v>
      </c>
      <c r="S26" s="185">
        <f t="shared" si="10"/>
        <v>442.7984490058185</v>
      </c>
      <c r="T26" s="185">
        <f t="shared" si="10"/>
        <v>441.92450469857016</v>
      </c>
      <c r="U26" s="185">
        <f t="shared" si="10"/>
        <v>440.73011414533079</v>
      </c>
      <c r="V26" s="185">
        <f t="shared" si="10"/>
        <v>439.19980124899286</v>
      </c>
      <c r="W26" s="185">
        <f t="shared" si="10"/>
        <v>437.31751638649718</v>
      </c>
      <c r="X26" s="185">
        <f t="shared" si="10"/>
        <v>435.06661740509611</v>
      </c>
      <c r="Y26" s="185">
        <f t="shared" si="10"/>
        <v>432.4298500268834</v>
      </c>
      <c r="Z26" s="185">
        <f t="shared" si="10"/>
        <v>429.38932764388187</v>
      </c>
      <c r="AA26" s="185">
        <f t="shared" si="10"/>
        <v>425.9265104854635</v>
      </c>
      <c r="AB26" s="185">
        <f t="shared" si="10"/>
        <v>422.02218413934673</v>
      </c>
      <c r="AC26" s="185">
        <f t="shared" si="10"/>
        <v>417.65643740687074</v>
      </c>
      <c r="AD26" s="185">
        <f t="shared" si="10"/>
        <v>412.80863947268386</v>
      </c>
      <c r="AE26" s="185">
        <f t="shared" si="10"/>
        <v>407.45741636840836</v>
      </c>
      <c r="AF26" s="185">
        <f t="shared" si="10"/>
        <v>401.58062670924869</v>
      </c>
      <c r="AG26" s="185">
        <f t="shared" si="10"/>
        <v>395.15533668190074</v>
      </c>
      <c r="AH26" s="185">
        <f t="shared" si="10"/>
        <v>388.15779426149209</v>
      </c>
      <c r="AI26" s="185">
        <f t="shared" si="10"/>
        <v>380.56340263463687</v>
      </c>
      <c r="AJ26" s="185">
        <f t="shared" si="10"/>
        <v>372.34669280502544</v>
      </c>
      <c r="AK26" s="185">
        <f t="shared" si="10"/>
        <v>363.48129535728685</v>
      </c>
      <c r="AL26" s="185">
        <f t="shared" si="10"/>
        <v>353.93991135415814</v>
      </c>
      <c r="AM26" s="185">
        <f t="shared" si="10"/>
        <v>343.69428234127469</v>
      </c>
      <c r="AN26" s="185">
        <f t="shared" si="10"/>
        <v>332.71515943315075</v>
      </c>
      <c r="AO26" s="185">
        <f t="shared" si="10"/>
        <v>320.9722714531573</v>
      </c>
      <c r="AP26" s="185">
        <f t="shared" si="10"/>
        <v>308.43429209951842</v>
      </c>
      <c r="AQ26" s="185">
        <f t="shared" si="10"/>
        <v>295.06880610853938</v>
      </c>
      <c r="AR26" s="185">
        <f t="shared" si="10"/>
        <v>280.84227438544917</v>
      </c>
      <c r="AS26" s="185">
        <f t="shared" si="10"/>
        <v>265.71999807238666</v>
      </c>
      <c r="AT26" s="185">
        <f t="shared" si="10"/>
        <v>249.66608152218009</v>
      </c>
      <c r="AU26" s="185">
        <f t="shared" si="10"/>
        <v>232.64339414566797</v>
      </c>
      <c r="AV26" s="185">
        <f t="shared" si="10"/>
        <v>214.61353109937889</v>
      </c>
      <c r="AW26" s="185">
        <f t="shared" si="10"/>
        <v>195.53677277943433</v>
      </c>
      <c r="AX26" s="185">
        <f t="shared" si="10"/>
        <v>175.37204308655541</v>
      </c>
      <c r="AY26" s="185">
        <f t="shared" si="10"/>
        <v>154.0768664260454</v>
      </c>
      <c r="AZ26" s="185">
        <f t="shared" si="10"/>
        <v>131.60732340558079</v>
      </c>
      <c r="BA26" s="185">
        <f t="shared" si="10"/>
        <v>107.91800519257667</v>
      </c>
      <c r="BB26" s="185">
        <f t="shared" si="10"/>
        <v>82.961966491793874</v>
      </c>
      <c r="BC26" s="185">
        <f t="shared" si="10"/>
        <v>56.690677102726568</v>
      </c>
      <c r="BD26" s="185">
        <f t="shared" si="10"/>
        <v>29.053972015148531</v>
      </c>
    </row>
    <row r="27" spans="1:56" outlineLevel="1" x14ac:dyDescent="0.2">
      <c r="B27" s="49" t="str">
        <v>Shared Channel Over-Dredge</v>
      </c>
      <c r="C27" s="10" t="s">
        <v>217</v>
      </c>
      <c r="G27" s="181">
        <v>142.85852800000001</v>
      </c>
      <c r="H27" s="185">
        <f t="shared" ref="H27:BD27" si="11">G139</f>
        <v>53.237701286780762</v>
      </c>
      <c r="I27" s="185">
        <f t="shared" si="11"/>
        <v>7.2364394047022031</v>
      </c>
      <c r="J27" s="185">
        <f t="shared" si="11"/>
        <v>3.5928510217589595</v>
      </c>
      <c r="K27" s="185">
        <f t="shared" si="11"/>
        <v>3.2829298362857817</v>
      </c>
      <c r="L27" s="185">
        <f t="shared" si="11"/>
        <v>1.484086523646474</v>
      </c>
      <c r="M27" s="185">
        <f t="shared" si="11"/>
        <v>0.50706289557920714</v>
      </c>
      <c r="N27" s="185">
        <f t="shared" si="11"/>
        <v>-7.4384942649885488E-15</v>
      </c>
      <c r="O27" s="185">
        <f t="shared" si="11"/>
        <v>-7.6244566216132622E-15</v>
      </c>
      <c r="P27" s="185">
        <f t="shared" si="11"/>
        <v>-7.815068037153594E-15</v>
      </c>
      <c r="Q27" s="185">
        <f t="shared" si="11"/>
        <v>-8.0104447380824345E-15</v>
      </c>
      <c r="R27" s="185">
        <f t="shared" si="11"/>
        <v>-8.2107058565344958E-15</v>
      </c>
      <c r="S27" s="185">
        <f t="shared" si="11"/>
        <v>-8.4159735029478576E-15</v>
      </c>
      <c r="T27" s="185">
        <f t="shared" si="11"/>
        <v>-8.6263728405215539E-15</v>
      </c>
      <c r="U27" s="185">
        <f t="shared" si="11"/>
        <v>-8.8420321615345934E-15</v>
      </c>
      <c r="V27" s="185">
        <f t="shared" si="11"/>
        <v>-9.0630829655729584E-15</v>
      </c>
      <c r="W27" s="185">
        <f t="shared" si="11"/>
        <v>-9.2896600397122823E-15</v>
      </c>
      <c r="X27" s="185">
        <f t="shared" si="11"/>
        <v>-9.5219015407050887E-15</v>
      </c>
      <c r="Y27" s="185">
        <f t="shared" si="11"/>
        <v>-9.7599490792227154E-15</v>
      </c>
      <c r="Z27" s="185">
        <f t="shared" si="11"/>
        <v>-1.0003947806203283E-14</v>
      </c>
      <c r="AA27" s="185">
        <f t="shared" si="11"/>
        <v>-1.0254046501358364E-14</v>
      </c>
      <c r="AB27" s="185">
        <f t="shared" si="11"/>
        <v>-1.0510397663892324E-14</v>
      </c>
      <c r="AC27" s="185">
        <f t="shared" si="11"/>
        <v>-1.0773157605489632E-14</v>
      </c>
      <c r="AD27" s="185">
        <f t="shared" si="11"/>
        <v>-1.1042486545626872E-14</v>
      </c>
      <c r="AE27" s="185">
        <f t="shared" si="11"/>
        <v>-1.1318548709267545E-14</v>
      </c>
      <c r="AF27" s="185">
        <f t="shared" si="11"/>
        <v>-1.1601512426999233E-14</v>
      </c>
      <c r="AG27" s="185">
        <f t="shared" si="11"/>
        <v>-1.1891550237674213E-14</v>
      </c>
      <c r="AH27" s="185">
        <f t="shared" si="11"/>
        <v>-1.2188838993616068E-14</v>
      </c>
      <c r="AI27" s="185">
        <f t="shared" si="11"/>
        <v>-1.2493559968456469E-14</v>
      </c>
      <c r="AJ27" s="185">
        <f t="shared" si="11"/>
        <v>-1.2805898967667881E-14</v>
      </c>
      <c r="AK27" s="185">
        <f t="shared" si="11"/>
        <v>-1.3126046441859577E-14</v>
      </c>
      <c r="AL27" s="185">
        <f t="shared" si="11"/>
        <v>-1.3454197602906066E-14</v>
      </c>
      <c r="AM27" s="185">
        <f t="shared" si="11"/>
        <v>-1.3790552542978719E-14</v>
      </c>
      <c r="AN27" s="185">
        <f t="shared" si="11"/>
        <v>-1.4135316356553187E-14</v>
      </c>
      <c r="AO27" s="185">
        <f t="shared" si="11"/>
        <v>-1.4488699265467015E-14</v>
      </c>
      <c r="AP27" s="185">
        <f t="shared" si="11"/>
        <v>-1.4850916747103689E-14</v>
      </c>
      <c r="AQ27" s="185">
        <f t="shared" si="11"/>
        <v>-1.5222189665781281E-14</v>
      </c>
      <c r="AR27" s="185">
        <f t="shared" si="11"/>
        <v>-1.5602744407425812E-14</v>
      </c>
      <c r="AS27" s="185">
        <f t="shared" si="11"/>
        <v>-1.5992813017611457E-14</v>
      </c>
      <c r="AT27" s="185">
        <f t="shared" si="11"/>
        <v>-1.6392633343051742E-14</v>
      </c>
      <c r="AU27" s="185">
        <f t="shared" si="11"/>
        <v>-1.6802449176628035E-14</v>
      </c>
      <c r="AV27" s="185">
        <f t="shared" si="11"/>
        <v>-1.7222510406043735E-14</v>
      </c>
      <c r="AW27" s="185">
        <f t="shared" si="11"/>
        <v>-1.7653073166194828E-14</v>
      </c>
      <c r="AX27" s="185">
        <f t="shared" si="11"/>
        <v>-1.8094399995349698E-14</v>
      </c>
      <c r="AY27" s="185">
        <f t="shared" si="11"/>
        <v>-1.8546759995233441E-14</v>
      </c>
      <c r="AZ27" s="185">
        <f t="shared" si="11"/>
        <v>-1.9010428995114276E-14</v>
      </c>
      <c r="BA27" s="185">
        <f t="shared" si="11"/>
        <v>-1.9485689719992134E-14</v>
      </c>
      <c r="BB27" s="185">
        <f t="shared" si="11"/>
        <v>-1.9972831962991938E-14</v>
      </c>
      <c r="BC27" s="185">
        <f t="shared" si="11"/>
        <v>-2.0472152762066737E-14</v>
      </c>
      <c r="BD27" s="185">
        <f t="shared" si="11"/>
        <v>-2.0983956581118406E-14</v>
      </c>
    </row>
    <row r="28" spans="1:56" outlineLevel="1" x14ac:dyDescent="0.2">
      <c r="B28" s="49" t="str">
        <v>Melbourne Channel</v>
      </c>
      <c r="C28" s="10" t="s">
        <v>217</v>
      </c>
      <c r="G28" s="181">
        <v>1914.3143600000001</v>
      </c>
      <c r="H28" s="185">
        <f t="shared" ref="H28:BD28" si="12">G140</f>
        <v>1900.6202010951315</v>
      </c>
      <c r="I28" s="185">
        <f t="shared" si="12"/>
        <v>1901.7139251618901</v>
      </c>
      <c r="J28" s="185">
        <f t="shared" si="12"/>
        <v>1898.0882728233348</v>
      </c>
      <c r="K28" s="185">
        <f t="shared" si="12"/>
        <v>1896.065712262495</v>
      </c>
      <c r="L28" s="185">
        <f t="shared" si="12"/>
        <v>1896.1577084667217</v>
      </c>
      <c r="M28" s="185">
        <f t="shared" si="12"/>
        <v>1901.0590067323403</v>
      </c>
      <c r="N28" s="185">
        <f t="shared" si="12"/>
        <v>1905.004068933546</v>
      </c>
      <c r="O28" s="185">
        <f t="shared" si="12"/>
        <v>1907.9412285719509</v>
      </c>
      <c r="P28" s="185">
        <f t="shared" si="12"/>
        <v>1909.8167851650066</v>
      </c>
      <c r="Q28" s="185">
        <f t="shared" si="12"/>
        <v>1910.5749310304109</v>
      </c>
      <c r="R28" s="185">
        <f t="shared" si="12"/>
        <v>1910.1576752929891</v>
      </c>
      <c r="S28" s="185">
        <f t="shared" si="12"/>
        <v>1908.5047649709754</v>
      </c>
      <c r="T28" s="185">
        <f t="shared" si="12"/>
        <v>1905.5536029852997</v>
      </c>
      <c r="U28" s="185">
        <f t="shared" si="12"/>
        <v>1901.2391629200954</v>
      </c>
      <c r="V28" s="185">
        <f t="shared" si="12"/>
        <v>1895.493900344753</v>
      </c>
      <c r="W28" s="185">
        <f t="shared" si="12"/>
        <v>1888.2476604869112</v>
      </c>
      <c r="X28" s="185">
        <f t="shared" si="12"/>
        <v>1879.4275820211456</v>
      </c>
      <c r="Y28" s="185">
        <f t="shared" si="12"/>
        <v>1868.9579967089319</v>
      </c>
      <c r="Z28" s="185">
        <f t="shared" si="12"/>
        <v>1856.7603245906332</v>
      </c>
      <c r="AA28" s="185">
        <f t="shared" si="12"/>
        <v>1842.7529643884452</v>
      </c>
      <c r="AB28" s="185">
        <f t="shared" si="12"/>
        <v>1826.8511787286075</v>
      </c>
      <c r="AC28" s="185">
        <f t="shared" si="12"/>
        <v>1808.9669737294712</v>
      </c>
      <c r="AD28" s="185">
        <f t="shared" si="12"/>
        <v>1789.008972426137</v>
      </c>
      <c r="AE28" s="185">
        <f t="shared" si="12"/>
        <v>1766.8822814083303</v>
      </c>
      <c r="AF28" s="185">
        <f t="shared" si="12"/>
        <v>1742.488349930574</v>
      </c>
      <c r="AG28" s="185">
        <f t="shared" si="12"/>
        <v>1715.7248206052725</v>
      </c>
      <c r="AH28" s="185">
        <f t="shared" si="12"/>
        <v>1686.4853706000877</v>
      </c>
      <c r="AI28" s="185">
        <f t="shared" si="12"/>
        <v>1654.6595420172307</v>
      </c>
      <c r="AJ28" s="185">
        <f t="shared" si="12"/>
        <v>1620.1325598147364</v>
      </c>
      <c r="AK28" s="185">
        <f t="shared" si="12"/>
        <v>1582.7851352110763</v>
      </c>
      <c r="AL28" s="185">
        <f t="shared" si="12"/>
        <v>1542.4932519551603</v>
      </c>
      <c r="AM28" s="185">
        <f t="shared" si="12"/>
        <v>1499.1279320860251</v>
      </c>
      <c r="AN28" s="185">
        <f t="shared" si="12"/>
        <v>1452.5549767640039</v>
      </c>
      <c r="AO28" s="185">
        <f t="shared" si="12"/>
        <v>1402.6346762965031</v>
      </c>
      <c r="AP28" s="185">
        <f t="shared" si="12"/>
        <v>1349.2214814022138</v>
      </c>
      <c r="AQ28" s="185">
        <f t="shared" si="12"/>
        <v>1292.1636247317485</v>
      </c>
      <c r="AR28" s="185">
        <f t="shared" si="12"/>
        <v>1231.3026771565708</v>
      </c>
      <c r="AS28" s="185">
        <f t="shared" si="12"/>
        <v>1166.4730164505627</v>
      </c>
      <c r="AT28" s="185">
        <f t="shared" si="12"/>
        <v>1097.5011751450463</v>
      </c>
      <c r="AU28" s="185">
        <f t="shared" si="12"/>
        <v>1024.2050166763381</v>
      </c>
      <c r="AV28" s="185">
        <f t="shared" si="12"/>
        <v>946.39265901950796</v>
      </c>
      <c r="AW28" s="185">
        <f t="shared" si="12"/>
        <v>863.86101188394605</v>
      </c>
      <c r="AX28" s="185">
        <f t="shared" si="12"/>
        <v>776.39369386015687</v>
      </c>
      <c r="AY28" s="185">
        <f t="shared" si="12"/>
        <v>683.75789564161084</v>
      </c>
      <c r="AZ28" s="185">
        <f t="shared" si="12"/>
        <v>585.69931720522595</v>
      </c>
      <c r="BA28" s="185">
        <f t="shared" si="12"/>
        <v>481.93323504114238</v>
      </c>
      <c r="BB28" s="185">
        <f t="shared" si="12"/>
        <v>372.12670389383675</v>
      </c>
      <c r="BC28" s="185">
        <f t="shared" si="12"/>
        <v>255.8560208403232</v>
      </c>
      <c r="BD28" s="185">
        <f t="shared" si="12"/>
        <v>132.46677388263186</v>
      </c>
    </row>
    <row r="29" spans="1:56" outlineLevel="1" x14ac:dyDescent="0.2">
      <c r="B29" s="49" t="str">
        <v>Melbourne Channel Over-Dredge</v>
      </c>
      <c r="C29" s="10" t="s">
        <v>217</v>
      </c>
      <c r="G29" s="181">
        <v>140.47955300000001</v>
      </c>
      <c r="H29" s="185">
        <f t="shared" ref="H29:BD29" si="13">G141</f>
        <v>49.406613850647886</v>
      </c>
      <c r="I29" s="185">
        <f t="shared" si="13"/>
        <v>2.8753965592448694</v>
      </c>
      <c r="J29" s="185">
        <f t="shared" si="13"/>
        <v>5.1118336967949691</v>
      </c>
      <c r="K29" s="185">
        <f t="shared" si="13"/>
        <v>15.723095250567635</v>
      </c>
      <c r="L29" s="185">
        <f t="shared" si="13"/>
        <v>9.2868675034325818</v>
      </c>
      <c r="M29" s="185">
        <f t="shared" si="13"/>
        <v>3.5205587368684865</v>
      </c>
      <c r="N29" s="185">
        <f t="shared" si="13"/>
        <v>0.88577748479092966</v>
      </c>
      <c r="O29" s="185">
        <f t="shared" si="13"/>
        <v>0.90807409084783342</v>
      </c>
      <c r="P29" s="185">
        <f t="shared" si="13"/>
        <v>0.93077594311902923</v>
      </c>
      <c r="Q29" s="185">
        <f t="shared" si="13"/>
        <v>0.95404534169700483</v>
      </c>
      <c r="R29" s="185">
        <f t="shared" si="13"/>
        <v>0.9778964752394298</v>
      </c>
      <c r="S29" s="185">
        <f t="shared" si="13"/>
        <v>1.0023438871204156</v>
      </c>
      <c r="T29" s="185">
        <f t="shared" si="13"/>
        <v>1.0274024842984257</v>
      </c>
      <c r="U29" s="185">
        <f t="shared" si="13"/>
        <v>1.0530875464058862</v>
      </c>
      <c r="V29" s="185">
        <f t="shared" si="13"/>
        <v>1.0794147350660332</v>
      </c>
      <c r="W29" s="185">
        <f t="shared" si="13"/>
        <v>1.1064001034426842</v>
      </c>
      <c r="X29" s="185">
        <f t="shared" si="13"/>
        <v>1.1340601060287514</v>
      </c>
      <c r="Y29" s="185">
        <f t="shared" si="13"/>
        <v>1.1624116086794705</v>
      </c>
      <c r="Z29" s="185">
        <f t="shared" si="13"/>
        <v>1.1914718988964572</v>
      </c>
      <c r="AA29" s="185">
        <f t="shared" si="13"/>
        <v>1.221258696368869</v>
      </c>
      <c r="AB29" s="185">
        <f t="shared" si="13"/>
        <v>1.2517901637780906</v>
      </c>
      <c r="AC29" s="185">
        <f t="shared" si="13"/>
        <v>1.2830849178725432</v>
      </c>
      <c r="AD29" s="185">
        <f t="shared" si="13"/>
        <v>1.3151620408193569</v>
      </c>
      <c r="AE29" s="185">
        <f t="shared" si="13"/>
        <v>1.3480410918398409</v>
      </c>
      <c r="AF29" s="185">
        <f t="shared" si="13"/>
        <v>1.3817421191358368</v>
      </c>
      <c r="AG29" s="185">
        <f t="shared" si="13"/>
        <v>1.416285672114233</v>
      </c>
      <c r="AH29" s="185">
        <f t="shared" si="13"/>
        <v>1.4516928139170888</v>
      </c>
      <c r="AI29" s="185">
        <f t="shared" si="13"/>
        <v>1.4879851342650161</v>
      </c>
      <c r="AJ29" s="185">
        <f t="shared" si="13"/>
        <v>1.5251847626216415</v>
      </c>
      <c r="AK29" s="185">
        <f t="shared" si="13"/>
        <v>1.5633143816871824</v>
      </c>
      <c r="AL29" s="185">
        <f t="shared" si="13"/>
        <v>1.6023972412293621</v>
      </c>
      <c r="AM29" s="185">
        <f t="shared" si="13"/>
        <v>1.642457172260096</v>
      </c>
      <c r="AN29" s="185">
        <f t="shared" si="13"/>
        <v>1.6835186015665986</v>
      </c>
      <c r="AO29" s="185">
        <f t="shared" si="13"/>
        <v>1.7256065666057638</v>
      </c>
      <c r="AP29" s="185">
        <f t="shared" si="13"/>
        <v>1.7687467307709077</v>
      </c>
      <c r="AQ29" s="185">
        <f t="shared" si="13"/>
        <v>1.8129653990401799</v>
      </c>
      <c r="AR29" s="185">
        <f t="shared" si="13"/>
        <v>1.8582895340161847</v>
      </c>
      <c r="AS29" s="185">
        <f t="shared" si="13"/>
        <v>1.9047467723665894</v>
      </c>
      <c r="AT29" s="185">
        <f t="shared" si="13"/>
        <v>1.9523654416757541</v>
      </c>
      <c r="AU29" s="185">
        <f t="shared" si="13"/>
        <v>2.0011745777176477</v>
      </c>
      <c r="AV29" s="185">
        <f t="shared" si="13"/>
        <v>2.0512039421605888</v>
      </c>
      <c r="AW29" s="185">
        <f t="shared" si="13"/>
        <v>2.1024840407146037</v>
      </c>
      <c r="AX29" s="185">
        <f t="shared" si="13"/>
        <v>2.1550461417324689</v>
      </c>
      <c r="AY29" s="185">
        <f t="shared" si="13"/>
        <v>2.208922295275781</v>
      </c>
      <c r="AZ29" s="185">
        <f t="shared" si="13"/>
        <v>2.2641453526576756</v>
      </c>
      <c r="BA29" s="185">
        <f t="shared" si="13"/>
        <v>2.3207489864741175</v>
      </c>
      <c r="BB29" s="185">
        <f t="shared" si="13"/>
        <v>2.3787677111359704</v>
      </c>
      <c r="BC29" s="185">
        <f t="shared" si="13"/>
        <v>2.3840538616051616</v>
      </c>
      <c r="BD29" s="185">
        <f t="shared" si="13"/>
        <v>2.0548918795767257</v>
      </c>
    </row>
    <row r="30" spans="1:56" outlineLevel="1" x14ac:dyDescent="0.2">
      <c r="B30" s="49" t="str">
        <v>Channel Protection Assets</v>
      </c>
      <c r="C30" s="10" t="s">
        <v>217</v>
      </c>
      <c r="G30" s="181">
        <v>61.214477000000002</v>
      </c>
      <c r="H30" s="185">
        <f t="shared" ref="H30:BD30" si="14">G142</f>
        <v>59.320526400749074</v>
      </c>
      <c r="I30" s="185">
        <f t="shared" si="14"/>
        <v>57.827794283707874</v>
      </c>
      <c r="J30" s="185">
        <f t="shared" si="14"/>
        <v>56.120746704119853</v>
      </c>
      <c r="K30" s="185">
        <f t="shared" si="14"/>
        <v>54.024940843632962</v>
      </c>
      <c r="L30" s="185">
        <f t="shared" si="14"/>
        <v>52.30294102247192</v>
      </c>
      <c r="M30" s="185">
        <f t="shared" si="14"/>
        <v>50.632152628698513</v>
      </c>
      <c r="N30" s="185">
        <f t="shared" si="14"/>
        <v>48.845135477097386</v>
      </c>
      <c r="O30" s="185">
        <f t="shared" si="14"/>
        <v>46.93712237252327</v>
      </c>
      <c r="P30" s="185">
        <f t="shared" si="14"/>
        <v>44.903180403047266</v>
      </c>
      <c r="Q30" s="185">
        <f t="shared" si="14"/>
        <v>42.738205633614626</v>
      </c>
      <c r="R30" s="185">
        <f t="shared" si="14"/>
        <v>40.436917637958452</v>
      </c>
      <c r="S30" s="185">
        <f t="shared" si="14"/>
        <v>37.99385386399846</v>
      </c>
      <c r="T30" s="185">
        <f t="shared" si="14"/>
        <v>35.403363827816747</v>
      </c>
      <c r="U30" s="185">
        <f t="shared" si="14"/>
        <v>32.659603131160949</v>
      </c>
      <c r="V30" s="185">
        <f t="shared" si="14"/>
        <v>29.75652729727998</v>
      </c>
      <c r="W30" s="185">
        <f t="shared" si="14"/>
        <v>26.687885419747985</v>
      </c>
      <c r="X30" s="185">
        <f t="shared" si="14"/>
        <v>23.447213618778594</v>
      </c>
      <c r="Y30" s="185">
        <f t="shared" si="14"/>
        <v>20.02782829937339</v>
      </c>
      <c r="Z30" s="185">
        <f t="shared" si="14"/>
        <v>16.422819205486192</v>
      </c>
      <c r="AA30" s="185">
        <f t="shared" si="14"/>
        <v>12.625042264217521</v>
      </c>
      <c r="AB30" s="185">
        <f t="shared" si="14"/>
        <v>8.6271122138819898</v>
      </c>
      <c r="AC30" s="185">
        <f t="shared" si="14"/>
        <v>4.421395009614546</v>
      </c>
      <c r="AD30" s="185">
        <f t="shared" si="14"/>
        <v>5.4178883601707639E-14</v>
      </c>
      <c r="AE30" s="185">
        <f t="shared" si="14"/>
        <v>5.5533355691750329E-14</v>
      </c>
      <c r="AF30" s="185">
        <f t="shared" si="14"/>
        <v>5.6921689584044093E-14</v>
      </c>
      <c r="AG30" s="185">
        <f t="shared" si="14"/>
        <v>5.8344731823645197E-14</v>
      </c>
      <c r="AH30" s="185">
        <f t="shared" si="14"/>
        <v>5.9803350119236324E-14</v>
      </c>
      <c r="AI30" s="185">
        <f t="shared" si="14"/>
        <v>6.1298433872217236E-14</v>
      </c>
      <c r="AJ30" s="185">
        <f t="shared" si="14"/>
        <v>6.283089471902267E-14</v>
      </c>
      <c r="AK30" s="185">
        <f t="shared" si="14"/>
        <v>6.4401667086998236E-14</v>
      </c>
      <c r="AL30" s="185">
        <f t="shared" si="14"/>
        <v>6.601170876417319E-14</v>
      </c>
      <c r="AM30" s="185">
        <f t="shared" si="14"/>
        <v>6.766200148327752E-14</v>
      </c>
      <c r="AN30" s="185">
        <f t="shared" si="14"/>
        <v>6.9353551520359462E-14</v>
      </c>
      <c r="AO30" s="185">
        <f t="shared" si="14"/>
        <v>7.1087390308368447E-14</v>
      </c>
      <c r="AP30" s="185">
        <f t="shared" si="14"/>
        <v>7.286457506607766E-14</v>
      </c>
      <c r="AQ30" s="185">
        <f t="shared" si="14"/>
        <v>7.4686189442729597E-14</v>
      </c>
      <c r="AR30" s="185">
        <f t="shared" si="14"/>
        <v>7.6553344178797839E-14</v>
      </c>
      <c r="AS30" s="185">
        <f t="shared" si="14"/>
        <v>7.8467177783267783E-14</v>
      </c>
      <c r="AT30" s="185">
        <f t="shared" si="14"/>
        <v>8.0428857227849474E-14</v>
      </c>
      <c r="AU30" s="185">
        <f t="shared" si="14"/>
        <v>8.2439578658545716E-14</v>
      </c>
      <c r="AV30" s="185">
        <f t="shared" si="14"/>
        <v>8.4500568125009353E-14</v>
      </c>
      <c r="AW30" s="185">
        <f t="shared" si="14"/>
        <v>8.6613082328134592E-14</v>
      </c>
      <c r="AX30" s="185">
        <f t="shared" si="14"/>
        <v>8.8778409386337955E-14</v>
      </c>
      <c r="AY30" s="185">
        <f t="shared" si="14"/>
        <v>9.0997869620996406E-14</v>
      </c>
      <c r="AZ30" s="185">
        <f t="shared" si="14"/>
        <v>9.3272816361521322E-14</v>
      </c>
      <c r="BA30" s="185">
        <f t="shared" si="14"/>
        <v>9.560463677055936E-14</v>
      </c>
      <c r="BB30" s="185">
        <f t="shared" si="14"/>
        <v>9.7994752689823341E-14</v>
      </c>
      <c r="BC30" s="185">
        <f t="shared" si="14"/>
        <v>1.0044462150706893E-13</v>
      </c>
      <c r="BD30" s="185">
        <f t="shared" si="14"/>
        <v>1.0295573704474566E-13</v>
      </c>
    </row>
    <row r="31" spans="1:56" outlineLevel="1" x14ac:dyDescent="0.2">
      <c r="B31" s="49" t="str">
        <v>Channel Service Protection</v>
      </c>
      <c r="C31" s="10" t="s">
        <v>217</v>
      </c>
      <c r="G31" s="181">
        <v>7.0836589999999999</v>
      </c>
      <c r="H31" s="185">
        <f t="shared" ref="H31:BD31" si="15">G143</f>
        <v>6.6639076708132698</v>
      </c>
      <c r="I31" s="185">
        <f t="shared" si="15"/>
        <v>6.2820571388443014</v>
      </c>
      <c r="J31" s="185">
        <f t="shared" si="15"/>
        <v>5.9147193705994212</v>
      </c>
      <c r="K31" s="185">
        <f t="shared" si="15"/>
        <v>6.5828957157695278</v>
      </c>
      <c r="L31" s="185">
        <f t="shared" si="15"/>
        <v>7.278310299618636</v>
      </c>
      <c r="M31" s="185">
        <f t="shared" si="15"/>
        <v>7.9975542053562965</v>
      </c>
      <c r="N31" s="185">
        <f t="shared" si="15"/>
        <v>8.7180016272466982</v>
      </c>
      <c r="O31" s="185">
        <f t="shared" si="15"/>
        <v>9.4385079702764667</v>
      </c>
      <c r="P31" s="185">
        <f t="shared" si="15"/>
        <v>10.157851776399472</v>
      </c>
      <c r="Q31" s="185">
        <f t="shared" si="15"/>
        <v>10.874731124729951</v>
      </c>
      <c r="R31" s="185">
        <f t="shared" si="15"/>
        <v>11.587548838014824</v>
      </c>
      <c r="S31" s="185">
        <f t="shared" si="15"/>
        <v>12.294149026037838</v>
      </c>
      <c r="T31" s="185">
        <f t="shared" si="15"/>
        <v>12.99195269220386</v>
      </c>
      <c r="U31" s="185">
        <f t="shared" si="15"/>
        <v>13.678134113960528</v>
      </c>
      <c r="V31" s="185">
        <f t="shared" si="15"/>
        <v>15.056723355713949</v>
      </c>
      <c r="W31" s="185">
        <f t="shared" si="15"/>
        <v>16.452566916309824</v>
      </c>
      <c r="X31" s="185">
        <f t="shared" si="15"/>
        <v>17.863287049864503</v>
      </c>
      <c r="Y31" s="185">
        <f t="shared" si="15"/>
        <v>19.286203496790485</v>
      </c>
      <c r="Z31" s="185">
        <f t="shared" si="15"/>
        <v>20.718302890660603</v>
      </c>
      <c r="AA31" s="185">
        <f t="shared" si="15"/>
        <v>22.156204615651895</v>
      </c>
      <c r="AB31" s="185">
        <f t="shared" si="15"/>
        <v>23.596122587095852</v>
      </c>
      <c r="AC31" s="185">
        <f t="shared" si="15"/>
        <v>25.033822326995406</v>
      </c>
      <c r="AD31" s="185">
        <f t="shared" si="15"/>
        <v>26.464572581831536</v>
      </c>
      <c r="AE31" s="185">
        <f t="shared" si="15"/>
        <v>27.883090574749893</v>
      </c>
      <c r="AF31" s="185">
        <f t="shared" si="15"/>
        <v>29.283479789163732</v>
      </c>
      <c r="AG31" s="185">
        <f t="shared" si="15"/>
        <v>30.659158933599958</v>
      </c>
      <c r="AH31" s="185">
        <f t="shared" si="15"/>
        <v>32.002780421396437</v>
      </c>
      <c r="AI31" s="185">
        <f t="shared" si="15"/>
        <v>33.306136290324126</v>
      </c>
      <c r="AJ31" s="185">
        <f t="shared" si="15"/>
        <v>34.560048953708552</v>
      </c>
      <c r="AK31" s="185">
        <f t="shared" si="15"/>
        <v>35.754243469786623</v>
      </c>
      <c r="AL31" s="185">
        <f t="shared" si="15"/>
        <v>36.87719707298124</v>
      </c>
      <c r="AM31" s="185">
        <f t="shared" si="15"/>
        <v>37.915960431470083</v>
      </c>
      <c r="AN31" s="185">
        <f t="shared" si="15"/>
        <v>38.855943333537503</v>
      </c>
      <c r="AO31" s="185">
        <f t="shared" si="15"/>
        <v>39.68065503796457</v>
      </c>
      <c r="AP31" s="185">
        <f t="shared" si="15"/>
        <v>40.371386004528375</v>
      </c>
      <c r="AQ31" s="185">
        <f t="shared" si="15"/>
        <v>40.906812597048528</v>
      </c>
      <c r="AR31" s="185">
        <f t="shared" si="15"/>
        <v>41.262498718507075</v>
      </c>
      <c r="AS31" s="185">
        <f t="shared" si="15"/>
        <v>41.4102566680005</v>
      </c>
      <c r="AT31" s="185">
        <f t="shared" si="15"/>
        <v>41.317311133313808</v>
      </c>
      <c r="AU31" s="185">
        <f t="shared" si="15"/>
        <v>40.945180298627974</v>
      </c>
      <c r="AV31" s="185">
        <f t="shared" si="15"/>
        <v>40.248137322946903</v>
      </c>
      <c r="AW31" s="185">
        <f t="shared" si="15"/>
        <v>39.171025404002393</v>
      </c>
      <c r="AX31" s="185">
        <f t="shared" si="15"/>
        <v>37.647596043032003</v>
      </c>
      <c r="AY31" s="185">
        <f t="shared" si="15"/>
        <v>35.630820671743543</v>
      </c>
      <c r="AZ31" s="185">
        <f t="shared" si="15"/>
        <v>33.049200309979426</v>
      </c>
      <c r="BA31" s="185">
        <f t="shared" si="15"/>
        <v>29.755818552116349</v>
      </c>
      <c r="BB31" s="185">
        <f t="shared" si="15"/>
        <v>25.534200940719288</v>
      </c>
      <c r="BC31" s="185">
        <f t="shared" si="15"/>
        <v>20.025801914050817</v>
      </c>
      <c r="BD31" s="185">
        <f t="shared" si="15"/>
        <v>12.493186531069565</v>
      </c>
    </row>
    <row r="32" spans="1:56" outlineLevel="1" x14ac:dyDescent="0.2">
      <c r="B32" s="49" t="str">
        <v>Roads</v>
      </c>
      <c r="C32" s="10" t="s">
        <v>217</v>
      </c>
      <c r="G32" s="181">
        <v>39.527847000000001</v>
      </c>
      <c r="H32" s="185">
        <f t="shared" ref="H32:BD32" si="16">G144</f>
        <v>35.11793392271359</v>
      </c>
      <c r="I32" s="185">
        <f t="shared" si="16"/>
        <v>32.004293937142769</v>
      </c>
      <c r="J32" s="185">
        <f t="shared" si="16"/>
        <v>27.561806216243646</v>
      </c>
      <c r="K32" s="185">
        <f t="shared" si="16"/>
        <v>25.257688284464798</v>
      </c>
      <c r="L32" s="185">
        <f t="shared" si="16"/>
        <v>28.150917524879379</v>
      </c>
      <c r="M32" s="185">
        <f t="shared" si="16"/>
        <v>30.846940396621783</v>
      </c>
      <c r="N32" s="185">
        <f t="shared" si="16"/>
        <v>33.23067619002029</v>
      </c>
      <c r="O32" s="185">
        <f t="shared" si="16"/>
        <v>35.274088189400928</v>
      </c>
      <c r="P32" s="185">
        <f t="shared" si="16"/>
        <v>42.902036156079561</v>
      </c>
      <c r="Q32" s="185">
        <f t="shared" si="16"/>
        <v>50.426817263208115</v>
      </c>
      <c r="R32" s="185">
        <f t="shared" si="16"/>
        <v>57.826942751510799</v>
      </c>
      <c r="S32" s="185">
        <f t="shared" si="16"/>
        <v>65.079624829314739</v>
      </c>
      <c r="T32" s="185">
        <f t="shared" si="16"/>
        <v>72.160717924561695</v>
      </c>
      <c r="U32" s="185">
        <f t="shared" si="16"/>
        <v>79.04465763064448</v>
      </c>
      <c r="V32" s="185">
        <f t="shared" si="16"/>
        <v>85.704397262960185</v>
      </c>
      <c r="W32" s="185">
        <f t="shared" si="16"/>
        <v>92.111341940244941</v>
      </c>
      <c r="X32" s="185">
        <f t="shared" si="16"/>
        <v>98.23528010183631</v>
      </c>
      <c r="Y32" s="185">
        <f t="shared" si="16"/>
        <v>104.04431236899461</v>
      </c>
      <c r="Z32" s="185">
        <f t="shared" si="16"/>
        <v>109.50477765530219</v>
      </c>
      <c r="AA32" s="185">
        <f t="shared" si="16"/>
        <v>114.58117642794592</v>
      </c>
      <c r="AB32" s="185">
        <f t="shared" si="16"/>
        <v>119.23927747811464</v>
      </c>
      <c r="AC32" s="185">
        <f t="shared" si="16"/>
        <v>123.49161388787611</v>
      </c>
      <c r="AD32" s="185">
        <f t="shared" si="16"/>
        <v>127.30691964591522</v>
      </c>
      <c r="AE32" s="185">
        <f t="shared" si="16"/>
        <v>130.70465898714656</v>
      </c>
      <c r="AF32" s="185">
        <f t="shared" si="16"/>
        <v>133.97278059258076</v>
      </c>
      <c r="AG32" s="185">
        <f t="shared" si="16"/>
        <v>137.32210010739527</v>
      </c>
      <c r="AH32" s="185">
        <f t="shared" si="16"/>
        <v>140.75515261008013</v>
      </c>
      <c r="AI32" s="185">
        <f t="shared" si="16"/>
        <v>144.27403142533211</v>
      </c>
      <c r="AJ32" s="185">
        <f t="shared" si="16"/>
        <v>147.88088221096541</v>
      </c>
      <c r="AK32" s="185">
        <f t="shared" si="16"/>
        <v>151.57790426623953</v>
      </c>
      <c r="AL32" s="185">
        <f t="shared" si="16"/>
        <v>155.35739242726262</v>
      </c>
      <c r="AM32" s="185">
        <f t="shared" si="16"/>
        <v>159.18862965770697</v>
      </c>
      <c r="AN32" s="185">
        <f t="shared" si="16"/>
        <v>163.02294520763465</v>
      </c>
      <c r="AO32" s="185">
        <f t="shared" si="16"/>
        <v>166.80100183565287</v>
      </c>
      <c r="AP32" s="185">
        <f t="shared" si="16"/>
        <v>170.45065359241426</v>
      </c>
      <c r="AQ32" s="185">
        <f t="shared" si="16"/>
        <v>173.88426059632172</v>
      </c>
      <c r="AR32" s="185">
        <f t="shared" si="16"/>
        <v>176.99527585169673</v>
      </c>
      <c r="AS32" s="185">
        <f t="shared" si="16"/>
        <v>179.65383621007066</v>
      </c>
      <c r="AT32" s="185">
        <f t="shared" si="16"/>
        <v>181.70095895456774</v>
      </c>
      <c r="AU32" s="185">
        <f t="shared" si="16"/>
        <v>182.94073270418968</v>
      </c>
      <c r="AV32" s="185">
        <f t="shared" si="16"/>
        <v>183.12953076791243</v>
      </c>
      <c r="AW32" s="185">
        <f t="shared" si="16"/>
        <v>181.9606350262344</v>
      </c>
      <c r="AX32" s="185">
        <f t="shared" si="16"/>
        <v>179.04145719080444</v>
      </c>
      <c r="AY32" s="185">
        <f t="shared" si="16"/>
        <v>173.85813101910423</v>
      </c>
      <c r="AZ32" s="185">
        <f t="shared" si="16"/>
        <v>165.71696803787017</v>
      </c>
      <c r="BA32" s="185">
        <f t="shared" si="16"/>
        <v>153.63935358042457</v>
      </c>
      <c r="BB32" s="185">
        <f t="shared" si="16"/>
        <v>136.14988587202967</v>
      </c>
      <c r="BC32" s="185">
        <f t="shared" si="16"/>
        <v>110.76649033092623</v>
      </c>
      <c r="BD32" s="185">
        <f t="shared" si="16"/>
        <v>72.316695835646797</v>
      </c>
    </row>
    <row r="33" spans="1:56" outlineLevel="1" x14ac:dyDescent="0.2">
      <c r="B33" s="49" t="str">
        <v>Rail</v>
      </c>
      <c r="C33" s="10" t="s">
        <v>217</v>
      </c>
      <c r="G33" s="181">
        <v>29.706513999999999</v>
      </c>
      <c r="H33" s="185">
        <f t="shared" ref="H33:BD33" si="17">G145</f>
        <v>28.526397413523693</v>
      </c>
      <c r="I33" s="185">
        <f t="shared" si="17"/>
        <v>29.749154207492239</v>
      </c>
      <c r="J33" s="185">
        <f t="shared" si="17"/>
        <v>31.894771913405648</v>
      </c>
      <c r="K33" s="185">
        <f t="shared" si="17"/>
        <v>35.7098000273255</v>
      </c>
      <c r="L33" s="185">
        <f t="shared" si="17"/>
        <v>64.287972609480718</v>
      </c>
      <c r="M33" s="185">
        <f t="shared" si="17"/>
        <v>93.390234650793374</v>
      </c>
      <c r="N33" s="185">
        <f t="shared" si="17"/>
        <v>122.83775626615471</v>
      </c>
      <c r="O33" s="185">
        <f t="shared" si="17"/>
        <v>152.60286968186296</v>
      </c>
      <c r="P33" s="185">
        <f t="shared" si="17"/>
        <v>182.65563940233176</v>
      </c>
      <c r="Q33" s="185">
        <f t="shared" si="17"/>
        <v>212.96374940270533</v>
      </c>
      <c r="R33" s="185">
        <f t="shared" si="17"/>
        <v>243.49238568058945</v>
      </c>
      <c r="S33" s="185">
        <f t="shared" si="17"/>
        <v>274.20411399491235</v>
      </c>
      <c r="T33" s="185">
        <f t="shared" si="17"/>
        <v>305.0587526139704</v>
      </c>
      <c r="U33" s="185">
        <f t="shared" si="17"/>
        <v>336.01323988855552</v>
      </c>
      <c r="V33" s="185">
        <f t="shared" si="17"/>
        <v>367.0214964597028</v>
      </c>
      <c r="W33" s="185">
        <f t="shared" si="17"/>
        <v>398.03428190402406</v>
      </c>
      <c r="X33" s="185">
        <f t="shared" si="17"/>
        <v>428.99904561280965</v>
      </c>
      <c r="Y33" s="185">
        <f t="shared" si="17"/>
        <v>459.85977169406863</v>
      </c>
      <c r="Z33" s="185">
        <f t="shared" si="17"/>
        <v>493.10271333117771</v>
      </c>
      <c r="AA33" s="185">
        <f t="shared" si="17"/>
        <v>526.24583289647694</v>
      </c>
      <c r="AB33" s="185">
        <f t="shared" si="17"/>
        <v>559.21368987780602</v>
      </c>
      <c r="AC33" s="185">
        <f t="shared" si="17"/>
        <v>591.89793237696813</v>
      </c>
      <c r="AD33" s="185">
        <f t="shared" si="17"/>
        <v>624.16497532833148</v>
      </c>
      <c r="AE33" s="185">
        <f t="shared" si="17"/>
        <v>655.86633070279413</v>
      </c>
      <c r="AF33" s="185">
        <f t="shared" si="17"/>
        <v>686.83694741058139</v>
      </c>
      <c r="AG33" s="185">
        <f t="shared" si="17"/>
        <v>716.89331677856251</v>
      </c>
      <c r="AH33" s="185">
        <f t="shared" si="17"/>
        <v>745.83129934235319</v>
      </c>
      <c r="AI33" s="185">
        <f t="shared" si="17"/>
        <v>773.42361784416141</v>
      </c>
      <c r="AJ33" s="185">
        <f t="shared" si="17"/>
        <v>799.4169471594397</v>
      </c>
      <c r="AK33" s="185">
        <f t="shared" si="17"/>
        <v>823.52851315738928</v>
      </c>
      <c r="AL33" s="185">
        <f t="shared" si="17"/>
        <v>845.44564399999581</v>
      </c>
      <c r="AM33" s="185">
        <f t="shared" si="17"/>
        <v>864.89524681656155</v>
      </c>
      <c r="AN33" s="185">
        <f t="shared" si="17"/>
        <v>881.60088339283197</v>
      </c>
      <c r="AO33" s="185">
        <f t="shared" si="17"/>
        <v>895.23336714435914</v>
      </c>
      <c r="AP33" s="185">
        <f t="shared" si="17"/>
        <v>906.24906870360928</v>
      </c>
      <c r="AQ33" s="185">
        <f t="shared" si="17"/>
        <v>915.06052613456018</v>
      </c>
      <c r="AR33" s="185">
        <f t="shared" si="17"/>
        <v>921.17576742814128</v>
      </c>
      <c r="AS33" s="185">
        <f t="shared" si="17"/>
        <v>924.00955759380599</v>
      </c>
      <c r="AT33" s="185">
        <f t="shared" si="17"/>
        <v>922.86310253615079</v>
      </c>
      <c r="AU33" s="185">
        <f t="shared" si="17"/>
        <v>916.89468204768298</v>
      </c>
      <c r="AV33" s="185">
        <f t="shared" si="17"/>
        <v>905.07915208335532</v>
      </c>
      <c r="AW33" s="185">
        <f t="shared" si="17"/>
        <v>886.15029422419411</v>
      </c>
      <c r="AX33" s="185">
        <f t="shared" si="17"/>
        <v>858.5155026657211</v>
      </c>
      <c r="AY33" s="185">
        <f t="shared" si="17"/>
        <v>820.12328351133863</v>
      </c>
      <c r="AZ33" s="185">
        <f t="shared" si="17"/>
        <v>768.24431220914869</v>
      </c>
      <c r="BA33" s="185">
        <f t="shared" si="17"/>
        <v>699.07854409755339</v>
      </c>
      <c r="BB33" s="185">
        <f t="shared" si="17"/>
        <v>606.96349184073006</v>
      </c>
      <c r="BC33" s="185">
        <f t="shared" si="17"/>
        <v>482.4691279635735</v>
      </c>
      <c r="BD33" s="185">
        <f t="shared" si="17"/>
        <v>306.10753474110425</v>
      </c>
    </row>
    <row r="34" spans="1:56" outlineLevel="1" x14ac:dyDescent="0.2">
      <c r="B34" s="49" t="str">
        <v>Buildings</v>
      </c>
      <c r="C34" s="10" t="s">
        <v>217</v>
      </c>
      <c r="G34" s="181">
        <v>2.825688</v>
      </c>
      <c r="H34" s="185">
        <f t="shared" ref="H34:BD34" si="18">G146</f>
        <v>2.7526238980121009</v>
      </c>
      <c r="I34" s="185">
        <f t="shared" si="18"/>
        <v>3.2377292262070196</v>
      </c>
      <c r="J34" s="185">
        <f t="shared" si="18"/>
        <v>4.94888759206024</v>
      </c>
      <c r="K34" s="185">
        <f t="shared" si="18"/>
        <v>6.6744127857477871</v>
      </c>
      <c r="L34" s="185">
        <f t="shared" si="18"/>
        <v>6.5251743588060194</v>
      </c>
      <c r="M34" s="185">
        <f t="shared" si="18"/>
        <v>6.3854378992802383</v>
      </c>
      <c r="N34" s="185">
        <f t="shared" si="18"/>
        <v>6.2346363828039149</v>
      </c>
      <c r="O34" s="185">
        <f t="shared" si="18"/>
        <v>6.0723038918167251</v>
      </c>
      <c r="P34" s="185">
        <f t="shared" si="18"/>
        <v>5.8979581285409228</v>
      </c>
      <c r="Q34" s="185">
        <f t="shared" si="18"/>
        <v>5.7110998871689453</v>
      </c>
      <c r="R34" s="185">
        <f t="shared" si="18"/>
        <v>5.5112125098980309</v>
      </c>
      <c r="S34" s="185">
        <f t="shared" si="18"/>
        <v>5.2977613263340899</v>
      </c>
      <c r="T34" s="185">
        <f t="shared" si="18"/>
        <v>5.0701930757732656</v>
      </c>
      <c r="U34" s="185">
        <f t="shared" si="18"/>
        <v>4.8279353118554411</v>
      </c>
      <c r="V34" s="185">
        <f t="shared" si="18"/>
        <v>4.5703957890693676</v>
      </c>
      <c r="W34" s="185">
        <f t="shared" si="18"/>
        <v>4.2969618305740811</v>
      </c>
      <c r="X34" s="185">
        <f t="shared" si="18"/>
        <v>4.0069996767858616</v>
      </c>
      <c r="Y34" s="185">
        <f t="shared" si="18"/>
        <v>3.6998538141641228</v>
      </c>
      <c r="Z34" s="185">
        <f t="shared" si="18"/>
        <v>3.374846283613306</v>
      </c>
      <c r="AA34" s="185">
        <f t="shared" si="18"/>
        <v>3.0312759679010952</v>
      </c>
      <c r="AB34" s="185">
        <f t="shared" si="18"/>
        <v>2.6684178574760153</v>
      </c>
      <c r="AC34" s="185">
        <f t="shared" si="18"/>
        <v>2.2855222940497439</v>
      </c>
      <c r="AD34" s="185">
        <f t="shared" si="18"/>
        <v>1.8818141912912361</v>
      </c>
      <c r="AE34" s="185">
        <f t="shared" si="18"/>
        <v>1.4564922319610218</v>
      </c>
      <c r="AF34" s="185">
        <f t="shared" si="18"/>
        <v>1.0087280407947401</v>
      </c>
      <c r="AG34" s="185">
        <f t="shared" si="18"/>
        <v>0.53766533242516867</v>
      </c>
      <c r="AH34" s="185">
        <f t="shared" si="18"/>
        <v>0.26667249548008765</v>
      </c>
      <c r="AI34" s="185">
        <f t="shared" si="18"/>
        <v>6.8904250957001062E-2</v>
      </c>
      <c r="AJ34" s="185">
        <f t="shared" si="18"/>
        <v>1.0783041126671833E-14</v>
      </c>
      <c r="AK34" s="185">
        <f t="shared" si="18"/>
        <v>1.1052617154838628E-14</v>
      </c>
      <c r="AL34" s="185">
        <f t="shared" si="18"/>
        <v>1.1328932583709594E-14</v>
      </c>
      <c r="AM34" s="185">
        <f t="shared" si="18"/>
        <v>1.1612155898302334E-14</v>
      </c>
      <c r="AN34" s="185">
        <f t="shared" si="18"/>
        <v>1.1902459795759892E-14</v>
      </c>
      <c r="AO34" s="185">
        <f t="shared" si="18"/>
        <v>1.2200021290653889E-14</v>
      </c>
      <c r="AP34" s="185">
        <f t="shared" si="18"/>
        <v>1.2505021822920236E-14</v>
      </c>
      <c r="AQ34" s="185">
        <f t="shared" si="18"/>
        <v>1.2817647368493241E-14</v>
      </c>
      <c r="AR34" s="185">
        <f t="shared" si="18"/>
        <v>1.3138088552705572E-14</v>
      </c>
      <c r="AS34" s="185">
        <f t="shared" si="18"/>
        <v>1.3466540766523212E-14</v>
      </c>
      <c r="AT34" s="185">
        <f t="shared" si="18"/>
        <v>1.3803204285686292E-14</v>
      </c>
      <c r="AU34" s="185">
        <f t="shared" si="18"/>
        <v>1.4148284392828449E-14</v>
      </c>
      <c r="AV34" s="185">
        <f t="shared" si="18"/>
        <v>1.4501991502649161E-14</v>
      </c>
      <c r="AW34" s="185">
        <f t="shared" si="18"/>
        <v>1.4864541290215391E-14</v>
      </c>
      <c r="AX34" s="185">
        <f t="shared" si="18"/>
        <v>1.5236154822470777E-14</v>
      </c>
      <c r="AY34" s="185">
        <f t="shared" si="18"/>
        <v>1.5617058693032547E-14</v>
      </c>
      <c r="AZ34" s="185">
        <f t="shared" si="18"/>
        <v>1.6007485160358362E-14</v>
      </c>
      <c r="BA34" s="185">
        <f t="shared" si="18"/>
        <v>1.6407672289367322E-14</v>
      </c>
      <c r="BB34" s="185">
        <f t="shared" si="18"/>
        <v>1.6817864096601506E-14</v>
      </c>
      <c r="BC34" s="185">
        <f t="shared" si="18"/>
        <v>1.7238310699016545E-14</v>
      </c>
      <c r="BD34" s="185">
        <f t="shared" si="18"/>
        <v>1.7669268466491957E-14</v>
      </c>
    </row>
    <row r="35" spans="1:56" outlineLevel="1" x14ac:dyDescent="0.2">
      <c r="B35" s="49" t="str">
        <v>Wharves</v>
      </c>
      <c r="C35" s="10" t="s">
        <v>217</v>
      </c>
      <c r="G35" s="181">
        <v>636.11568399999999</v>
      </c>
      <c r="H35" s="185">
        <f t="shared" ref="H35:BD35" si="19">G147</f>
        <v>634.6189186514307</v>
      </c>
      <c r="I35" s="185">
        <f t="shared" si="19"/>
        <v>653.48784612270379</v>
      </c>
      <c r="J35" s="185">
        <f t="shared" si="19"/>
        <v>676.63318536810652</v>
      </c>
      <c r="K35" s="185">
        <f t="shared" si="19"/>
        <v>709.1891972221315</v>
      </c>
      <c r="L35" s="185">
        <f t="shared" si="19"/>
        <v>718.32672405139704</v>
      </c>
      <c r="M35" s="185">
        <f t="shared" si="19"/>
        <v>728.50486613565079</v>
      </c>
      <c r="N35" s="185">
        <f t="shared" si="19"/>
        <v>737.44377007502385</v>
      </c>
      <c r="O35" s="185">
        <f t="shared" si="19"/>
        <v>745.04263284730564</v>
      </c>
      <c r="P35" s="185">
        <f t="shared" si="19"/>
        <v>751.19557380861136</v>
      </c>
      <c r="Q35" s="185">
        <f t="shared" si="19"/>
        <v>755.79142351432699</v>
      </c>
      <c r="R35" s="185">
        <f t="shared" si="19"/>
        <v>758.71350464711929</v>
      </c>
      <c r="S35" s="185">
        <f t="shared" si="19"/>
        <v>759.83940477666147</v>
      </c>
      <c r="T35" s="185">
        <f t="shared" si="19"/>
        <v>759.04074066657813</v>
      </c>
      <c r="U35" s="185">
        <f t="shared" si="19"/>
        <v>756.18291383466476</v>
      </c>
      <c r="V35" s="185">
        <f t="shared" si="19"/>
        <v>751.1248570626899</v>
      </c>
      <c r="W35" s="185">
        <f t="shared" si="19"/>
        <v>743.71877154203185</v>
      </c>
      <c r="X35" s="185">
        <f t="shared" si="19"/>
        <v>733.80985433101546</v>
      </c>
      <c r="Y35" s="185">
        <f t="shared" si="19"/>
        <v>721.23601578910677</v>
      </c>
      <c r="Z35" s="185">
        <f t="shared" si="19"/>
        <v>705.82758664206472</v>
      </c>
      <c r="AA35" s="185">
        <f t="shared" si="19"/>
        <v>687.40701432074445</v>
      </c>
      <c r="AB35" s="185">
        <f t="shared" si="19"/>
        <v>665.78854820447248</v>
      </c>
      <c r="AC35" s="185">
        <f t="shared" si="19"/>
        <v>640.77791338777104</v>
      </c>
      <c r="AD35" s="185">
        <f t="shared" si="19"/>
        <v>612.17197257667476</v>
      </c>
      <c r="AE35" s="185">
        <f t="shared" si="19"/>
        <v>628.02967712751729</v>
      </c>
      <c r="AF35" s="185">
        <f t="shared" si="19"/>
        <v>642.27136478130615</v>
      </c>
      <c r="AG35" s="185">
        <f t="shared" si="19"/>
        <v>655.40617255067957</v>
      </c>
      <c r="AH35" s="185">
        <f t="shared" si="19"/>
        <v>668.5546434069704</v>
      </c>
      <c r="AI35" s="185">
        <f t="shared" si="19"/>
        <v>682.46864374890288</v>
      </c>
      <c r="AJ35" s="185">
        <f t="shared" si="19"/>
        <v>697.87998300991217</v>
      </c>
      <c r="AK35" s="185">
        <f t="shared" si="19"/>
        <v>714.25602904306857</v>
      </c>
      <c r="AL35" s="185">
        <f t="shared" si="19"/>
        <v>730.42362325917622</v>
      </c>
      <c r="AM35" s="185">
        <f t="shared" si="19"/>
        <v>746.19037164400947</v>
      </c>
      <c r="AN35" s="185">
        <f t="shared" si="19"/>
        <v>761.32618913322847</v>
      </c>
      <c r="AO35" s="185">
        <f t="shared" si="19"/>
        <v>775.55835269850502</v>
      </c>
      <c r="AP35" s="185">
        <f t="shared" si="19"/>
        <v>788.56330533208939</v>
      </c>
      <c r="AQ35" s="185">
        <f t="shared" si="19"/>
        <v>799.9564032368371</v>
      </c>
      <c r="AR35" s="185">
        <f t="shared" si="19"/>
        <v>809.27890677010691</v>
      </c>
      <c r="AS35" s="185">
        <f t="shared" si="19"/>
        <v>815.98120203935275</v>
      </c>
      <c r="AT35" s="185">
        <f t="shared" si="19"/>
        <v>819.40074614407808</v>
      </c>
      <c r="AU35" s="185">
        <f t="shared" si="19"/>
        <v>818.73242448539202</v>
      </c>
      <c r="AV35" s="185">
        <f t="shared" si="19"/>
        <v>812.98764519560939</v>
      </c>
      <c r="AW35" s="185">
        <f t="shared" si="19"/>
        <v>800.93607559009638</v>
      </c>
      <c r="AX35" s="185">
        <f t="shared" si="19"/>
        <v>781.01938349692159</v>
      </c>
      <c r="AY35" s="185">
        <f t="shared" si="19"/>
        <v>751.21722132045443</v>
      </c>
      <c r="AZ35" s="185">
        <f t="shared" si="19"/>
        <v>708.82572225083709</v>
      </c>
      <c r="BA35" s="185">
        <f t="shared" si="19"/>
        <v>650.05994140419341</v>
      </c>
      <c r="BB35" s="185">
        <f t="shared" si="19"/>
        <v>569.25262571308303</v>
      </c>
      <c r="BC35" s="185">
        <f t="shared" si="19"/>
        <v>456.92609648130536</v>
      </c>
      <c r="BD35" s="185">
        <f t="shared" si="19"/>
        <v>293.4256469301161</v>
      </c>
    </row>
    <row r="36" spans="1:56" outlineLevel="1" x14ac:dyDescent="0.2">
      <c r="B36" s="49" t="str">
        <v>Plant</v>
      </c>
      <c r="C36" s="10" t="s">
        <v>217</v>
      </c>
      <c r="G36" s="181">
        <v>41.780777</v>
      </c>
      <c r="H36" s="185">
        <f t="shared" ref="H36:BD36" si="20">G148</f>
        <v>40.748652516517502</v>
      </c>
      <c r="I36" s="185">
        <f t="shared" si="20"/>
        <v>39.793392912826441</v>
      </c>
      <c r="J36" s="185">
        <f t="shared" si="20"/>
        <v>39.106189153493027</v>
      </c>
      <c r="K36" s="185">
        <f t="shared" si="20"/>
        <v>38.991576078953031</v>
      </c>
      <c r="L36" s="185">
        <f t="shared" si="20"/>
        <v>39.981417532377641</v>
      </c>
      <c r="M36" s="185">
        <f t="shared" si="20"/>
        <v>40.781044969210647</v>
      </c>
      <c r="N36" s="185">
        <f t="shared" si="20"/>
        <v>41.242799054980281</v>
      </c>
      <c r="O36" s="185">
        <f t="shared" si="20"/>
        <v>41.340464696561668</v>
      </c>
      <c r="P36" s="185">
        <f t="shared" si="20"/>
        <v>41.046506675557517</v>
      </c>
      <c r="Q36" s="185">
        <f t="shared" si="20"/>
        <v>40.332014512931181</v>
      </c>
      <c r="R36" s="185">
        <f t="shared" si="20"/>
        <v>39.217408361236267</v>
      </c>
      <c r="S36" s="185">
        <f t="shared" si="20"/>
        <v>37.718434874534744</v>
      </c>
      <c r="T36" s="185">
        <f t="shared" si="20"/>
        <v>35.832644190612172</v>
      </c>
      <c r="U36" s="185">
        <f t="shared" si="20"/>
        <v>33.631237944286646</v>
      </c>
      <c r="V36" s="185">
        <f t="shared" si="20"/>
        <v>31.228424414810064</v>
      </c>
      <c r="W36" s="185">
        <f t="shared" si="20"/>
        <v>28.684118376029318</v>
      </c>
      <c r="X36" s="185">
        <f t="shared" si="20"/>
        <v>25.993079270050277</v>
      </c>
      <c r="Y36" s="185">
        <f t="shared" si="20"/>
        <v>23.149560634787271</v>
      </c>
      <c r="Z36" s="185">
        <f t="shared" si="20"/>
        <v>23.728299650656954</v>
      </c>
      <c r="AA36" s="185">
        <f t="shared" si="20"/>
        <v>24.321507141923377</v>
      </c>
      <c r="AB36" s="185">
        <f t="shared" si="20"/>
        <v>24.929544820471463</v>
      </c>
      <c r="AC36" s="185">
        <f t="shared" si="20"/>
        <v>25.552783440983251</v>
      </c>
      <c r="AD36" s="185">
        <f t="shared" si="20"/>
        <v>26.191603027007833</v>
      </c>
      <c r="AE36" s="185">
        <f t="shared" si="20"/>
        <v>26.846393102683031</v>
      </c>
      <c r="AF36" s="185">
        <f t="shared" si="20"/>
        <v>27.517552930250105</v>
      </c>
      <c r="AG36" s="185">
        <f t="shared" si="20"/>
        <v>28.205491753506358</v>
      </c>
      <c r="AH36" s="185">
        <f t="shared" si="20"/>
        <v>28.910629047344017</v>
      </c>
      <c r="AI36" s="185">
        <f t="shared" si="20"/>
        <v>29.633394773527616</v>
      </c>
      <c r="AJ36" s="185">
        <f t="shared" si="20"/>
        <v>30.374229642865803</v>
      </c>
      <c r="AK36" s="185">
        <f t="shared" si="20"/>
        <v>31.133585383937444</v>
      </c>
      <c r="AL36" s="185">
        <f t="shared" si="20"/>
        <v>31.911925018535882</v>
      </c>
      <c r="AM36" s="185">
        <f t="shared" si="20"/>
        <v>32.709723143999284</v>
      </c>
      <c r="AN36" s="185">
        <f t="shared" si="20"/>
        <v>33.527466222599259</v>
      </c>
      <c r="AO36" s="185">
        <f t="shared" si="20"/>
        <v>34.365652878164241</v>
      </c>
      <c r="AP36" s="185">
        <f t="shared" si="20"/>
        <v>35.224794200118346</v>
      </c>
      <c r="AQ36" s="185">
        <f t="shared" si="20"/>
        <v>36.105414055121301</v>
      </c>
      <c r="AR36" s="185">
        <f t="shared" si="20"/>
        <v>37.008049406499339</v>
      </c>
      <c r="AS36" s="185">
        <f t="shared" si="20"/>
        <v>37.933250641661829</v>
      </c>
      <c r="AT36" s="185">
        <f t="shared" si="20"/>
        <v>38.881581907703378</v>
      </c>
      <c r="AU36" s="185">
        <f t="shared" si="20"/>
        <v>39.853621455395967</v>
      </c>
      <c r="AV36" s="185">
        <f t="shared" si="20"/>
        <v>40.828462011785192</v>
      </c>
      <c r="AW36" s="185">
        <f t="shared" si="20"/>
        <v>41.731208230662382</v>
      </c>
      <c r="AX36" s="185">
        <f t="shared" si="20"/>
        <v>42.434776368930386</v>
      </c>
      <c r="AY36" s="185">
        <f t="shared" si="20"/>
        <v>42.763930140398685</v>
      </c>
      <c r="AZ36" s="185">
        <f t="shared" si="20"/>
        <v>42.471299680745098</v>
      </c>
      <c r="BA36" s="185">
        <f t="shared" si="20"/>
        <v>41.19427665957496</v>
      </c>
      <c r="BB36" s="185">
        <f t="shared" si="20"/>
        <v>38.368057001413106</v>
      </c>
      <c r="BC36" s="185">
        <f t="shared" si="20"/>
        <v>33.016259784351504</v>
      </c>
      <c r="BD36" s="185">
        <f t="shared" si="20"/>
        <v>23.059344292801448</v>
      </c>
    </row>
    <row r="37" spans="1:56" outlineLevel="1" x14ac:dyDescent="0.2">
      <c r="B37" s="49" t="str">
        <v>Land</v>
      </c>
      <c r="C37" s="10" t="s">
        <v>217</v>
      </c>
      <c r="G37" s="181">
        <v>40.359653999999999</v>
      </c>
      <c r="H37" s="185">
        <f t="shared" ref="H37:BD37" si="21">G149</f>
        <v>40.070938872134832</v>
      </c>
      <c r="I37" s="185">
        <f t="shared" si="21"/>
        <v>40.087566444943818</v>
      </c>
      <c r="J37" s="185">
        <f t="shared" si="21"/>
        <v>39.998382190786508</v>
      </c>
      <c r="K37" s="185">
        <f t="shared" si="21"/>
        <v>39.668853929662909</v>
      </c>
      <c r="L37" s="185">
        <f t="shared" si="21"/>
        <v>39.656761149438196</v>
      </c>
      <c r="M37" s="185">
        <f t="shared" si="21"/>
        <v>39.744887285325838</v>
      </c>
      <c r="N37" s="185">
        <f t="shared" si="21"/>
        <v>39.812634252289463</v>
      </c>
      <c r="O37" s="185">
        <f t="shared" si="21"/>
        <v>39.858928013047937</v>
      </c>
      <c r="P37" s="185">
        <f t="shared" si="21"/>
        <v>39.882653565436655</v>
      </c>
      <c r="Q37" s="185">
        <f t="shared" si="21"/>
        <v>39.882653565436655</v>
      </c>
      <c r="R37" s="185">
        <f t="shared" si="21"/>
        <v>39.857726906958263</v>
      </c>
      <c r="S37" s="185">
        <f t="shared" si="21"/>
        <v>39.806627257077544</v>
      </c>
      <c r="T37" s="185">
        <f t="shared" si="21"/>
        <v>39.728061545385948</v>
      </c>
      <c r="U37" s="185">
        <f t="shared" si="21"/>
        <v>39.620688406074095</v>
      </c>
      <c r="V37" s="185">
        <f t="shared" si="21"/>
        <v>39.483116571330783</v>
      </c>
      <c r="W37" s="185">
        <f t="shared" si="21"/>
        <v>39.313903214596507</v>
      </c>
      <c r="X37" s="185">
        <f t="shared" si="21"/>
        <v>39.111552242168436</v>
      </c>
      <c r="Y37" s="185">
        <f t="shared" si="21"/>
        <v>38.874512531609845</v>
      </c>
      <c r="Z37" s="185">
        <f t="shared" si="21"/>
        <v>38.601176115371963</v>
      </c>
      <c r="AA37" s="185">
        <f t="shared" si="21"/>
        <v>38.289876307989935</v>
      </c>
      <c r="AB37" s="185">
        <f t="shared" si="21"/>
        <v>37.938885775166696</v>
      </c>
      <c r="AC37" s="185">
        <f t="shared" si="21"/>
        <v>37.546414543009803</v>
      </c>
      <c r="AD37" s="185">
        <f t="shared" si="21"/>
        <v>37.110607945635586</v>
      </c>
      <c r="AE37" s="185">
        <f t="shared" si="21"/>
        <v>36.62954450930328</v>
      </c>
      <c r="AF37" s="185">
        <f t="shared" si="21"/>
        <v>36.101233771188333</v>
      </c>
      <c r="AG37" s="185">
        <f t="shared" si="21"/>
        <v>35.523614030849323</v>
      </c>
      <c r="AH37" s="185">
        <f t="shared" si="21"/>
        <v>34.894550032386377</v>
      </c>
      <c r="AI37" s="185">
        <f t="shared" si="21"/>
        <v>34.211830575230998</v>
      </c>
      <c r="AJ37" s="185">
        <f t="shared" si="21"/>
        <v>33.473166051447606</v>
      </c>
      <c r="AK37" s="185">
        <f t="shared" si="21"/>
        <v>32.676185907365522</v>
      </c>
      <c r="AL37" s="185">
        <f t="shared" si="21"/>
        <v>31.818436027297185</v>
      </c>
      <c r="AM37" s="185">
        <f t="shared" si="21"/>
        <v>30.897376037033329</v>
      </c>
      <c r="AN37" s="185">
        <f t="shared" si="21"/>
        <v>29.910376524739217</v>
      </c>
      <c r="AO37" s="185">
        <f t="shared" si="21"/>
        <v>28.854716176807251</v>
      </c>
      <c r="AP37" s="185">
        <f t="shared" si="21"/>
        <v>27.727578826150726</v>
      </c>
      <c r="AQ37" s="185">
        <f t="shared" si="21"/>
        <v>26.526050410350869</v>
      </c>
      <c r="AR37" s="185">
        <f t="shared" si="21"/>
        <v>25.247115836994677</v>
      </c>
      <c r="AS37" s="185">
        <f t="shared" si="21"/>
        <v>23.887655753464209</v>
      </c>
      <c r="AT37" s="185">
        <f t="shared" si="21"/>
        <v>22.444443218359094</v>
      </c>
      <c r="AU37" s="185">
        <f t="shared" si="21"/>
        <v>20.914140271652808</v>
      </c>
      <c r="AV37" s="185">
        <f t="shared" si="21"/>
        <v>19.293294400599734</v>
      </c>
      <c r="AW37" s="185">
        <f t="shared" si="21"/>
        <v>17.578334898324222</v>
      </c>
      <c r="AX37" s="185">
        <f t="shared" si="21"/>
        <v>15.76556911193456</v>
      </c>
      <c r="AY37" s="185">
        <f t="shared" si="21"/>
        <v>13.851178576913963</v>
      </c>
      <c r="AZ37" s="185">
        <f t="shared" si="21"/>
        <v>11.831215034447379</v>
      </c>
      <c r="BA37" s="185">
        <f t="shared" si="21"/>
        <v>9.7015963282468931</v>
      </c>
      <c r="BB37" s="185">
        <f t="shared" si="21"/>
        <v>7.4581021773398541</v>
      </c>
      <c r="BC37" s="185">
        <f t="shared" si="21"/>
        <v>5.096369821182309</v>
      </c>
      <c r="BD37" s="185">
        <f t="shared" si="21"/>
        <v>2.6118895333560492</v>
      </c>
    </row>
    <row r="38" spans="1:56" outlineLevel="1" x14ac:dyDescent="0.2">
      <c r="B38" s="49" t="str">
        <v>Port Capacity Project - Initial Capital Asset Value</v>
      </c>
      <c r="C38" s="10" t="s">
        <v>217</v>
      </c>
      <c r="G38" s="181">
        <v>636.83080800000005</v>
      </c>
      <c r="H38" s="185">
        <f t="shared" ref="H38:BD38" si="22">G150</f>
        <v>632.27520184539333</v>
      </c>
      <c r="I38" s="185">
        <f t="shared" si="22"/>
        <v>632.53756659775274</v>
      </c>
      <c r="J38" s="185">
        <f t="shared" si="22"/>
        <v>631.13033747146051</v>
      </c>
      <c r="K38" s="185">
        <f t="shared" si="22"/>
        <v>625.93074510651661</v>
      </c>
      <c r="L38" s="185">
        <f t="shared" si="22"/>
        <v>625.7399343775279</v>
      </c>
      <c r="M38" s="185">
        <f t="shared" si="22"/>
        <v>627.13046756503354</v>
      </c>
      <c r="N38" s="185">
        <f t="shared" si="22"/>
        <v>628.19943995292851</v>
      </c>
      <c r="O38" s="185">
        <f t="shared" si="22"/>
        <v>628.92990441799009</v>
      </c>
      <c r="P38" s="185">
        <f t="shared" si="22"/>
        <v>629.30426745633417</v>
      </c>
      <c r="Q38" s="185">
        <f t="shared" si="22"/>
        <v>629.30426745633417</v>
      </c>
      <c r="R38" s="185">
        <f t="shared" si="22"/>
        <v>628.91095228917391</v>
      </c>
      <c r="S38" s="185">
        <f t="shared" si="22"/>
        <v>628.10465619649551</v>
      </c>
      <c r="T38" s="185">
        <f t="shared" si="22"/>
        <v>626.86497595400249</v>
      </c>
      <c r="U38" s="185">
        <f t="shared" si="22"/>
        <v>625.17074628926196</v>
      </c>
      <c r="V38" s="185">
        <f t="shared" si="22"/>
        <v>623.00001453131313</v>
      </c>
      <c r="W38" s="185">
        <f t="shared" si="22"/>
        <v>620.33001446903609</v>
      </c>
      <c r="X38" s="185">
        <f t="shared" si="22"/>
        <v>617.13713939456318</v>
      </c>
      <c r="Y38" s="185">
        <f t="shared" si="22"/>
        <v>613.39691430732341</v>
      </c>
      <c r="Z38" s="185">
        <f t="shared" si="22"/>
        <v>609.08396725360001</v>
      </c>
      <c r="AA38" s="185">
        <f t="shared" si="22"/>
        <v>604.17199977574842</v>
      </c>
      <c r="AB38" s="185">
        <f t="shared" si="22"/>
        <v>598.63375644447081</v>
      </c>
      <c r="AC38" s="185">
        <f t="shared" si="22"/>
        <v>592.44099344676943</v>
      </c>
      <c r="AD38" s="185">
        <f t="shared" si="22"/>
        <v>585.56444620140519</v>
      </c>
      <c r="AE38" s="185">
        <f t="shared" si="22"/>
        <v>577.97379597286852</v>
      </c>
      <c r="AF38" s="185">
        <f t="shared" si="22"/>
        <v>569.63763545402901</v>
      </c>
      <c r="AG38" s="185">
        <f t="shared" si="22"/>
        <v>560.52343328676454</v>
      </c>
      <c r="AH38" s="185">
        <f t="shared" si="22"/>
        <v>550.59749748897821</v>
      </c>
      <c r="AI38" s="185">
        <f t="shared" si="22"/>
        <v>539.82493775549824</v>
      </c>
      <c r="AJ38" s="185">
        <f t="shared" si="22"/>
        <v>528.16962659941362</v>
      </c>
      <c r="AK38" s="185">
        <f t="shared" si="22"/>
        <v>515.5941592994277</v>
      </c>
      <c r="AL38" s="185">
        <f t="shared" si="22"/>
        <v>502.05981261781778</v>
      </c>
      <c r="AM38" s="185">
        <f t="shared" si="22"/>
        <v>487.52650225256525</v>
      </c>
      <c r="AN38" s="185">
        <f t="shared" si="22"/>
        <v>471.95273898616398</v>
      </c>
      <c r="AO38" s="185">
        <f t="shared" si="22"/>
        <v>455.29558349253477</v>
      </c>
      <c r="AP38" s="185">
        <f t="shared" si="22"/>
        <v>437.51059976235774</v>
      </c>
      <c r="AQ38" s="185">
        <f t="shared" si="22"/>
        <v>418.55180710598904</v>
      </c>
      <c r="AR38" s="185">
        <f t="shared" si="22"/>
        <v>398.37163069195043</v>
      </c>
      <c r="AS38" s="185">
        <f t="shared" si="22"/>
        <v>376.92085057776865</v>
      </c>
      <c r="AT38" s="185">
        <f t="shared" si="22"/>
        <v>354.14854918869531</v>
      </c>
      <c r="AU38" s="185">
        <f t="shared" si="22"/>
        <v>330.00205719855717</v>
      </c>
      <c r="AV38" s="185">
        <f t="shared" si="22"/>
        <v>304.42689776566925</v>
      </c>
      <c r="AW38" s="185">
        <f t="shared" si="22"/>
        <v>277.36672907538787</v>
      </c>
      <c r="AX38" s="185">
        <f t="shared" si="22"/>
        <v>248.76328513948883</v>
      </c>
      <c r="AY38" s="185">
        <f t="shared" si="22"/>
        <v>218.55631480112271</v>
      </c>
      <c r="AZ38" s="185">
        <f t="shared" si="22"/>
        <v>186.68351889262613</v>
      </c>
      <c r="BA38" s="185">
        <f t="shared" si="22"/>
        <v>153.08048549195399</v>
      </c>
      <c r="BB38" s="185">
        <f t="shared" si="22"/>
        <v>117.68062322194038</v>
      </c>
      <c r="BC38" s="185">
        <f t="shared" si="22"/>
        <v>80.415092534993619</v>
      </c>
      <c r="BD38" s="185">
        <f t="shared" si="22"/>
        <v>41.21273492418581</v>
      </c>
    </row>
    <row r="39" spans="1:56" outlineLevel="1" x14ac:dyDescent="0.2">
      <c r="B39" s="49" t="str">
        <v>Port Capacity Project - Wharves</v>
      </c>
      <c r="C39" s="10" t="s">
        <v>217</v>
      </c>
      <c r="G39" s="181">
        <v>0</v>
      </c>
      <c r="H39" s="185">
        <f t="shared" ref="H39:BD39" si="23">G151</f>
        <v>25.179947770448592</v>
      </c>
      <c r="I39" s="185">
        <f t="shared" si="23"/>
        <v>26.885551304215721</v>
      </c>
      <c r="J39" s="185">
        <f t="shared" si="23"/>
        <v>26.82573804905174</v>
      </c>
      <c r="K39" s="185">
        <f t="shared" si="23"/>
        <v>26.604733140140763</v>
      </c>
      <c r="L39" s="185">
        <f t="shared" si="23"/>
        <v>26.596622868254123</v>
      </c>
      <c r="M39" s="185">
        <f t="shared" si="23"/>
        <v>26.655726474628018</v>
      </c>
      <c r="N39" s="185">
        <f t="shared" si="23"/>
        <v>26.701162372027952</v>
      </c>
      <c r="O39" s="185">
        <f t="shared" si="23"/>
        <v>26.732210235251237</v>
      </c>
      <c r="P39" s="185">
        <f t="shared" si="23"/>
        <v>26.748122265153174</v>
      </c>
      <c r="Q39" s="185">
        <f t="shared" si="23"/>
        <v>26.748122265153174</v>
      </c>
      <c r="R39" s="185">
        <f t="shared" si="23"/>
        <v>26.731404688737452</v>
      </c>
      <c r="S39" s="185">
        <f t="shared" si="23"/>
        <v>26.697133657085224</v>
      </c>
      <c r="T39" s="185">
        <f t="shared" si="23"/>
        <v>26.644441945919922</v>
      </c>
      <c r="U39" s="185">
        <f t="shared" si="23"/>
        <v>26.57242994066068</v>
      </c>
      <c r="V39" s="185">
        <f t="shared" si="23"/>
        <v>26.480164558922276</v>
      </c>
      <c r="W39" s="185">
        <f t="shared" si="23"/>
        <v>26.366678139384039</v>
      </c>
      <c r="X39" s="185">
        <f t="shared" si="23"/>
        <v>26.230967296019561</v>
      </c>
      <c r="Y39" s="185">
        <f t="shared" si="23"/>
        <v>26.071991736649746</v>
      </c>
      <c r="Z39" s="185">
        <f t="shared" si="23"/>
        <v>25.888673044751428</v>
      </c>
      <c r="AA39" s="185">
        <f t="shared" si="23"/>
        <v>25.67989342342279</v>
      </c>
      <c r="AB39" s="185">
        <f t="shared" si="23"/>
        <v>25.444494400374747</v>
      </c>
      <c r="AC39" s="185">
        <f t="shared" si="23"/>
        <v>25.181275492784664</v>
      </c>
      <c r="AD39" s="185">
        <f t="shared" si="23"/>
        <v>24.888992830814843</v>
      </c>
      <c r="AE39" s="185">
        <f t="shared" si="23"/>
        <v>24.566357738563539</v>
      </c>
      <c r="AF39" s="185">
        <f t="shared" si="23"/>
        <v>24.212035271180412</v>
      </c>
      <c r="AG39" s="185">
        <f t="shared" si="23"/>
        <v>23.824642706841527</v>
      </c>
      <c r="AH39" s="185">
        <f t="shared" si="23"/>
        <v>23.40274799224121</v>
      </c>
      <c r="AI39" s="185">
        <f t="shared" si="23"/>
        <v>22.9448681402191</v>
      </c>
      <c r="AJ39" s="185">
        <f t="shared" si="23"/>
        <v>22.449467578100734</v>
      </c>
      <c r="AK39" s="185">
        <f t="shared" si="23"/>
        <v>21.914956445288812</v>
      </c>
      <c r="AL39" s="185">
        <f t="shared" si="23"/>
        <v>21.339688838599983</v>
      </c>
      <c r="AM39" s="185">
        <f t="shared" si="23"/>
        <v>20.721961003798405</v>
      </c>
      <c r="AN39" s="185">
        <f t="shared" si="23"/>
        <v>20.060009471732627</v>
      </c>
      <c r="AO39" s="185">
        <f t="shared" si="23"/>
        <v>19.352009137436184</v>
      </c>
      <c r="AP39" s="185">
        <f t="shared" si="23"/>
        <v>18.596071280505086</v>
      </c>
      <c r="AQ39" s="185">
        <f t="shared" si="23"/>
        <v>17.790241525016537</v>
      </c>
      <c r="AR39" s="185">
        <f t="shared" si="23"/>
        <v>16.932497737203242</v>
      </c>
      <c r="AS39" s="185">
        <f t="shared" si="23"/>
        <v>16.02074785904615</v>
      </c>
      <c r="AT39" s="185">
        <f t="shared" si="23"/>
        <v>15.052827675895452</v>
      </c>
      <c r="AU39" s="185">
        <f t="shared" si="23"/>
        <v>14.026498516175316</v>
      </c>
      <c r="AV39" s="185">
        <f t="shared" si="23"/>
        <v>12.939444881171736</v>
      </c>
      <c r="AW39" s="185">
        <f t="shared" si="23"/>
        <v>11.789272002845369</v>
      </c>
      <c r="AX39" s="185">
        <f t="shared" si="23"/>
        <v>10.573503327551951</v>
      </c>
      <c r="AY39" s="185">
        <f t="shared" si="23"/>
        <v>9.2895779234920823</v>
      </c>
      <c r="AZ39" s="185">
        <f t="shared" si="23"/>
        <v>7.9348478096495016</v>
      </c>
      <c r="BA39" s="185">
        <f t="shared" si="23"/>
        <v>6.5065752039126092</v>
      </c>
      <c r="BB39" s="185">
        <f t="shared" si="23"/>
        <v>5.0019296880078414</v>
      </c>
      <c r="BC39" s="185">
        <f t="shared" si="23"/>
        <v>3.4179852868053908</v>
      </c>
      <c r="BD39" s="185">
        <f t="shared" si="23"/>
        <v>1.7517174594878122</v>
      </c>
    </row>
    <row r="40" spans="1:56" outlineLevel="1" x14ac:dyDescent="0.2">
      <c r="B40" s="49" t="str">
        <v>Port Capacity Project - Civil</v>
      </c>
      <c r="C40" s="10" t="s">
        <v>217</v>
      </c>
      <c r="G40" s="181">
        <v>0</v>
      </c>
      <c r="H40" s="185">
        <f t="shared" ref="H40:BD40" si="24">G152</f>
        <v>17.454352950353218</v>
      </c>
      <c r="I40" s="185">
        <f t="shared" si="24"/>
        <v>17.273564781428089</v>
      </c>
      <c r="J40" s="185">
        <f t="shared" si="24"/>
        <v>16.98429578190121</v>
      </c>
      <c r="K40" s="185">
        <f t="shared" si="24"/>
        <v>16.584780431771996</v>
      </c>
      <c r="L40" s="185">
        <f t="shared" si="24"/>
        <v>16.308680457534418</v>
      </c>
      <c r="M40" s="185">
        <f t="shared" si="24"/>
        <v>16.060927862544766</v>
      </c>
      <c r="N40" s="185">
        <f t="shared" si="24"/>
        <v>15.790594712519672</v>
      </c>
      <c r="O40" s="185">
        <f t="shared" si="24"/>
        <v>15.496706825079235</v>
      </c>
      <c r="P40" s="185">
        <f t="shared" si="24"/>
        <v>15.17825542157145</v>
      </c>
      <c r="Q40" s="185">
        <f t="shared" si="24"/>
        <v>14.834196006122601</v>
      </c>
      <c r="R40" s="185">
        <f t="shared" si="24"/>
        <v>14.463447210262828</v>
      </c>
      <c r="S40" s="185">
        <f t="shared" si="24"/>
        <v>14.06488960210624</v>
      </c>
      <c r="T40" s="185">
        <f t="shared" si="24"/>
        <v>13.637364459035407</v>
      </c>
      <c r="U40" s="185">
        <f t="shared" si="24"/>
        <v>13.179672502809716</v>
      </c>
      <c r="V40" s="185">
        <f t="shared" si="24"/>
        <v>12.690572595985843</v>
      </c>
      <c r="W40" s="185">
        <f t="shared" si="24"/>
        <v>12.168780398506522</v>
      </c>
      <c r="X40" s="185">
        <f t="shared" si="24"/>
        <v>11.612966983280744</v>
      </c>
      <c r="Y40" s="185">
        <f t="shared" si="24"/>
        <v>11.021757409544609</v>
      </c>
      <c r="Z40" s="185">
        <f t="shared" si="24"/>
        <v>10.393729252757117</v>
      </c>
      <c r="AA40" s="185">
        <f t="shared" si="24"/>
        <v>9.7274110897492871</v>
      </c>
      <c r="AB40" s="185">
        <f t="shared" si="24"/>
        <v>9.0212809378080916</v>
      </c>
      <c r="AC40" s="185">
        <f t="shared" si="24"/>
        <v>8.2737646463387424</v>
      </c>
      <c r="AD40" s="185">
        <f t="shared" si="24"/>
        <v>7.4832342397097955</v>
      </c>
      <c r="AE40" s="185">
        <f t="shared" si="24"/>
        <v>6.6480062098454411</v>
      </c>
      <c r="AF40" s="185">
        <f t="shared" si="24"/>
        <v>5.7663397570880495</v>
      </c>
      <c r="AG40" s="185">
        <f t="shared" si="24"/>
        <v>4.8364349778116349</v>
      </c>
      <c r="AH40" s="185">
        <f t="shared" si="24"/>
        <v>3.85643099722322</v>
      </c>
      <c r="AI40" s="185">
        <f t="shared" si="24"/>
        <v>2.8244040457442523</v>
      </c>
      <c r="AJ40" s="185">
        <f t="shared" si="24"/>
        <v>1.7383654773180717</v>
      </c>
      <c r="AK40" s="185">
        <f t="shared" si="24"/>
        <v>0.59625972794199211</v>
      </c>
      <c r="AL40" s="185">
        <f t="shared" si="24"/>
        <v>1.7821084535972753E-3</v>
      </c>
      <c r="AM40" s="185">
        <f t="shared" si="24"/>
        <v>3.2019092238710911E-14</v>
      </c>
      <c r="AN40" s="185">
        <f t="shared" si="24"/>
        <v>3.2819569544678681E-14</v>
      </c>
      <c r="AO40" s="185">
        <f t="shared" si="24"/>
        <v>3.3640058783295647E-14</v>
      </c>
      <c r="AP40" s="185">
        <f t="shared" si="24"/>
        <v>3.4481060252878041E-14</v>
      </c>
      <c r="AQ40" s="185">
        <f t="shared" si="24"/>
        <v>3.5343086759199991E-14</v>
      </c>
      <c r="AR40" s="185">
        <f t="shared" si="24"/>
        <v>3.6226663928179991E-14</v>
      </c>
      <c r="AS40" s="185">
        <f t="shared" si="24"/>
        <v>3.713233052638449E-14</v>
      </c>
      <c r="AT40" s="185">
        <f t="shared" si="24"/>
        <v>3.8060638789544099E-14</v>
      </c>
      <c r="AU40" s="185">
        <f t="shared" si="24"/>
        <v>3.9012154759282704E-14</v>
      </c>
      <c r="AV40" s="185">
        <f t="shared" si="24"/>
        <v>3.9987458628264771E-14</v>
      </c>
      <c r="AW40" s="185">
        <f t="shared" si="24"/>
        <v>4.098714509397139E-14</v>
      </c>
      <c r="AX40" s="185">
        <f t="shared" si="24"/>
        <v>4.2011823721320675E-14</v>
      </c>
      <c r="AY40" s="185">
        <f t="shared" si="24"/>
        <v>4.3062119314353692E-14</v>
      </c>
      <c r="AZ40" s="185">
        <f t="shared" si="24"/>
        <v>4.4138672297212536E-14</v>
      </c>
      <c r="BA40" s="185">
        <f t="shared" si="24"/>
        <v>4.5242139104642852E-14</v>
      </c>
      <c r="BB40" s="185">
        <f t="shared" si="24"/>
        <v>4.6373192582258924E-14</v>
      </c>
      <c r="BC40" s="185">
        <f t="shared" si="24"/>
        <v>4.7532522396815394E-14</v>
      </c>
      <c r="BD40" s="185">
        <f t="shared" si="24"/>
        <v>4.8720835456735779E-14</v>
      </c>
    </row>
    <row r="41" spans="1:56" outlineLevel="1" x14ac:dyDescent="0.2">
      <c r="B41" s="49" t="str">
        <v>Navigational Aids</v>
      </c>
      <c r="C41" s="10" t="s">
        <v>217</v>
      </c>
      <c r="G41" s="181">
        <v>0</v>
      </c>
      <c r="H41" s="185">
        <f t="shared" ref="H41:BD41" si="25">G153</f>
        <v>1.5256916270229319</v>
      </c>
      <c r="I41" s="185">
        <f t="shared" si="25"/>
        <v>1.9781615047545462</v>
      </c>
      <c r="J41" s="185">
        <f t="shared" si="25"/>
        <v>2.2586458999335011</v>
      </c>
      <c r="K41" s="185">
        <f t="shared" si="25"/>
        <v>2.7320306787488073</v>
      </c>
      <c r="L41" s="185">
        <f t="shared" si="25"/>
        <v>4.137505303236793</v>
      </c>
      <c r="M41" s="185">
        <f t="shared" si="25"/>
        <v>5.5609712224839303</v>
      </c>
      <c r="N41" s="185">
        <f t="shared" si="25"/>
        <v>6.9898895446696887</v>
      </c>
      <c r="O41" s="185">
        <f t="shared" si="25"/>
        <v>8.4220648499362394</v>
      </c>
      <c r="P41" s="185">
        <f t="shared" si="25"/>
        <v>9.8551490803358952</v>
      </c>
      <c r="Q41" s="185">
        <f t="shared" si="25"/>
        <v>11.286634293580398</v>
      </c>
      <c r="R41" s="185">
        <f t="shared" si="25"/>
        <v>12.713845125214396</v>
      </c>
      <c r="S41" s="185">
        <f t="shared" si="25"/>
        <v>14.133930948546645</v>
      </c>
      <c r="T41" s="185">
        <f t="shared" si="25"/>
        <v>15.54385772130604</v>
      </c>
      <c r="U41" s="185">
        <f t="shared" si="25"/>
        <v>16.940399507610948</v>
      </c>
      <c r="V41" s="185">
        <f t="shared" si="25"/>
        <v>18.320129663449428</v>
      </c>
      <c r="W41" s="185">
        <f t="shared" si="25"/>
        <v>19.679411673464077</v>
      </c>
      <c r="X41" s="185">
        <f t="shared" si="25"/>
        <v>21.014389626418211</v>
      </c>
      <c r="Y41" s="185">
        <f t="shared" si="25"/>
        <v>22.320978316289509</v>
      </c>
      <c r="Z41" s="185">
        <f t="shared" si="25"/>
        <v>23.594852955492364</v>
      </c>
      <c r="AA41" s="185">
        <f t="shared" si="25"/>
        <v>24.831438486271054</v>
      </c>
      <c r="AB41" s="185">
        <f t="shared" si="25"/>
        <v>26.025898475831443</v>
      </c>
      <c r="AC41" s="185">
        <f t="shared" si="25"/>
        <v>27.173123580289385</v>
      </c>
      <c r="AD41" s="185">
        <f t="shared" si="25"/>
        <v>28.267719562008118</v>
      </c>
      <c r="AE41" s="185">
        <f t="shared" si="25"/>
        <v>29.303994844375026</v>
      </c>
      <c r="AF41" s="185">
        <f t="shared" si="25"/>
        <v>30.27594758752894</v>
      </c>
      <c r="AG41" s="185">
        <f t="shared" si="25"/>
        <v>31.23257875023743</v>
      </c>
      <c r="AH41" s="185">
        <f t="shared" si="25"/>
        <v>32.186003073109511</v>
      </c>
      <c r="AI41" s="185">
        <f t="shared" si="25"/>
        <v>33.082865567866534</v>
      </c>
      <c r="AJ41" s="185">
        <f t="shared" si="25"/>
        <v>33.913887793270078</v>
      </c>
      <c r="AK41" s="185">
        <f t="shared" si="25"/>
        <v>34.709691371516577</v>
      </c>
      <c r="AL41" s="185">
        <f t="shared" si="25"/>
        <v>35.495365111243842</v>
      </c>
      <c r="AM41" s="185">
        <f t="shared" si="25"/>
        <v>36.261559512295122</v>
      </c>
      <c r="AN41" s="185">
        <f t="shared" si="25"/>
        <v>36.997093455789091</v>
      </c>
      <c r="AO41" s="185">
        <f t="shared" si="25"/>
        <v>37.68871380593373</v>
      </c>
      <c r="AP41" s="185">
        <f t="shared" si="25"/>
        <v>38.320697119841029</v>
      </c>
      <c r="AQ41" s="185">
        <f t="shared" si="25"/>
        <v>38.874351406202564</v>
      </c>
      <c r="AR41" s="185">
        <f t="shared" si="25"/>
        <v>39.32738394256517</v>
      </c>
      <c r="AS41" s="185">
        <f t="shared" si="25"/>
        <v>39.653085918911067</v>
      </c>
      <c r="AT41" s="185">
        <f t="shared" si="25"/>
        <v>39.819260673732977</v>
      </c>
      <c r="AU41" s="185">
        <f t="shared" si="25"/>
        <v>39.786783190076349</v>
      </c>
      <c r="AV41" s="185">
        <f t="shared" si="25"/>
        <v>39.507612265312872</v>
      </c>
      <c r="AW41" s="185">
        <f t="shared" si="25"/>
        <v>38.921959159786923</v>
      </c>
      <c r="AX41" s="185">
        <f t="shared" si="25"/>
        <v>37.95409580605115</v>
      </c>
      <c r="AY41" s="185">
        <f t="shared" si="25"/>
        <v>36.505842225699951</v>
      </c>
      <c r="AZ41" s="185">
        <f t="shared" si="25"/>
        <v>34.445802422530676</v>
      </c>
      <c r="BA41" s="185">
        <f t="shared" si="25"/>
        <v>31.590044776178068</v>
      </c>
      <c r="BB41" s="185">
        <f t="shared" si="25"/>
        <v>27.663165794201667</v>
      </c>
      <c r="BC41" s="185">
        <f t="shared" si="25"/>
        <v>22.204592112027612</v>
      </c>
      <c r="BD41" s="185">
        <f t="shared" si="25"/>
        <v>14.259191706196663</v>
      </c>
    </row>
    <row r="42" spans="1:56" outlineLevel="1" x14ac:dyDescent="0.2">
      <c r="B42" s="49" t="str">
        <v>Utilities</v>
      </c>
      <c r="C42" s="10" t="s">
        <v>217</v>
      </c>
      <c r="G42" s="181">
        <v>0</v>
      </c>
      <c r="H42" s="185">
        <f t="shared" ref="H42:BD42" si="26">G154</f>
        <v>0</v>
      </c>
      <c r="I42" s="185">
        <f t="shared" si="26"/>
        <v>-0.23650766856488595</v>
      </c>
      <c r="J42" s="185">
        <f t="shared" si="26"/>
        <v>-0.1624513393888144</v>
      </c>
      <c r="K42" s="185">
        <f t="shared" si="26"/>
        <v>0.91641634098052971</v>
      </c>
      <c r="L42" s="185">
        <f t="shared" si="26"/>
        <v>2.1027181400648121</v>
      </c>
      <c r="M42" s="185">
        <f t="shared" si="26"/>
        <v>3.3109108548567381</v>
      </c>
      <c r="N42" s="185">
        <f t="shared" si="26"/>
        <v>4.5354871081124966</v>
      </c>
      <c r="O42" s="185">
        <f t="shared" si="26"/>
        <v>5.7754431588475788</v>
      </c>
      <c r="P42" s="185">
        <f t="shared" si="26"/>
        <v>7.0296881443801871</v>
      </c>
      <c r="Q42" s="185">
        <f t="shared" si="26"/>
        <v>8.2970396842110716</v>
      </c>
      <c r="R42" s="185">
        <f t="shared" si="26"/>
        <v>9.5762193018640858</v>
      </c>
      <c r="S42" s="185">
        <f t="shared" si="26"/>
        <v>10.865847657915964</v>
      </c>
      <c r="T42" s="185">
        <f t="shared" si="26"/>
        <v>12.164439587208586</v>
      </c>
      <c r="U42" s="185">
        <f t="shared" si="26"/>
        <v>13.470398932994003</v>
      </c>
      <c r="V42" s="185">
        <f t="shared" si="26"/>
        <v>14.782013170511405</v>
      </c>
      <c r="W42" s="185">
        <f t="shared" si="26"/>
        <v>16.097447812235892</v>
      </c>
      <c r="X42" s="185">
        <f t="shared" si="26"/>
        <v>17.414740586770979</v>
      </c>
      <c r="Y42" s="185">
        <f t="shared" si="26"/>
        <v>18.731795383080019</v>
      </c>
      <c r="Z42" s="185">
        <f t="shared" si="26"/>
        <v>20.046375951465873</v>
      </c>
      <c r="AA42" s="185">
        <f t="shared" si="26"/>
        <v>21.356099352412883</v>
      </c>
      <c r="AB42" s="185">
        <f t="shared" si="26"/>
        <v>22.657917696690642</v>
      </c>
      <c r="AC42" s="185">
        <f t="shared" si="26"/>
        <v>23.947467715028115</v>
      </c>
      <c r="AD42" s="185">
        <f t="shared" si="26"/>
        <v>25.219377308739535</v>
      </c>
      <c r="AE42" s="185">
        <f t="shared" si="26"/>
        <v>26.467677992512279</v>
      </c>
      <c r="AF42" s="185">
        <f t="shared" si="26"/>
        <v>27.685738565095289</v>
      </c>
      <c r="AG42" s="185">
        <f t="shared" si="26"/>
        <v>28.866189418141126</v>
      </c>
      <c r="AH42" s="185">
        <f t="shared" si="26"/>
        <v>30.000835715879827</v>
      </c>
      <c r="AI42" s="185">
        <f t="shared" si="26"/>
        <v>31.080557245090468</v>
      </c>
      <c r="AJ42" s="185">
        <f t="shared" si="26"/>
        <v>32.095192169113517</v>
      </c>
      <c r="AK42" s="185">
        <f t="shared" si="26"/>
        <v>33.033401172238172</v>
      </c>
      <c r="AL42" s="185">
        <f t="shared" si="26"/>
        <v>33.882507480790629</v>
      </c>
      <c r="AM42" s="185">
        <f t="shared" si="26"/>
        <v>34.620067903006479</v>
      </c>
      <c r="AN42" s="185">
        <f t="shared" si="26"/>
        <v>35.231971412338453</v>
      </c>
      <c r="AO42" s="185">
        <f t="shared" si="26"/>
        <v>35.746529237680882</v>
      </c>
      <c r="AP42" s="185">
        <f t="shared" si="26"/>
        <v>36.186384489186274</v>
      </c>
      <c r="AQ42" s="185">
        <f t="shared" si="26"/>
        <v>36.538224615171295</v>
      </c>
      <c r="AR42" s="185">
        <f t="shared" si="26"/>
        <v>36.782405249762434</v>
      </c>
      <c r="AS42" s="185">
        <f t="shared" si="26"/>
        <v>36.895558050728191</v>
      </c>
      <c r="AT42" s="185">
        <f t="shared" si="26"/>
        <v>36.849780278426337</v>
      </c>
      <c r="AU42" s="185">
        <f t="shared" si="26"/>
        <v>36.611462175768551</v>
      </c>
      <c r="AV42" s="185">
        <f t="shared" si="26"/>
        <v>36.139669900335605</v>
      </c>
      <c r="AW42" s="185">
        <f t="shared" si="26"/>
        <v>35.383843547418508</v>
      </c>
      <c r="AX42" s="185">
        <f t="shared" si="26"/>
        <v>34.28039061472316</v>
      </c>
      <c r="AY42" s="185">
        <f t="shared" si="26"/>
        <v>32.747395269744821</v>
      </c>
      <c r="AZ42" s="185">
        <f t="shared" si="26"/>
        <v>30.675876007242291</v>
      </c>
      <c r="BA42" s="185">
        <f t="shared" si="26"/>
        <v>27.914097634375732</v>
      </c>
      <c r="BB42" s="185">
        <f t="shared" si="26"/>
        <v>24.235957911732818</v>
      </c>
      <c r="BC42" s="185">
        <f t="shared" si="26"/>
        <v>19.264917307586472</v>
      </c>
      <c r="BD42" s="185">
        <f t="shared" si="26"/>
        <v>12.222826295451098</v>
      </c>
    </row>
    <row r="43" spans="1:56" outlineLevel="1" x14ac:dyDescent="0.2">
      <c r="B43" s="49" t="str">
        <v>Civil</v>
      </c>
      <c r="C43" s="10" t="s">
        <v>217</v>
      </c>
      <c r="G43" s="181">
        <v>0</v>
      </c>
      <c r="H43" s="185">
        <f t="shared" ref="H43:BD43" si="27">G155</f>
        <v>0</v>
      </c>
      <c r="I43" s="185">
        <f t="shared" si="27"/>
        <v>0.26342090345200642</v>
      </c>
      <c r="J43" s="185">
        <f t="shared" si="27"/>
        <v>1.3079596162728535</v>
      </c>
      <c r="K43" s="185">
        <f t="shared" si="27"/>
        <v>1.5785540709738968</v>
      </c>
      <c r="L43" s="185">
        <f t="shared" si="27"/>
        <v>2.0034306834150994</v>
      </c>
      <c r="M43" s="185">
        <f t="shared" si="27"/>
        <v>2.4430175470747084</v>
      </c>
      <c r="N43" s="185">
        <f t="shared" si="27"/>
        <v>2.8918190982934115</v>
      </c>
      <c r="O43" s="185">
        <f t="shared" si="27"/>
        <v>3.3497335168732079</v>
      </c>
      <c r="P43" s="185">
        <f t="shared" si="27"/>
        <v>3.8166409371068171</v>
      </c>
      <c r="Q43" s="185">
        <f t="shared" si="27"/>
        <v>4.2924024292568488</v>
      </c>
      <c r="R43" s="185">
        <f t="shared" si="27"/>
        <v>4.7767785086717005</v>
      </c>
      <c r="S43" s="185">
        <f t="shared" si="27"/>
        <v>5.2693291110286431</v>
      </c>
      <c r="T43" s="185">
        <f t="shared" si="27"/>
        <v>5.7694656562928222</v>
      </c>
      <c r="U43" s="185">
        <f t="shared" si="27"/>
        <v>6.2765186626177769</v>
      </c>
      <c r="V43" s="185">
        <f t="shared" si="27"/>
        <v>6.7897299769700847</v>
      </c>
      <c r="W43" s="185">
        <f t="shared" si="27"/>
        <v>7.3082441939848932</v>
      </c>
      <c r="X43" s="185">
        <f t="shared" si="27"/>
        <v>7.8310991574123232</v>
      </c>
      <c r="Y43" s="185">
        <f t="shared" si="27"/>
        <v>8.3572154210093768</v>
      </c>
      <c r="Z43" s="185">
        <f t="shared" si="27"/>
        <v>8.8853845246280976</v>
      </c>
      <c r="AA43" s="185">
        <f t="shared" si="27"/>
        <v>9.4142559156581225</v>
      </c>
      <c r="AB43" s="185">
        <f t="shared" si="27"/>
        <v>9.9423223147511521</v>
      </c>
      <c r="AC43" s="185">
        <f t="shared" si="27"/>
        <v>10.467903286390543</v>
      </c>
      <c r="AD43" s="185">
        <f t="shared" si="27"/>
        <v>10.989126727407996</v>
      </c>
      <c r="AE43" s="185">
        <f t="shared" si="27"/>
        <v>11.503907927390474</v>
      </c>
      <c r="AF43" s="185">
        <f t="shared" si="27"/>
        <v>12.009925780586244</v>
      </c>
      <c r="AG43" s="185">
        <f t="shared" si="27"/>
        <v>12.504595634708853</v>
      </c>
      <c r="AH43" s="185">
        <f t="shared" si="27"/>
        <v>12.985038141529325</v>
      </c>
      <c r="AI43" s="185">
        <f t="shared" si="27"/>
        <v>13.448043318457964</v>
      </c>
      <c r="AJ43" s="185">
        <f t="shared" si="27"/>
        <v>13.890028827005917</v>
      </c>
      <c r="AK43" s="185">
        <f t="shared" si="27"/>
        <v>14.306991205410316</v>
      </c>
      <c r="AL43" s="185">
        <f t="shared" si="27"/>
        <v>14.69444843331997</v>
      </c>
      <c r="AM43" s="185">
        <f t="shared" si="27"/>
        <v>15.047371718910457</v>
      </c>
      <c r="AN43" s="185">
        <f t="shared" si="27"/>
        <v>15.360103727364203</v>
      </c>
      <c r="AO43" s="185">
        <f t="shared" si="27"/>
        <v>15.626259529420119</v>
      </c>
      <c r="AP43" s="185">
        <f t="shared" si="27"/>
        <v>15.838605207582592</v>
      </c>
      <c r="AQ43" s="185">
        <f t="shared" si="27"/>
        <v>15.988907105031515</v>
      </c>
      <c r="AR43" s="185">
        <f t="shared" si="27"/>
        <v>16.067741793475527</v>
      </c>
      <c r="AS43" s="185">
        <f t="shared" si="27"/>
        <v>16.064252389001176</v>
      </c>
      <c r="AT43" s="185">
        <f t="shared" si="27"/>
        <v>15.965829842141007</v>
      </c>
      <c r="AU43" s="185">
        <f t="shared" si="27"/>
        <v>15.757686420841846</v>
      </c>
      <c r="AV43" s="185">
        <f t="shared" si="27"/>
        <v>15.422269274826698</v>
      </c>
      <c r="AW43" s="185">
        <f t="shared" si="27"/>
        <v>14.947200541510949</v>
      </c>
      <c r="AX43" s="185">
        <f t="shared" si="27"/>
        <v>14.342211198557845</v>
      </c>
      <c r="AY43" s="185">
        <f t="shared" si="27"/>
        <v>13.578411997565185</v>
      </c>
      <c r="AZ43" s="185">
        <f t="shared" si="27"/>
        <v>12.59459225296032</v>
      </c>
      <c r="BA43" s="185">
        <f t="shared" si="27"/>
        <v>11.339530103662311</v>
      </c>
      <c r="BB43" s="185">
        <f t="shared" si="27"/>
        <v>9.7307301337759782</v>
      </c>
      <c r="BC43" s="185">
        <f t="shared" si="27"/>
        <v>7.6315555983320937</v>
      </c>
      <c r="BD43" s="185">
        <f t="shared" si="27"/>
        <v>4.7609802604356783</v>
      </c>
    </row>
    <row r="44" spans="1:56" outlineLevel="1" x14ac:dyDescent="0.2">
      <c r="B44" s="49" t="str">
        <v>Minor Capital Works</v>
      </c>
      <c r="C44" s="10" t="s">
        <v>217</v>
      </c>
      <c r="G44" s="181">
        <v>0</v>
      </c>
      <c r="H44" s="185">
        <f t="shared" ref="H44:BD44" si="28">G156</f>
        <v>0</v>
      </c>
      <c r="I44" s="185">
        <f t="shared" si="28"/>
        <v>1.1598042915752647</v>
      </c>
      <c r="J44" s="185">
        <f t="shared" si="28"/>
        <v>2.6785266860251911</v>
      </c>
      <c r="K44" s="185">
        <f t="shared" si="28"/>
        <v>4.1321813639675309</v>
      </c>
      <c r="L44" s="185">
        <f t="shared" si="28"/>
        <v>7.3195615651985957</v>
      </c>
      <c r="M44" s="185">
        <f t="shared" si="28"/>
        <v>10.544830405736528</v>
      </c>
      <c r="N44" s="185">
        <f t="shared" si="28"/>
        <v>13.786094755354213</v>
      </c>
      <c r="O44" s="185">
        <f t="shared" si="28"/>
        <v>17.03862126630608</v>
      </c>
      <c r="P44" s="185">
        <f t="shared" si="28"/>
        <v>20.297341993011749</v>
      </c>
      <c r="Q44" s="185">
        <f t="shared" si="28"/>
        <v>23.556838422175272</v>
      </c>
      <c r="R44" s="185">
        <f t="shared" si="28"/>
        <v>26.811324858575698</v>
      </c>
      <c r="S44" s="185">
        <f t="shared" si="28"/>
        <v>30.05463114291976</v>
      </c>
      <c r="T44" s="185">
        <f t="shared" si="28"/>
        <v>33.28018467733532</v>
      </c>
      <c r="U44" s="185">
        <f t="shared" si="28"/>
        <v>36.480991733245517</v>
      </c>
      <c r="V44" s="185">
        <f t="shared" si="28"/>
        <v>39.649618015497026</v>
      </c>
      <c r="W44" s="185">
        <f t="shared" si="28"/>
        <v>42.7781684557212</v>
      </c>
      <c r="X44" s="185">
        <f t="shared" si="28"/>
        <v>45.858266206982591</v>
      </c>
      <c r="Y44" s="185">
        <f t="shared" si="28"/>
        <v>48.881030810815069</v>
      </c>
      <c r="Z44" s="185">
        <f t="shared" si="28"/>
        <v>51.837055506759967</v>
      </c>
      <c r="AA44" s="185">
        <f t="shared" si="28"/>
        <v>54.716383653503009</v>
      </c>
      <c r="AB44" s="185">
        <f t="shared" si="28"/>
        <v>57.508484229655593</v>
      </c>
      <c r="AC44" s="185">
        <f t="shared" si="28"/>
        <v>60.202226381140584</v>
      </c>
      <c r="AD44" s="185">
        <f t="shared" si="28"/>
        <v>62.785852981022195</v>
      </c>
      <c r="AE44" s="185">
        <f t="shared" si="28"/>
        <v>65.246953166462248</v>
      </c>
      <c r="AF44" s="185">
        <f t="shared" si="28"/>
        <v>67.57243381629003</v>
      </c>
      <c r="AG44" s="185">
        <f t="shared" si="28"/>
        <v>69.746194837343438</v>
      </c>
      <c r="AH44" s="185">
        <f t="shared" si="28"/>
        <v>71.789156902067475</v>
      </c>
      <c r="AI44" s="185">
        <f t="shared" si="28"/>
        <v>73.735386071522072</v>
      </c>
      <c r="AJ44" s="185">
        <f t="shared" si="28"/>
        <v>75.575469172877192</v>
      </c>
      <c r="AK44" s="185">
        <f t="shared" si="28"/>
        <v>77.348879203660175</v>
      </c>
      <c r="AL44" s="185">
        <f t="shared" si="28"/>
        <v>79.099715376105124</v>
      </c>
      <c r="AM44" s="185">
        <f t="shared" si="28"/>
        <v>80.807142778414715</v>
      </c>
      <c r="AN44" s="185">
        <f t="shared" si="28"/>
        <v>82.44624482448458</v>
      </c>
      <c r="AO44" s="185">
        <f t="shared" si="28"/>
        <v>83.987487538098307</v>
      </c>
      <c r="AP44" s="185">
        <f t="shared" si="28"/>
        <v>85.395831982389709</v>
      </c>
      <c r="AQ44" s="185">
        <f t="shared" si="28"/>
        <v>86.629623952995075</v>
      </c>
      <c r="AR44" s="185">
        <f t="shared" si="28"/>
        <v>87.639185189232251</v>
      </c>
      <c r="AS44" s="185">
        <f t="shared" si="28"/>
        <v>88.364996391502004</v>
      </c>
      <c r="AT44" s="185">
        <f t="shared" si="28"/>
        <v>88.735308846886312</v>
      </c>
      <c r="AU44" s="185">
        <f t="shared" si="28"/>
        <v>88.662934335303731</v>
      </c>
      <c r="AV44" s="185">
        <f t="shared" si="28"/>
        <v>88.040815345377368</v>
      </c>
      <c r="AW44" s="185">
        <f t="shared" si="28"/>
        <v>86.735715544007519</v>
      </c>
      <c r="AX44" s="185">
        <f t="shared" si="28"/>
        <v>84.578878572095078</v>
      </c>
      <c r="AY44" s="185">
        <f t="shared" si="28"/>
        <v>81.351515065925156</v>
      </c>
      <c r="AZ44" s="185">
        <f t="shared" si="28"/>
        <v>76.760815362359608</v>
      </c>
      <c r="BA44" s="185">
        <f t="shared" si="28"/>
        <v>70.396896684479273</v>
      </c>
      <c r="BB44" s="185">
        <f t="shared" si="28"/>
        <v>61.646035584240892</v>
      </c>
      <c r="BC44" s="185">
        <f t="shared" si="28"/>
        <v>49.481866452122475</v>
      </c>
      <c r="BD44" s="185">
        <f t="shared" si="28"/>
        <v>31.775923473912755</v>
      </c>
    </row>
    <row r="45" spans="1:56" outlineLevel="1" x14ac:dyDescent="0.2">
      <c r="B45" s="49" t="str">
        <v>[spare]</v>
      </c>
      <c r="C45" s="10" t="s">
        <v>217</v>
      </c>
      <c r="G45" s="182">
        <v>0</v>
      </c>
      <c r="H45" s="185">
        <f t="shared" ref="H45:BD45" si="29">G157</f>
        <v>0</v>
      </c>
      <c r="I45" s="185">
        <f t="shared" si="29"/>
        <v>0</v>
      </c>
      <c r="J45" s="185">
        <f t="shared" si="29"/>
        <v>0</v>
      </c>
      <c r="K45" s="185">
        <f t="shared" si="29"/>
        <v>0</v>
      </c>
      <c r="L45" s="185">
        <f t="shared" si="29"/>
        <v>0</v>
      </c>
      <c r="M45" s="185">
        <f t="shared" si="29"/>
        <v>0</v>
      </c>
      <c r="N45" s="185">
        <f t="shared" si="29"/>
        <v>0</v>
      </c>
      <c r="O45" s="185">
        <f t="shared" si="29"/>
        <v>0</v>
      </c>
      <c r="P45" s="185">
        <f t="shared" si="29"/>
        <v>0</v>
      </c>
      <c r="Q45" s="185">
        <f t="shared" si="29"/>
        <v>0</v>
      </c>
      <c r="R45" s="185">
        <f t="shared" si="29"/>
        <v>0</v>
      </c>
      <c r="S45" s="185">
        <f t="shared" si="29"/>
        <v>0</v>
      </c>
      <c r="T45" s="185">
        <f t="shared" si="29"/>
        <v>0</v>
      </c>
      <c r="U45" s="185">
        <f t="shared" si="29"/>
        <v>0</v>
      </c>
      <c r="V45" s="185">
        <f t="shared" si="29"/>
        <v>0</v>
      </c>
      <c r="W45" s="185">
        <f t="shared" si="29"/>
        <v>0</v>
      </c>
      <c r="X45" s="185">
        <f t="shared" si="29"/>
        <v>0</v>
      </c>
      <c r="Y45" s="185">
        <f t="shared" si="29"/>
        <v>0</v>
      </c>
      <c r="Z45" s="185">
        <f t="shared" si="29"/>
        <v>0</v>
      </c>
      <c r="AA45" s="185">
        <f t="shared" si="29"/>
        <v>0</v>
      </c>
      <c r="AB45" s="185">
        <f t="shared" si="29"/>
        <v>0</v>
      </c>
      <c r="AC45" s="185">
        <f t="shared" si="29"/>
        <v>0</v>
      </c>
      <c r="AD45" s="185">
        <f t="shared" si="29"/>
        <v>0</v>
      </c>
      <c r="AE45" s="185">
        <f t="shared" si="29"/>
        <v>0</v>
      </c>
      <c r="AF45" s="185">
        <f t="shared" si="29"/>
        <v>0</v>
      </c>
      <c r="AG45" s="185">
        <f t="shared" si="29"/>
        <v>0</v>
      </c>
      <c r="AH45" s="185">
        <f t="shared" si="29"/>
        <v>0</v>
      </c>
      <c r="AI45" s="185">
        <f t="shared" si="29"/>
        <v>0</v>
      </c>
      <c r="AJ45" s="185">
        <f t="shared" si="29"/>
        <v>0</v>
      </c>
      <c r="AK45" s="185">
        <f t="shared" si="29"/>
        <v>0</v>
      </c>
      <c r="AL45" s="185">
        <f t="shared" si="29"/>
        <v>0</v>
      </c>
      <c r="AM45" s="185">
        <f t="shared" si="29"/>
        <v>0</v>
      </c>
      <c r="AN45" s="185">
        <f t="shared" si="29"/>
        <v>0</v>
      </c>
      <c r="AO45" s="185">
        <f t="shared" si="29"/>
        <v>0</v>
      </c>
      <c r="AP45" s="185">
        <f t="shared" si="29"/>
        <v>0</v>
      </c>
      <c r="AQ45" s="185">
        <f t="shared" si="29"/>
        <v>0</v>
      </c>
      <c r="AR45" s="185">
        <f t="shared" si="29"/>
        <v>0</v>
      </c>
      <c r="AS45" s="185">
        <f t="shared" si="29"/>
        <v>0</v>
      </c>
      <c r="AT45" s="185">
        <f t="shared" si="29"/>
        <v>0</v>
      </c>
      <c r="AU45" s="185">
        <f t="shared" si="29"/>
        <v>0</v>
      </c>
      <c r="AV45" s="185">
        <f t="shared" si="29"/>
        <v>0</v>
      </c>
      <c r="AW45" s="185">
        <f t="shared" si="29"/>
        <v>0</v>
      </c>
      <c r="AX45" s="185">
        <f t="shared" si="29"/>
        <v>0</v>
      </c>
      <c r="AY45" s="185">
        <f t="shared" si="29"/>
        <v>0</v>
      </c>
      <c r="AZ45" s="185">
        <f t="shared" si="29"/>
        <v>0</v>
      </c>
      <c r="BA45" s="185">
        <f t="shared" si="29"/>
        <v>0</v>
      </c>
      <c r="BB45" s="185">
        <f t="shared" si="29"/>
        <v>0</v>
      </c>
      <c r="BC45" s="185">
        <f t="shared" si="29"/>
        <v>0</v>
      </c>
      <c r="BD45" s="185">
        <f t="shared" si="29"/>
        <v>0</v>
      </c>
    </row>
    <row r="46" spans="1:56" outlineLevel="1" x14ac:dyDescent="0.2">
      <c r="A46" s="27"/>
      <c r="B46" s="49"/>
      <c r="C46" s="29"/>
      <c r="D46" s="25"/>
      <c r="E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</row>
    <row r="47" spans="1:56" outlineLevel="1" x14ac:dyDescent="0.2">
      <c r="A47" s="27"/>
      <c r="B47" s="62" t="s">
        <v>268</v>
      </c>
      <c r="C47" s="63" t="s">
        <v>217</v>
      </c>
      <c r="D47" s="64"/>
      <c r="E47" s="65">
        <f t="shared" ref="E47:BD47" si="30">SUM(E26:E45)</f>
        <v>0</v>
      </c>
      <c r="F47" s="65"/>
      <c r="G47" s="65">
        <f t="shared" si="30"/>
        <v>4142.0477219999993</v>
      </c>
      <c r="H47" s="65">
        <f t="shared" si="30"/>
        <v>3973.2581916464674</v>
      </c>
      <c r="I47" s="65">
        <f t="shared" si="30"/>
        <v>3900.080699734543</v>
      </c>
      <c r="J47" s="65">
        <f t="shared" si="30"/>
        <v>3914.9261786561465</v>
      </c>
      <c r="K47" s="65">
        <f t="shared" si="30"/>
        <v>3950.9164381281512</v>
      </c>
      <c r="L47" s="65">
        <f t="shared" si="30"/>
        <v>3988.7787122897485</v>
      </c>
      <c r="M47" s="65">
        <f t="shared" si="30"/>
        <v>4037.1882682711139</v>
      </c>
      <c r="N47" s="65">
        <f t="shared" si="30"/>
        <v>4086.0150125280538</v>
      </c>
      <c r="O47" s="65">
        <f t="shared" si="30"/>
        <v>4134.5411334514683</v>
      </c>
      <c r="P47" s="65">
        <f t="shared" si="30"/>
        <v>4185.2625719805037</v>
      </c>
      <c r="Q47" s="65">
        <f t="shared" si="30"/>
        <v>4232.2133174915425</v>
      </c>
      <c r="R47" s="65">
        <f t="shared" si="30"/>
        <v>4275.1300591514573</v>
      </c>
      <c r="S47" s="65">
        <f t="shared" si="30"/>
        <v>4313.729946128884</v>
      </c>
      <c r="T47" s="65">
        <f t="shared" si="30"/>
        <v>4347.6966667061724</v>
      </c>
      <c r="U47" s="65">
        <f t="shared" si="30"/>
        <v>4376.7719324422351</v>
      </c>
      <c r="V47" s="65">
        <f t="shared" si="30"/>
        <v>4401.4312970550191</v>
      </c>
      <c r="W47" s="65">
        <f t="shared" si="30"/>
        <v>4420.7001532627437</v>
      </c>
      <c r="X47" s="65">
        <f t="shared" si="30"/>
        <v>4434.1941406870264</v>
      </c>
      <c r="Y47" s="65">
        <f t="shared" si="30"/>
        <v>4441.5100003581019</v>
      </c>
      <c r="Z47" s="65">
        <f t="shared" si="30"/>
        <v>4448.3516843972011</v>
      </c>
      <c r="AA47" s="65">
        <f t="shared" si="30"/>
        <v>4448.4561452098942</v>
      </c>
      <c r="AB47" s="65">
        <f t="shared" si="30"/>
        <v>4441.3609063457998</v>
      </c>
      <c r="AC47" s="65">
        <f t="shared" si="30"/>
        <v>4426.6006478702238</v>
      </c>
      <c r="AD47" s="65">
        <f t="shared" si="30"/>
        <v>4403.6239890874331</v>
      </c>
      <c r="AE47" s="65">
        <f t="shared" si="30"/>
        <v>4424.8146199567509</v>
      </c>
      <c r="AF47" s="65">
        <f t="shared" si="30"/>
        <v>4439.6028623066204</v>
      </c>
      <c r="AG47" s="65">
        <f t="shared" si="30"/>
        <v>4448.3780320581545</v>
      </c>
      <c r="AH47" s="65">
        <f t="shared" si="30"/>
        <v>4452.1282953425361</v>
      </c>
      <c r="AI47" s="65">
        <f t="shared" si="30"/>
        <v>4451.0385508389681</v>
      </c>
      <c r="AJ47" s="65">
        <f t="shared" si="30"/>
        <v>4445.4217320278221</v>
      </c>
      <c r="AK47" s="65">
        <f t="shared" si="30"/>
        <v>4434.2605446033222</v>
      </c>
      <c r="AL47" s="65">
        <f t="shared" si="30"/>
        <v>4416.4430983221273</v>
      </c>
      <c r="AM47" s="65">
        <f t="shared" si="30"/>
        <v>4391.2465844993303</v>
      </c>
      <c r="AN47" s="65">
        <f t="shared" si="30"/>
        <v>4357.245620491165</v>
      </c>
      <c r="AO47" s="65">
        <f t="shared" si="30"/>
        <v>4313.5228828288236</v>
      </c>
      <c r="AP47" s="65">
        <f t="shared" si="30"/>
        <v>4259.8594967332756</v>
      </c>
      <c r="AQ47" s="65">
        <f t="shared" si="30"/>
        <v>4195.8580189799732</v>
      </c>
      <c r="AR47" s="65">
        <f t="shared" si="30"/>
        <v>4120.0916996921715</v>
      </c>
      <c r="AS47" s="65">
        <f t="shared" si="30"/>
        <v>4030.8930113886286</v>
      </c>
      <c r="AT47" s="65">
        <f t="shared" si="30"/>
        <v>3926.2993225088521</v>
      </c>
      <c r="AU47" s="65">
        <f t="shared" si="30"/>
        <v>3803.9777884993878</v>
      </c>
      <c r="AV47" s="65">
        <f t="shared" si="30"/>
        <v>3661.1003252759497</v>
      </c>
      <c r="AW47" s="65">
        <f t="shared" si="30"/>
        <v>3494.1725619485669</v>
      </c>
      <c r="AX47" s="65">
        <f t="shared" si="30"/>
        <v>3298.8374326242561</v>
      </c>
      <c r="AY47" s="65">
        <f t="shared" si="30"/>
        <v>3069.5173068864351</v>
      </c>
      <c r="AZ47" s="65">
        <f t="shared" si="30"/>
        <v>2798.8049562338601</v>
      </c>
      <c r="BA47" s="65">
        <f t="shared" si="30"/>
        <v>2476.4291497368645</v>
      </c>
      <c r="BB47" s="65">
        <f t="shared" si="30"/>
        <v>2087.152243975981</v>
      </c>
      <c r="BC47" s="65">
        <f t="shared" si="30"/>
        <v>1605.6469073919122</v>
      </c>
      <c r="BD47" s="65">
        <f t="shared" si="30"/>
        <v>979.57330976112121</v>
      </c>
    </row>
    <row r="48" spans="1:56" outlineLevel="1" x14ac:dyDescent="0.2">
      <c r="C48" s="24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</row>
    <row r="49" spans="1:56" x14ac:dyDescent="0.2">
      <c r="A49" s="6">
        <f ca="1">MAX($A$1:A48)+subsection</f>
        <v>8.0399999999999991</v>
      </c>
      <c r="B49" s="6" t="s">
        <v>269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56" x14ac:dyDescent="0.2">
      <c r="C50" s="24"/>
      <c r="E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</row>
    <row r="51" spans="1:56" outlineLevel="1" x14ac:dyDescent="0.2">
      <c r="B51" s="50" t="s">
        <v>270</v>
      </c>
      <c r="C51" s="24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</row>
    <row r="52" spans="1:56" outlineLevel="1" x14ac:dyDescent="0.2">
      <c r="C52" s="24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</row>
    <row r="53" spans="1:56" outlineLevel="1" x14ac:dyDescent="0.2">
      <c r="B53" s="48" t="s">
        <v>269</v>
      </c>
      <c r="C53" s="24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</row>
    <row r="54" spans="1:56" outlineLevel="1" x14ac:dyDescent="0.2">
      <c r="B54" s="49" t="str">
        <f t="array" ref="B54:B73">Asset_Classes</f>
        <v>Shared Channel</v>
      </c>
      <c r="C54" s="10" t="s">
        <v>217</v>
      </c>
      <c r="G54" s="185">
        <f t="shared" ref="G54:G73" si="31">G26*G$18+G82*((1+G$18)^0.5-1)</f>
        <v>5.8851146273408883</v>
      </c>
      <c r="H54" s="185">
        <f t="shared" ref="H54:BD59" si="32">H26*H$18+H82*((1+H$18)^0.5-1)</f>
        <v>9.4750345500186999</v>
      </c>
      <c r="I54" s="185">
        <f t="shared" si="32"/>
        <v>8.4745650633707559</v>
      </c>
      <c r="J54" s="185">
        <f t="shared" si="32"/>
        <v>5.9271511603932385</v>
      </c>
      <c r="K54" s="185">
        <f t="shared" si="32"/>
        <v>9.6684026020599507</v>
      </c>
      <c r="L54" s="185">
        <f t="shared" si="32"/>
        <v>11.028284446306179</v>
      </c>
      <c r="M54" s="185">
        <f t="shared" si="32"/>
        <v>11.052791745075748</v>
      </c>
      <c r="N54" s="185">
        <f t="shared" si="32"/>
        <v>11.071631731004855</v>
      </c>
      <c r="O54" s="185">
        <f t="shared" si="32"/>
        <v>11.084505721389744</v>
      </c>
      <c r="P54" s="185">
        <f t="shared" si="32"/>
        <v>11.091103641462</v>
      </c>
      <c r="Q54" s="185">
        <f t="shared" si="32"/>
        <v>11.091103641462</v>
      </c>
      <c r="R54" s="185">
        <f t="shared" si="32"/>
        <v>11.084171701686087</v>
      </c>
      <c r="S54" s="185">
        <f t="shared" si="32"/>
        <v>11.069961225145462</v>
      </c>
      <c r="T54" s="185">
        <f t="shared" si="32"/>
        <v>11.048112617464255</v>
      </c>
      <c r="U54" s="185">
        <f t="shared" si="32"/>
        <v>11.018252853633271</v>
      </c>
      <c r="V54" s="185">
        <f t="shared" si="32"/>
        <v>10.979995031224822</v>
      </c>
      <c r="W54" s="185">
        <f t="shared" si="32"/>
        <v>10.93293790966243</v>
      </c>
      <c r="X54" s="185">
        <f t="shared" si="32"/>
        <v>10.876665435127403</v>
      </c>
      <c r="Y54" s="185">
        <f t="shared" si="32"/>
        <v>10.810746250672086</v>
      </c>
      <c r="Z54" s="185">
        <f t="shared" si="32"/>
        <v>10.734733191097048</v>
      </c>
      <c r="AA54" s="185">
        <f t="shared" si="32"/>
        <v>10.648162762136588</v>
      </c>
      <c r="AB54" s="185">
        <f t="shared" si="32"/>
        <v>10.550554603483668</v>
      </c>
      <c r="AC54" s="185">
        <f t="shared" si="32"/>
        <v>10.441410935171769</v>
      </c>
      <c r="AD54" s="185">
        <f t="shared" si="32"/>
        <v>10.320215986817097</v>
      </c>
      <c r="AE54" s="185">
        <f t="shared" si="32"/>
        <v>10.18643540921021</v>
      </c>
      <c r="AF54" s="185">
        <f t="shared" si="32"/>
        <v>10.039515667731218</v>
      </c>
      <c r="AG54" s="185">
        <f t="shared" si="32"/>
        <v>9.8788834170475184</v>
      </c>
      <c r="AH54" s="185">
        <f t="shared" si="32"/>
        <v>9.7039448565373032</v>
      </c>
      <c r="AI54" s="185">
        <f t="shared" si="32"/>
        <v>9.5140850658659222</v>
      </c>
      <c r="AJ54" s="185">
        <f t="shared" si="32"/>
        <v>9.308667320125636</v>
      </c>
      <c r="AK54" s="185">
        <f t="shared" si="32"/>
        <v>9.0870323839321721</v>
      </c>
      <c r="AL54" s="185">
        <f t="shared" si="32"/>
        <v>8.8484977838539542</v>
      </c>
      <c r="AM54" s="185">
        <f t="shared" si="32"/>
        <v>8.5923570585318672</v>
      </c>
      <c r="AN54" s="185">
        <f t="shared" si="32"/>
        <v>8.3178789858287683</v>
      </c>
      <c r="AO54" s="185">
        <f t="shared" si="32"/>
        <v>8.0243067863289337</v>
      </c>
      <c r="AP54" s="185">
        <f t="shared" si="32"/>
        <v>7.7108573024879608</v>
      </c>
      <c r="AQ54" s="185">
        <f t="shared" si="32"/>
        <v>7.3767201527134851</v>
      </c>
      <c r="AR54" s="185">
        <f t="shared" si="32"/>
        <v>7.0210568596362295</v>
      </c>
      <c r="AS54" s="185">
        <f t="shared" si="32"/>
        <v>6.6429999518096672</v>
      </c>
      <c r="AT54" s="185">
        <f t="shared" si="32"/>
        <v>6.2416520380545029</v>
      </c>
      <c r="AU54" s="185">
        <f t="shared" si="32"/>
        <v>5.8160848536416996</v>
      </c>
      <c r="AV54" s="185">
        <f t="shared" si="32"/>
        <v>5.3653382774844722</v>
      </c>
      <c r="AW54" s="185">
        <f t="shared" si="32"/>
        <v>4.8884193194858589</v>
      </c>
      <c r="AX54" s="185">
        <f t="shared" si="32"/>
        <v>4.3843010771638857</v>
      </c>
      <c r="AY54" s="185">
        <f t="shared" si="32"/>
        <v>3.8519216606511351</v>
      </c>
      <c r="AZ54" s="185">
        <f t="shared" si="32"/>
        <v>3.2901830851395197</v>
      </c>
      <c r="BA54" s="185">
        <f t="shared" si="32"/>
        <v>2.6979501298144171</v>
      </c>
      <c r="BB54" s="185">
        <f t="shared" si="32"/>
        <v>2.0740491622948469</v>
      </c>
      <c r="BC54" s="185">
        <f t="shared" si="32"/>
        <v>1.4172669275681642</v>
      </c>
      <c r="BD54" s="185">
        <f t="shared" si="32"/>
        <v>0.72634930037871337</v>
      </c>
    </row>
    <row r="55" spans="1:56" outlineLevel="1" x14ac:dyDescent="0.2">
      <c r="B55" s="49" t="str">
        <v>Shared Channel Over-Dredge</v>
      </c>
      <c r="C55" s="10" t="s">
        <v>217</v>
      </c>
      <c r="G55" s="185">
        <f t="shared" si="31"/>
        <v>1.9115737256544325</v>
      </c>
      <c r="H55" s="185">
        <f t="shared" ref="H55:V55" si="33">H27*H$18+H83*((1+H$18)^0.5-1)</f>
        <v>1.1841017733332597</v>
      </c>
      <c r="I55" s="185">
        <f t="shared" si="33"/>
        <v>0.1375250927590459</v>
      </c>
      <c r="J55" s="185">
        <f t="shared" si="33"/>
        <v>6.7017321877797381E-2</v>
      </c>
      <c r="K55" s="185">
        <f t="shared" si="33"/>
        <v>7.1930978008014707E-2</v>
      </c>
      <c r="L55" s="185">
        <f t="shared" si="33"/>
        <v>3.7102163091161849E-2</v>
      </c>
      <c r="M55" s="185">
        <f t="shared" si="33"/>
        <v>1.267657238948018E-2</v>
      </c>
      <c r="N55" s="185">
        <f t="shared" si="33"/>
        <v>-1.8596235662471373E-16</v>
      </c>
      <c r="O55" s="185">
        <f t="shared" si="33"/>
        <v>-1.9061141554033156E-16</v>
      </c>
      <c r="P55" s="185">
        <f t="shared" si="33"/>
        <v>-1.9537670092883987E-16</v>
      </c>
      <c r="Q55" s="185">
        <f t="shared" si="33"/>
        <v>-2.0026111845206086E-16</v>
      </c>
      <c r="R55" s="185">
        <f t="shared" si="33"/>
        <v>-2.052676464133624E-16</v>
      </c>
      <c r="S55" s="185">
        <f t="shared" si="33"/>
        <v>-2.1039933757369644E-16</v>
      </c>
      <c r="T55" s="185">
        <f t="shared" si="33"/>
        <v>-2.1565932101303887E-16</v>
      </c>
      <c r="U55" s="185">
        <f t="shared" si="33"/>
        <v>-2.2105080403836484E-16</v>
      </c>
      <c r="V55" s="185">
        <f t="shared" si="33"/>
        <v>-2.2657707413932397E-16</v>
      </c>
      <c r="W55" s="185">
        <f t="shared" si="32"/>
        <v>-2.3224150099280707E-16</v>
      </c>
      <c r="X55" s="185">
        <f t="shared" si="32"/>
        <v>-2.3804753851762721E-16</v>
      </c>
      <c r="Y55" s="185">
        <f t="shared" si="32"/>
        <v>-2.4399872698056788E-16</v>
      </c>
      <c r="Z55" s="185">
        <f t="shared" si="32"/>
        <v>-2.5009869515508207E-16</v>
      </c>
      <c r="AA55" s="185">
        <f t="shared" si="32"/>
        <v>-2.5635116253395913E-16</v>
      </c>
      <c r="AB55" s="185">
        <f t="shared" si="32"/>
        <v>-2.6275994159730811E-16</v>
      </c>
      <c r="AC55" s="185">
        <f t="shared" si="32"/>
        <v>-2.6932894013724082E-16</v>
      </c>
      <c r="AD55" s="185">
        <f t="shared" si="32"/>
        <v>-2.7606216364067181E-16</v>
      </c>
      <c r="AE55" s="185">
        <f t="shared" si="32"/>
        <v>-2.8296371773168863E-16</v>
      </c>
      <c r="AF55" s="185">
        <f t="shared" si="32"/>
        <v>-2.9003781067498082E-16</v>
      </c>
      <c r="AG55" s="185">
        <f t="shared" si="32"/>
        <v>-2.9728875594185532E-16</v>
      </c>
      <c r="AH55" s="185">
        <f t="shared" si="32"/>
        <v>-3.0472097484040173E-16</v>
      </c>
      <c r="AI55" s="185">
        <f t="shared" si="32"/>
        <v>-3.1233899921141174E-16</v>
      </c>
      <c r="AJ55" s="185">
        <f t="shared" si="32"/>
        <v>-3.2014747419169702E-16</v>
      </c>
      <c r="AK55" s="185">
        <f t="shared" si="32"/>
        <v>-3.2815116104648947E-16</v>
      </c>
      <c r="AL55" s="185">
        <f t="shared" si="32"/>
        <v>-3.3635494007265165E-16</v>
      </c>
      <c r="AM55" s="185">
        <f t="shared" si="32"/>
        <v>-3.44763813574468E-16</v>
      </c>
      <c r="AN55" s="185">
        <f t="shared" si="32"/>
        <v>-3.533829089138297E-16</v>
      </c>
      <c r="AO55" s="185">
        <f t="shared" si="32"/>
        <v>-3.6221748163667541E-16</v>
      </c>
      <c r="AP55" s="185">
        <f t="shared" si="32"/>
        <v>-3.7127291867759227E-16</v>
      </c>
      <c r="AQ55" s="185">
        <f t="shared" si="32"/>
        <v>-3.8055474164453204E-16</v>
      </c>
      <c r="AR55" s="185">
        <f t="shared" si="32"/>
        <v>-3.900686101856453E-16</v>
      </c>
      <c r="AS55" s="185">
        <f t="shared" si="32"/>
        <v>-3.9982032544028644E-16</v>
      </c>
      <c r="AT55" s="185">
        <f t="shared" si="32"/>
        <v>-4.098158335762936E-16</v>
      </c>
      <c r="AU55" s="185">
        <f t="shared" si="32"/>
        <v>-4.2006122941570093E-16</v>
      </c>
      <c r="AV55" s="185">
        <f t="shared" si="32"/>
        <v>-4.3056276015109342E-16</v>
      </c>
      <c r="AW55" s="185">
        <f t="shared" si="32"/>
        <v>-4.4132682915487072E-16</v>
      </c>
      <c r="AX55" s="185">
        <f t="shared" si="32"/>
        <v>-4.5235999988374243E-16</v>
      </c>
      <c r="AY55" s="185">
        <f t="shared" si="32"/>
        <v>-4.6366899988083603E-16</v>
      </c>
      <c r="AZ55" s="185">
        <f t="shared" si="32"/>
        <v>-4.7526072487785694E-16</v>
      </c>
      <c r="BA55" s="185">
        <f t="shared" si="32"/>
        <v>-4.8714224299980339E-16</v>
      </c>
      <c r="BB55" s="185">
        <f t="shared" si="32"/>
        <v>-4.9932079907479844E-16</v>
      </c>
      <c r="BC55" s="185">
        <f t="shared" si="32"/>
        <v>-5.1180381905166845E-16</v>
      </c>
      <c r="BD55" s="185">
        <f t="shared" si="32"/>
        <v>-5.2459891452796021E-16</v>
      </c>
    </row>
    <row r="56" spans="1:56" outlineLevel="1" x14ac:dyDescent="0.2">
      <c r="B56" s="49" t="str">
        <v>Melbourne Channel</v>
      </c>
      <c r="C56" s="10" t="s">
        <v>217</v>
      </c>
      <c r="G56" s="185">
        <f t="shared" si="31"/>
        <v>25.094008464419751</v>
      </c>
      <c r="H56" s="185">
        <f t="shared" si="32"/>
        <v>40.404578349766716</v>
      </c>
      <c r="I56" s="185">
        <f t="shared" si="32"/>
        <v>36.146899630138115</v>
      </c>
      <c r="J56" s="185">
        <f t="shared" si="32"/>
        <v>25.37613311099426</v>
      </c>
      <c r="K56" s="185">
        <f t="shared" si="32"/>
        <v>41.551248191734324</v>
      </c>
      <c r="L56" s="185">
        <f t="shared" si="32"/>
        <v>47.412475897039897</v>
      </c>
      <c r="M56" s="185">
        <f t="shared" si="32"/>
        <v>47.535221683314653</v>
      </c>
      <c r="N56" s="185">
        <f t="shared" si="32"/>
        <v>47.634066901219953</v>
      </c>
      <c r="O56" s="185">
        <f t="shared" si="32"/>
        <v>47.707720021627111</v>
      </c>
      <c r="P56" s="185">
        <f t="shared" si="32"/>
        <v>47.75483866913671</v>
      </c>
      <c r="Q56" s="185">
        <f t="shared" si="32"/>
        <v>47.774027791772106</v>
      </c>
      <c r="R56" s="185">
        <f t="shared" si="32"/>
        <v>47.763837761236857</v>
      </c>
      <c r="S56" s="185">
        <f t="shared" si="32"/>
        <v>47.722762400159318</v>
      </c>
      <c r="T56" s="185">
        <f t="shared" si="32"/>
        <v>47.649236932414553</v>
      </c>
      <c r="U56" s="185">
        <f t="shared" si="32"/>
        <v>47.541635852228985</v>
      </c>
      <c r="V56" s="185">
        <f t="shared" si="32"/>
        <v>47.398270707326098</v>
      </c>
      <c r="W56" s="185">
        <f t="shared" si="32"/>
        <v>47.217387790847731</v>
      </c>
      <c r="X56" s="185">
        <f t="shared" si="32"/>
        <v>46.997165736170466</v>
      </c>
      <c r="Y56" s="185">
        <f t="shared" si="32"/>
        <v>46.735713008006172</v>
      </c>
      <c r="Z56" s="185">
        <f t="shared" si="32"/>
        <v>46.431065282305774</v>
      </c>
      <c r="AA56" s="185">
        <f t="shared" si="32"/>
        <v>46.08118270643957</v>
      </c>
      <c r="AB56" s="185">
        <f t="shared" si="32"/>
        <v>45.683947029861841</v>
      </c>
      <c r="AC56" s="185">
        <f t="shared" si="32"/>
        <v>45.237158593924597</v>
      </c>
      <c r="AD56" s="185">
        <f t="shared" si="32"/>
        <v>44.738533167608445</v>
      </c>
      <c r="AE56" s="185">
        <f t="shared" si="32"/>
        <v>44.185698613587149</v>
      </c>
      <c r="AF56" s="185">
        <f t="shared" si="32"/>
        <v>43.576191366102712</v>
      </c>
      <c r="AG56" s="185">
        <f t="shared" si="32"/>
        <v>42.90745269841613</v>
      </c>
      <c r="AH56" s="185">
        <f t="shared" si="32"/>
        <v>42.176824752868619</v>
      </c>
      <c r="AI56" s="185">
        <f t="shared" si="32"/>
        <v>41.381546300493859</v>
      </c>
      <c r="AJ56" s="185">
        <f t="shared" si="32"/>
        <v>40.518748189183079</v>
      </c>
      <c r="AK56" s="185">
        <f t="shared" si="32"/>
        <v>39.585448428936942</v>
      </c>
      <c r="AL56" s="185">
        <f t="shared" si="32"/>
        <v>38.578546848755543</v>
      </c>
      <c r="AM56" s="185">
        <f t="shared" si="32"/>
        <v>37.494819240774078</v>
      </c>
      <c r="AN56" s="185">
        <f t="shared" si="32"/>
        <v>36.330910881189126</v>
      </c>
      <c r="AO56" s="185">
        <f t="shared" si="32"/>
        <v>35.083329281053835</v>
      </c>
      <c r="AP56" s="185">
        <f t="shared" si="32"/>
        <v>33.74843596803764</v>
      </c>
      <c r="AQ56" s="185">
        <f t="shared" si="32"/>
        <v>32.322437024600561</v>
      </c>
      <c r="AR56" s="185">
        <f t="shared" si="32"/>
        <v>30.801371995378791</v>
      </c>
      <c r="AS56" s="185">
        <f t="shared" si="32"/>
        <v>29.181100604390199</v>
      </c>
      <c r="AT56" s="185">
        <f t="shared" si="32"/>
        <v>27.457286451580444</v>
      </c>
      <c r="AU56" s="185">
        <f t="shared" si="32"/>
        <v>25.625376416686596</v>
      </c>
      <c r="AV56" s="185">
        <f t="shared" si="32"/>
        <v>23.680573750260297</v>
      </c>
      <c r="AW56" s="185">
        <f t="shared" si="32"/>
        <v>21.617801503740562</v>
      </c>
      <c r="AX56" s="185">
        <f t="shared" si="32"/>
        <v>19.431650458311879</v>
      </c>
      <c r="AY56" s="185">
        <f t="shared" si="32"/>
        <v>17.116300705643429</v>
      </c>
      <c r="AZ56" s="185">
        <f t="shared" si="32"/>
        <v>14.665395077598886</v>
      </c>
      <c r="BA56" s="185">
        <f t="shared" si="32"/>
        <v>12.071815827183501</v>
      </c>
      <c r="BB56" s="185">
        <f t="shared" si="32"/>
        <v>9.3272396722797346</v>
      </c>
      <c r="BC56" s="185">
        <f t="shared" si="32"/>
        <v>6.4210743978152403</v>
      </c>
      <c r="BD56" s="185">
        <f t="shared" si="32"/>
        <v>3.3369600707931362</v>
      </c>
    </row>
    <row r="57" spans="1:56" outlineLevel="1" x14ac:dyDescent="0.2">
      <c r="B57" s="49" t="str">
        <v>Melbourne Channel Over-Dredge</v>
      </c>
      <c r="C57" s="10" t="s">
        <v>217</v>
      </c>
      <c r="G57" s="185">
        <f t="shared" si="31"/>
        <v>1.8568068752198359</v>
      </c>
      <c r="H57" s="185">
        <f t="shared" si="32"/>
        <v>1.0712058127591382</v>
      </c>
      <c r="I57" s="185">
        <f t="shared" si="32"/>
        <v>9.6032293115902334E-2</v>
      </c>
      <c r="J57" s="185">
        <f t="shared" si="32"/>
        <v>0.17208569764268039</v>
      </c>
      <c r="K57" s="185">
        <f t="shared" si="32"/>
        <v>0.35055260724254445</v>
      </c>
      <c r="L57" s="185">
        <f t="shared" si="32"/>
        <v>0.23924204117963407</v>
      </c>
      <c r="M57" s="185">
        <f t="shared" si="32"/>
        <v>9.526108085537717E-2</v>
      </c>
      <c r="N57" s="185">
        <f t="shared" si="32"/>
        <v>2.9572727364279867E-2</v>
      </c>
      <c r="O57" s="185">
        <f t="shared" si="32"/>
        <v>3.0315849771815128E-2</v>
      </c>
      <c r="P57" s="185">
        <f t="shared" si="32"/>
        <v>3.1073746016110505E-2</v>
      </c>
      <c r="Q57" s="185">
        <f t="shared" si="32"/>
        <v>3.185058966651326E-2</v>
      </c>
      <c r="R57" s="185">
        <f t="shared" si="32"/>
        <v>3.2646854408176086E-2</v>
      </c>
      <c r="S57" s="185">
        <f t="shared" si="32"/>
        <v>3.3463025768380492E-2</v>
      </c>
      <c r="T57" s="185">
        <f t="shared" si="32"/>
        <v>3.4299601412589996E-2</v>
      </c>
      <c r="U57" s="185">
        <f t="shared" si="32"/>
        <v>3.5157091447904742E-2</v>
      </c>
      <c r="V57" s="185">
        <f t="shared" si="32"/>
        <v>3.6036018734102351E-2</v>
      </c>
      <c r="W57" s="185">
        <f t="shared" si="32"/>
        <v>3.6936919202454919E-2</v>
      </c>
      <c r="X57" s="185">
        <f t="shared" si="32"/>
        <v>3.7860342182516292E-2</v>
      </c>
      <c r="Y57" s="185">
        <f t="shared" si="32"/>
        <v>3.8806850737079207E-2</v>
      </c>
      <c r="Z57" s="185">
        <f t="shared" si="32"/>
        <v>3.9777022005506188E-2</v>
      </c>
      <c r="AA57" s="185">
        <f t="shared" si="32"/>
        <v>4.0771447555643846E-2</v>
      </c>
      <c r="AB57" s="185">
        <f t="shared" si="32"/>
        <v>4.1790733744534937E-2</v>
      </c>
      <c r="AC57" s="185">
        <f t="shared" si="32"/>
        <v>4.2835502088148319E-2</v>
      </c>
      <c r="AD57" s="185">
        <f t="shared" si="32"/>
        <v>4.3906389640352032E-2</v>
      </c>
      <c r="AE57" s="185">
        <f t="shared" si="32"/>
        <v>4.5004049381360822E-2</v>
      </c>
      <c r="AF57" s="185">
        <f t="shared" si="32"/>
        <v>4.6129150615894843E-2</v>
      </c>
      <c r="AG57" s="185">
        <f t="shared" si="32"/>
        <v>4.7282379381292219E-2</v>
      </c>
      <c r="AH57" s="185">
        <f t="shared" si="32"/>
        <v>4.8464438865824529E-2</v>
      </c>
      <c r="AI57" s="185">
        <f t="shared" si="32"/>
        <v>4.9676049837470135E-2</v>
      </c>
      <c r="AJ57" s="185">
        <f t="shared" si="32"/>
        <v>5.0917951083406895E-2</v>
      </c>
      <c r="AK57" s="185">
        <f t="shared" si="32"/>
        <v>5.2190899860492065E-2</v>
      </c>
      <c r="AL57" s="185">
        <f t="shared" si="32"/>
        <v>5.3495672357004365E-2</v>
      </c>
      <c r="AM57" s="185">
        <f t="shared" si="32"/>
        <v>5.4833064165929472E-2</v>
      </c>
      <c r="AN57" s="185">
        <f t="shared" si="32"/>
        <v>5.6203890770077709E-2</v>
      </c>
      <c r="AO57" s="185">
        <f t="shared" si="32"/>
        <v>5.7608988039329664E-2</v>
      </c>
      <c r="AP57" s="185">
        <f t="shared" si="32"/>
        <v>5.9049212740312898E-2</v>
      </c>
      <c r="AQ57" s="185">
        <f t="shared" si="32"/>
        <v>6.0525443058820703E-2</v>
      </c>
      <c r="AR57" s="185">
        <f t="shared" si="32"/>
        <v>6.2038579135291226E-2</v>
      </c>
      <c r="AS57" s="185">
        <f t="shared" si="32"/>
        <v>6.3589543613673499E-2</v>
      </c>
      <c r="AT57" s="185">
        <f t="shared" si="32"/>
        <v>6.5179282204015337E-2</v>
      </c>
      <c r="AU57" s="185">
        <f t="shared" si="32"/>
        <v>6.6808764259115722E-2</v>
      </c>
      <c r="AV57" s="185">
        <f t="shared" si="32"/>
        <v>6.8478983365593604E-2</v>
      </c>
      <c r="AW57" s="185">
        <f t="shared" si="32"/>
        <v>7.0190957949733457E-2</v>
      </c>
      <c r="AX57" s="185">
        <f t="shared" si="32"/>
        <v>7.1945731898476792E-2</v>
      </c>
      <c r="AY57" s="185">
        <f t="shared" si="32"/>
        <v>7.3744375195938711E-2</v>
      </c>
      <c r="AZ57" s="185">
        <f t="shared" si="32"/>
        <v>7.558798457583718E-2</v>
      </c>
      <c r="BA57" s="185">
        <f t="shared" si="32"/>
        <v>7.7477684190233112E-2</v>
      </c>
      <c r="BB57" s="185">
        <f t="shared" si="32"/>
        <v>7.9414626294988938E-2</v>
      </c>
      <c r="BC57" s="185">
        <f t="shared" si="32"/>
        <v>8.0045415894633459E-2</v>
      </c>
      <c r="BD57" s="185">
        <f t="shared" si="32"/>
        <v>7.2327468077785159E-2</v>
      </c>
    </row>
    <row r="58" spans="1:56" outlineLevel="1" x14ac:dyDescent="0.2">
      <c r="B58" s="49" t="str">
        <v>Channel Protection Assets</v>
      </c>
      <c r="C58" s="10" t="s">
        <v>217</v>
      </c>
      <c r="G58" s="185">
        <f t="shared" si="31"/>
        <v>0.80243696441948442</v>
      </c>
      <c r="H58" s="185">
        <f t="shared" si="32"/>
        <v>1.2609723726591724</v>
      </c>
      <c r="I58" s="185">
        <f t="shared" si="32"/>
        <v>1.0989897556179737</v>
      </c>
      <c r="J58" s="185">
        <f t="shared" si="32"/>
        <v>0.747612078651683</v>
      </c>
      <c r="K58" s="185">
        <f t="shared" si="32"/>
        <v>1.1837191245318388</v>
      </c>
      <c r="L58" s="185">
        <f t="shared" si="32"/>
        <v>1.3075735255617982</v>
      </c>
      <c r="M58" s="185">
        <f t="shared" si="32"/>
        <v>1.2658038157174629</v>
      </c>
      <c r="N58" s="185">
        <f t="shared" si="32"/>
        <v>1.2211283869274348</v>
      </c>
      <c r="O58" s="185">
        <f t="shared" si="32"/>
        <v>1.1734280593130817</v>
      </c>
      <c r="P58" s="185">
        <f t="shared" si="32"/>
        <v>1.1225795100761817</v>
      </c>
      <c r="Q58" s="185">
        <f t="shared" si="32"/>
        <v>1.0684551408403657</v>
      </c>
      <c r="R58" s="185">
        <f t="shared" si="32"/>
        <v>1.0109229409489613</v>
      </c>
      <c r="S58" s="185">
        <f t="shared" si="32"/>
        <v>0.94984634659996159</v>
      </c>
      <c r="T58" s="185">
        <f t="shared" si="32"/>
        <v>0.88508409569541868</v>
      </c>
      <c r="U58" s="185">
        <f t="shared" si="32"/>
        <v>0.81649007827902376</v>
      </c>
      <c r="V58" s="185">
        <f t="shared" si="32"/>
        <v>0.74391318243199955</v>
      </c>
      <c r="W58" s="185">
        <f t="shared" si="32"/>
        <v>0.66719713549369963</v>
      </c>
      <c r="X58" s="185">
        <f t="shared" si="32"/>
        <v>0.58618034046946488</v>
      </c>
      <c r="Y58" s="185">
        <f t="shared" si="32"/>
        <v>0.50069570748433478</v>
      </c>
      <c r="Z58" s="185">
        <f t="shared" si="32"/>
        <v>0.4105704801371548</v>
      </c>
      <c r="AA58" s="185">
        <f t="shared" si="32"/>
        <v>0.31562605660543808</v>
      </c>
      <c r="AB58" s="185">
        <f t="shared" si="32"/>
        <v>0.21567780534704975</v>
      </c>
      <c r="AC58" s="185">
        <f t="shared" si="32"/>
        <v>0.11053487524036365</v>
      </c>
      <c r="AD58" s="185">
        <f t="shared" si="32"/>
        <v>1.3544720900426911E-15</v>
      </c>
      <c r="AE58" s="185">
        <f t="shared" si="32"/>
        <v>1.3883338922937583E-15</v>
      </c>
      <c r="AF58" s="185">
        <f t="shared" si="32"/>
        <v>1.4230422396011024E-15</v>
      </c>
      <c r="AG58" s="185">
        <f t="shared" si="32"/>
        <v>1.4586182955911301E-15</v>
      </c>
      <c r="AH58" s="185">
        <f t="shared" si="32"/>
        <v>1.4950837529809081E-15</v>
      </c>
      <c r="AI58" s="185">
        <f t="shared" si="32"/>
        <v>1.532460846805431E-15</v>
      </c>
      <c r="AJ58" s="185">
        <f t="shared" si="32"/>
        <v>1.5707723679755668E-15</v>
      </c>
      <c r="AK58" s="185">
        <f t="shared" si="32"/>
        <v>1.6100416771749559E-15</v>
      </c>
      <c r="AL58" s="185">
        <f t="shared" si="32"/>
        <v>1.6502927191043298E-15</v>
      </c>
      <c r="AM58" s="185">
        <f t="shared" si="32"/>
        <v>1.6915500370819381E-15</v>
      </c>
      <c r="AN58" s="185">
        <f t="shared" si="32"/>
        <v>1.7338387880089867E-15</v>
      </c>
      <c r="AO58" s="185">
        <f t="shared" si="32"/>
        <v>1.7771847577092112E-15</v>
      </c>
      <c r="AP58" s="185">
        <f t="shared" si="32"/>
        <v>1.8216143766519414E-15</v>
      </c>
      <c r="AQ58" s="185">
        <f t="shared" si="32"/>
        <v>1.8671547360682399E-15</v>
      </c>
      <c r="AR58" s="185">
        <f t="shared" si="32"/>
        <v>1.9138336044699461E-15</v>
      </c>
      <c r="AS58" s="185">
        <f t="shared" si="32"/>
        <v>1.9616794445816947E-15</v>
      </c>
      <c r="AT58" s="185">
        <f t="shared" si="32"/>
        <v>2.010721430696237E-15</v>
      </c>
      <c r="AU58" s="185">
        <f t="shared" si="32"/>
        <v>2.0609894664636431E-15</v>
      </c>
      <c r="AV58" s="185">
        <f t="shared" si="32"/>
        <v>2.1125142031252339E-15</v>
      </c>
      <c r="AW58" s="185">
        <f t="shared" si="32"/>
        <v>2.1653270582033651E-15</v>
      </c>
      <c r="AX58" s="185">
        <f t="shared" si="32"/>
        <v>2.2194602346584492E-15</v>
      </c>
      <c r="AY58" s="185">
        <f t="shared" si="32"/>
        <v>2.2749467405249102E-15</v>
      </c>
      <c r="AZ58" s="185">
        <f t="shared" si="32"/>
        <v>2.3318204090380331E-15</v>
      </c>
      <c r="BA58" s="185">
        <f t="shared" si="32"/>
        <v>2.3901159192639843E-15</v>
      </c>
      <c r="BB58" s="185">
        <f t="shared" si="32"/>
        <v>2.4498688172455836E-15</v>
      </c>
      <c r="BC58" s="185">
        <f t="shared" si="32"/>
        <v>2.5111155376767235E-15</v>
      </c>
      <c r="BD58" s="185">
        <f t="shared" si="32"/>
        <v>2.5738934261186417E-15</v>
      </c>
    </row>
    <row r="59" spans="1:56" outlineLevel="1" x14ac:dyDescent="0.2">
      <c r="B59" s="49" t="str">
        <v>Channel Service Protection</v>
      </c>
      <c r="C59" s="10" t="s">
        <v>217</v>
      </c>
      <c r="G59" s="185">
        <f t="shared" si="31"/>
        <v>9.2856953183521607E-2</v>
      </c>
      <c r="H59" s="185">
        <f t="shared" si="32"/>
        <v>0.14165422960139071</v>
      </c>
      <c r="I59" s="185">
        <f t="shared" si="32"/>
        <v>0.11983084858236351</v>
      </c>
      <c r="J59" s="185">
        <f t="shared" si="32"/>
        <v>8.6347116914363434E-2</v>
      </c>
      <c r="K59" s="185">
        <f t="shared" si="32"/>
        <v>0.15661355478173897</v>
      </c>
      <c r="L59" s="185">
        <f t="shared" si="32"/>
        <v>0.19642353840655641</v>
      </c>
      <c r="M59" s="185">
        <f t="shared" si="32"/>
        <v>0.21476628057290018</v>
      </c>
      <c r="N59" s="185">
        <f t="shared" si="32"/>
        <v>0.23314815175613504</v>
      </c>
      <c r="O59" s="185">
        <f t="shared" si="32"/>
        <v>0.25154076310875345</v>
      </c>
      <c r="P59" s="185">
        <f t="shared" si="32"/>
        <v>0.26991380985812458</v>
      </c>
      <c r="Q59" s="185">
        <f t="shared" si="32"/>
        <v>0.28823498145259008</v>
      </c>
      <c r="R59" s="185">
        <f t="shared" si="32"/>
        <v>0.3064645918680704</v>
      </c>
      <c r="S59" s="185">
        <f t="shared" si="32"/>
        <v>0.32454899334158827</v>
      </c>
      <c r="T59" s="185">
        <f t="shared" si="32"/>
        <v>0.34242396668800484</v>
      </c>
      <c r="U59" s="185">
        <f t="shared" si="32"/>
        <v>0.36001913096649429</v>
      </c>
      <c r="V59" s="185">
        <f t="shared" si="32"/>
        <v>0.39493550646326681</v>
      </c>
      <c r="W59" s="185">
        <f t="shared" si="32"/>
        <v>0.43029453104242416</v>
      </c>
      <c r="X59" s="185">
        <f t="shared" si="32"/>
        <v>0.46603704333465806</v>
      </c>
      <c r="Y59" s="185">
        <f t="shared" si="32"/>
        <v>0.50209632618500877</v>
      </c>
      <c r="Z59" s="185">
        <f t="shared" si="32"/>
        <v>0.53839734200089284</v>
      </c>
      <c r="AA59" s="185">
        <f t="shared" si="32"/>
        <v>0.57485587936903459</v>
      </c>
      <c r="AB59" s="185">
        <f t="shared" si="32"/>
        <v>0.6113775977545769</v>
      </c>
      <c r="AC59" s="185">
        <f t="shared" si="32"/>
        <v>0.64785695457899539</v>
      </c>
      <c r="AD59" s="185">
        <f t="shared" si="32"/>
        <v>0.68417599586000133</v>
      </c>
      <c r="AE59" s="185">
        <f t="shared" si="32"/>
        <v>0.72020298771581559</v>
      </c>
      <c r="AF59" s="185">
        <f t="shared" si="32"/>
        <v>0.75579086115983829</v>
      </c>
      <c r="AG59" s="185">
        <f t="shared" ref="H59:BD64" si="34">AG31*AG$18+AG87*((1+AG$18)^0.5-1)</f>
        <v>0.7907754364315126</v>
      </c>
      <c r="AH59" s="185">
        <f t="shared" si="34"/>
        <v>0.82497338520371233</v>
      </c>
      <c r="AI59" s="185">
        <f t="shared" si="34"/>
        <v>0.85817987879362467</v>
      </c>
      <c r="AJ59" s="185">
        <f t="shared" si="34"/>
        <v>0.89016585716662333</v>
      </c>
      <c r="AK59" s="185">
        <f t="shared" si="34"/>
        <v>0.92067483590167287</v>
      </c>
      <c r="AL59" s="185">
        <f t="shared" si="34"/>
        <v>0.9494191447104634</v>
      </c>
      <c r="AM59" s="185">
        <f t="shared" si="34"/>
        <v>0.97607545911983273</v>
      </c>
      <c r="AN59" s="185">
        <f t="shared" si="34"/>
        <v>1.0002794428798454</v>
      </c>
      <c r="AO59" s="185">
        <f t="shared" si="34"/>
        <v>1.0216192569790572</v>
      </c>
      <c r="AP59" s="185">
        <f t="shared" si="34"/>
        <v>1.0396276031689007</v>
      </c>
      <c r="AQ59" s="185">
        <f t="shared" si="34"/>
        <v>1.0537718418082971</v>
      </c>
      <c r="AR59" s="185">
        <f t="shared" si="34"/>
        <v>1.0634415330168128</v>
      </c>
      <c r="AS59" s="185">
        <f t="shared" si="34"/>
        <v>1.0679324583805017</v>
      </c>
      <c r="AT59" s="185">
        <f t="shared" si="34"/>
        <v>1.0664257210553467</v>
      </c>
      <c r="AU59" s="185">
        <f t="shared" si="34"/>
        <v>1.0579597737562634</v>
      </c>
      <c r="AV59" s="185">
        <f t="shared" si="34"/>
        <v>1.0413919560215008</v>
      </c>
      <c r="AW59" s="185">
        <f t="shared" si="34"/>
        <v>1.0153438711215836</v>
      </c>
      <c r="AX59" s="185">
        <f t="shared" si="34"/>
        <v>0.97815984299786196</v>
      </c>
      <c r="AY59" s="185">
        <f t="shared" si="34"/>
        <v>0.92866470726370209</v>
      </c>
      <c r="AZ59" s="185">
        <f t="shared" si="34"/>
        <v>0.86507155298135197</v>
      </c>
      <c r="BA59" s="185">
        <f t="shared" si="34"/>
        <v>0.78370804766557156</v>
      </c>
      <c r="BB59" s="185">
        <f t="shared" si="34"/>
        <v>0.67916292197721173</v>
      </c>
      <c r="BC59" s="185">
        <f t="shared" si="34"/>
        <v>0.54247314377198053</v>
      </c>
      <c r="BD59" s="185">
        <f t="shared" si="34"/>
        <v>0.35520346159546712</v>
      </c>
    </row>
    <row r="60" spans="1:56" outlineLevel="1" x14ac:dyDescent="0.2">
      <c r="B60" s="49" t="str">
        <v>Roads</v>
      </c>
      <c r="C60" s="10" t="s">
        <v>217</v>
      </c>
      <c r="G60" s="185">
        <f t="shared" si="31"/>
        <v>0.51867242541668668</v>
      </c>
      <c r="H60" s="185">
        <f t="shared" si="34"/>
        <v>0.75997760136076475</v>
      </c>
      <c r="I60" s="185">
        <f t="shared" si="34"/>
        <v>0.61042095735379132</v>
      </c>
      <c r="J60" s="185">
        <f t="shared" si="34"/>
        <v>0.38535966463661298</v>
      </c>
      <c r="K60" s="185">
        <f t="shared" si="34"/>
        <v>0.64140300326871558</v>
      </c>
      <c r="L60" s="185">
        <f t="shared" si="34"/>
        <v>0.80660344291934516</v>
      </c>
      <c r="M60" s="185">
        <f t="shared" si="34"/>
        <v>0.87657477733283928</v>
      </c>
      <c r="N60" s="185">
        <f t="shared" si="34"/>
        <v>0.93880320385323435</v>
      </c>
      <c r="O60" s="185">
        <f t="shared" si="34"/>
        <v>0.99258941131531842</v>
      </c>
      <c r="P60" s="185">
        <f t="shared" si="34"/>
        <v>1.1860565406467918</v>
      </c>
      <c r="Q60" s="185">
        <f t="shared" si="34"/>
        <v>1.3770137092436254</v>
      </c>
      <c r="R60" s="185">
        <f t="shared" si="34"/>
        <v>1.564925428392778</v>
      </c>
      <c r="S60" s="185">
        <f t="shared" si="34"/>
        <v>1.7492237768280019</v>
      </c>
      <c r="T60" s="185">
        <f t="shared" si="34"/>
        <v>1.929306933111554</v>
      </c>
      <c r="U60" s="185">
        <f t="shared" si="34"/>
        <v>2.1045376503885613</v>
      </c>
      <c r="V60" s="185">
        <f t="shared" si="34"/>
        <v>2.2742416714370153</v>
      </c>
      <c r="W60" s="185">
        <f t="shared" si="34"/>
        <v>2.4377060818657093</v>
      </c>
      <c r="X60" s="185">
        <f t="shared" si="34"/>
        <v>2.5941775992394835</v>
      </c>
      <c r="Y60" s="185">
        <f t="shared" si="34"/>
        <v>2.7428607958357807</v>
      </c>
      <c r="Z60" s="185">
        <f t="shared" si="34"/>
        <v>2.8829162526587426</v>
      </c>
      <c r="AA60" s="185">
        <f t="shared" si="34"/>
        <v>3.0134586422567406</v>
      </c>
      <c r="AB60" s="185">
        <f t="shared" si="34"/>
        <v>3.1336343992999112</v>
      </c>
      <c r="AC60" s="185">
        <f t="shared" si="34"/>
        <v>3.2437591211026238</v>
      </c>
      <c r="AD60" s="185">
        <f t="shared" si="34"/>
        <v>3.3430534844012443</v>
      </c>
      <c r="AE60" s="185">
        <f t="shared" si="34"/>
        <v>3.4320064802633623</v>
      </c>
      <c r="AF60" s="185">
        <f t="shared" si="34"/>
        <v>3.5178192705388347</v>
      </c>
      <c r="AG60" s="185">
        <f t="shared" si="34"/>
        <v>3.6057647523023055</v>
      </c>
      <c r="AH60" s="185">
        <f t="shared" si="34"/>
        <v>3.6959088711098627</v>
      </c>
      <c r="AI60" s="185">
        <f t="shared" si="34"/>
        <v>3.7883065928876083</v>
      </c>
      <c r="AJ60" s="185">
        <f t="shared" si="34"/>
        <v>3.8830142577097986</v>
      </c>
      <c r="AK60" s="185">
        <f t="shared" si="34"/>
        <v>3.980089614152543</v>
      </c>
      <c r="AL60" s="185">
        <f t="shared" si="34"/>
        <v>4.0793428683655337</v>
      </c>
      <c r="AM60" s="185">
        <f t="shared" si="34"/>
        <v>4.1800090005687416</v>
      </c>
      <c r="AN60" s="185">
        <f t="shared" si="34"/>
        <v>4.2808742207950852</v>
      </c>
      <c r="AO60" s="185">
        <f t="shared" si="34"/>
        <v>4.3804581512606466</v>
      </c>
      <c r="AP60" s="185">
        <f t="shared" si="34"/>
        <v>4.4769602728139146</v>
      </c>
      <c r="AQ60" s="185">
        <f t="shared" si="34"/>
        <v>4.5681927962366897</v>
      </c>
      <c r="AR60" s="185">
        <f t="shared" si="34"/>
        <v>4.6514953346542809</v>
      </c>
      <c r="AS60" s="185">
        <f t="shared" si="34"/>
        <v>4.7236246795726764</v>
      </c>
      <c r="AT60" s="185">
        <f t="shared" si="34"/>
        <v>4.7806097175431255</v>
      </c>
      <c r="AU60" s="185">
        <f t="shared" si="34"/>
        <v>4.8175562048756477</v>
      </c>
      <c r="AV60" s="185">
        <f t="shared" si="34"/>
        <v>4.8283771036504888</v>
      </c>
      <c r="AW60" s="185">
        <f t="shared" si="34"/>
        <v>4.805408180969855</v>
      </c>
      <c r="AX60" s="185">
        <f t="shared" si="34"/>
        <v>4.7388385427169553</v>
      </c>
      <c r="AY60" s="185">
        <f t="shared" si="34"/>
        <v>4.6158254412481226</v>
      </c>
      <c r="AZ60" s="185">
        <f t="shared" si="34"/>
        <v>4.4190306708615328</v>
      </c>
      <c r="BA60" s="185">
        <f t="shared" si="34"/>
        <v>4.1239929711732621</v>
      </c>
      <c r="BB60" s="185">
        <f t="shared" si="34"/>
        <v>3.6938315067549561</v>
      </c>
      <c r="BC60" s="185">
        <f t="shared" si="34"/>
        <v>3.0664987272262252</v>
      </c>
      <c r="BD60" s="185">
        <f t="shared" si="34"/>
        <v>2.1126872765680664</v>
      </c>
    </row>
    <row r="61" spans="1:56" outlineLevel="1" x14ac:dyDescent="0.2">
      <c r="B61" s="49" t="str">
        <v>Rail</v>
      </c>
      <c r="C61" s="10" t="s">
        <v>217</v>
      </c>
      <c r="G61" s="185">
        <f t="shared" si="31"/>
        <v>0.39008758002962446</v>
      </c>
      <c r="H61" s="185">
        <f t="shared" si="34"/>
        <v>0.63114617177243171</v>
      </c>
      <c r="I61" s="185">
        <f t="shared" si="34"/>
        <v>0.59780329602235815</v>
      </c>
      <c r="J61" s="185">
        <f t="shared" si="34"/>
        <v>0.46080287947199777</v>
      </c>
      <c r="K61" s="185">
        <f t="shared" si="34"/>
        <v>1.1111444372703096</v>
      </c>
      <c r="L61" s="185">
        <f t="shared" si="34"/>
        <v>1.9913551938345448</v>
      </c>
      <c r="M61" s="185">
        <f t="shared" si="34"/>
        <v>2.7285156418322996</v>
      </c>
      <c r="N61" s="185">
        <f t="shared" si="34"/>
        <v>3.4745476766053947</v>
      </c>
      <c r="O61" s="185">
        <f t="shared" si="34"/>
        <v>4.2287656062468892</v>
      </c>
      <c r="P61" s="185">
        <f t="shared" si="34"/>
        <v>4.9904271958636164</v>
      </c>
      <c r="Q61" s="185">
        <f t="shared" si="34"/>
        <v>5.7587308511430892</v>
      </c>
      <c r="R61" s="185">
        <f t="shared" si="34"/>
        <v>6.532812685992079</v>
      </c>
      <c r="S61" s="185">
        <f t="shared" si="34"/>
        <v>7.3117434699495849</v>
      </c>
      <c r="T61" s="185">
        <f t="shared" si="34"/>
        <v>8.0945254509279554</v>
      </c>
      <c r="U61" s="185">
        <f t="shared" si="34"/>
        <v>8.8800890486820503</v>
      </c>
      <c r="V61" s="185">
        <f t="shared" si="34"/>
        <v>9.6672894142474366</v>
      </c>
      <c r="W61" s="185">
        <f t="shared" si="34"/>
        <v>10.45490285042434</v>
      </c>
      <c r="X61" s="185">
        <f t="shared" si="34"/>
        <v>11.241623088214574</v>
      </c>
      <c r="Y61" s="185">
        <f t="shared" si="34"/>
        <v>12.026057413943406</v>
      </c>
      <c r="Z61" s="185">
        <f t="shared" si="34"/>
        <v>12.870370032910925</v>
      </c>
      <c r="AA61" s="185">
        <f t="shared" si="34"/>
        <v>13.712518077034193</v>
      </c>
      <c r="AB61" s="185">
        <f t="shared" si="34"/>
        <v>14.550623807932975</v>
      </c>
      <c r="AC61" s="185">
        <f t="shared" si="34"/>
        <v>15.381986909436726</v>
      </c>
      <c r="AD61" s="185">
        <f t="shared" si="34"/>
        <v>16.203276448221121</v>
      </c>
      <c r="AE61" s="185">
        <f t="shared" si="34"/>
        <v>17.010789134208011</v>
      </c>
      <c r="AF61" s="185">
        <f t="shared" si="34"/>
        <v>17.800407823568644</v>
      </c>
      <c r="AG61" s="185">
        <f t="shared" si="34"/>
        <v>18.567554161225775</v>
      </c>
      <c r="AH61" s="185">
        <f t="shared" si="34"/>
        <v>19.307134256364584</v>
      </c>
      <c r="AI61" s="185">
        <f t="shared" si="34"/>
        <v>20.013476013229933</v>
      </c>
      <c r="AJ61" s="185">
        <f t="shared" si="34"/>
        <v>20.68025638529004</v>
      </c>
      <c r="AK61" s="185">
        <f t="shared" si="34"/>
        <v>21.300416352896377</v>
      </c>
      <c r="AL61" s="185">
        <f t="shared" si="34"/>
        <v>21.866149712060583</v>
      </c>
      <c r="AM61" s="185">
        <f t="shared" si="34"/>
        <v>22.370639997776244</v>
      </c>
      <c r="AN61" s="185">
        <f t="shared" si="34"/>
        <v>22.80698738286706</v>
      </c>
      <c r="AO61" s="185">
        <f t="shared" si="34"/>
        <v>23.166973609106392</v>
      </c>
      <c r="AP61" s="185">
        <f t="shared" si="34"/>
        <v>23.462019633850083</v>
      </c>
      <c r="AQ61" s="185">
        <f t="shared" si="34"/>
        <v>23.702450892530351</v>
      </c>
      <c r="AR61" s="185">
        <f t="shared" si="34"/>
        <v>23.87598036834904</v>
      </c>
      <c r="AS61" s="185">
        <f t="shared" si="34"/>
        <v>23.967989777056797</v>
      </c>
      <c r="AT61" s="185">
        <f t="shared" si="34"/>
        <v>23.961022171545707</v>
      </c>
      <c r="AU61" s="185">
        <f t="shared" si="34"/>
        <v>23.834047774537559</v>
      </c>
      <c r="AV61" s="185">
        <f t="shared" si="34"/>
        <v>23.561451543513002</v>
      </c>
      <c r="AW61" s="185">
        <f t="shared" si="34"/>
        <v>23.111591915569701</v>
      </c>
      <c r="AX61" s="185">
        <f t="shared" si="34"/>
        <v>22.444667990606998</v>
      </c>
      <c r="AY61" s="185">
        <f t="shared" si="34"/>
        <v>21.509407022346537</v>
      </c>
      <c r="AZ61" s="185">
        <f t="shared" si="34"/>
        <v>20.237590863155862</v>
      </c>
      <c r="BA61" s="185">
        <f t="shared" si="34"/>
        <v>18.534233736814159</v>
      </c>
      <c r="BB61" s="185">
        <f t="shared" si="34"/>
        <v>16.257789183752958</v>
      </c>
      <c r="BC61" s="185">
        <f t="shared" si="34"/>
        <v>13.17252263401741</v>
      </c>
      <c r="BD61" s="185">
        <f t="shared" si="34"/>
        <v>8.7912526643288817</v>
      </c>
    </row>
    <row r="62" spans="1:56" outlineLevel="1" x14ac:dyDescent="0.2">
      <c r="B62" s="49" t="str">
        <v>Buildings</v>
      </c>
      <c r="C62" s="10" t="s">
        <v>217</v>
      </c>
      <c r="G62" s="185">
        <f t="shared" si="31"/>
        <v>3.7040853932584675E-2</v>
      </c>
      <c r="H62" s="185">
        <f t="shared" si="34"/>
        <v>6.4266829707924925E-2</v>
      </c>
      <c r="I62" s="185">
        <f t="shared" si="34"/>
        <v>7.8611920917471864E-2</v>
      </c>
      <c r="J62" s="185">
        <f t="shared" si="34"/>
        <v>7.8526384328721374E-2</v>
      </c>
      <c r="K62" s="185">
        <f t="shared" si="34"/>
        <v>0.14624042037133669</v>
      </c>
      <c r="L62" s="185">
        <f t="shared" si="34"/>
        <v>0.16312935897015049</v>
      </c>
      <c r="M62" s="185">
        <f t="shared" si="34"/>
        <v>0.15963594748200596</v>
      </c>
      <c r="N62" s="185">
        <f t="shared" si="34"/>
        <v>0.15586590957009788</v>
      </c>
      <c r="O62" s="185">
        <f t="shared" si="34"/>
        <v>0.15180759729541815</v>
      </c>
      <c r="P62" s="185">
        <f t="shared" si="34"/>
        <v>0.14744895321352308</v>
      </c>
      <c r="Q62" s="185">
        <f t="shared" si="34"/>
        <v>0.14277749717922364</v>
      </c>
      <c r="R62" s="185">
        <f t="shared" si="34"/>
        <v>0.13778031274745078</v>
      </c>
      <c r="S62" s="185">
        <f t="shared" si="34"/>
        <v>0.13244403315835226</v>
      </c>
      <c r="T62" s="185">
        <f t="shared" si="34"/>
        <v>0.12675482689433165</v>
      </c>
      <c r="U62" s="185">
        <f t="shared" si="34"/>
        <v>0.12069838279638603</v>
      </c>
      <c r="V62" s="185">
        <f t="shared" si="34"/>
        <v>0.1142598947267342</v>
      </c>
      <c r="W62" s="185">
        <f t="shared" si="34"/>
        <v>0.10742404576435204</v>
      </c>
      <c r="X62" s="185">
        <f t="shared" si="34"/>
        <v>0.10017499191964654</v>
      </c>
      <c r="Y62" s="185">
        <f t="shared" si="34"/>
        <v>9.2496345354103074E-2</v>
      </c>
      <c r="Z62" s="185">
        <f t="shared" si="34"/>
        <v>8.437115709033266E-2</v>
      </c>
      <c r="AA62" s="185">
        <f t="shared" si="34"/>
        <v>7.5781899197527383E-2</v>
      </c>
      <c r="AB62" s="185">
        <f t="shared" si="34"/>
        <v>6.6710446436900384E-2</v>
      </c>
      <c r="AC62" s="185">
        <f t="shared" si="34"/>
        <v>5.7138057351243603E-2</v>
      </c>
      <c r="AD62" s="185">
        <f t="shared" si="34"/>
        <v>4.7045354782280904E-2</v>
      </c>
      <c r="AE62" s="185">
        <f t="shared" si="34"/>
        <v>3.6412305799025546E-2</v>
      </c>
      <c r="AF62" s="185">
        <f t="shared" si="34"/>
        <v>2.5218201019868505E-2</v>
      </c>
      <c r="AG62" s="185">
        <f t="shared" si="34"/>
        <v>1.3441633310629218E-2</v>
      </c>
      <c r="AH62" s="185">
        <f t="shared" si="34"/>
        <v>6.6668123870021918E-3</v>
      </c>
      <c r="AI62" s="185">
        <f t="shared" si="34"/>
        <v>1.7226062739250265E-3</v>
      </c>
      <c r="AJ62" s="185">
        <f t="shared" si="34"/>
        <v>2.6957602816679583E-16</v>
      </c>
      <c r="AK62" s="185">
        <f t="shared" si="34"/>
        <v>2.7631542887096571E-16</v>
      </c>
      <c r="AL62" s="185">
        <f t="shared" si="34"/>
        <v>2.8322331459273985E-16</v>
      </c>
      <c r="AM62" s="185">
        <f t="shared" si="34"/>
        <v>2.9030389745755839E-16</v>
      </c>
      <c r="AN62" s="185">
        <f t="shared" si="34"/>
        <v>2.9756149489399733E-16</v>
      </c>
      <c r="AO62" s="185">
        <f t="shared" si="34"/>
        <v>3.0500053226634722E-16</v>
      </c>
      <c r="AP62" s="185">
        <f t="shared" si="34"/>
        <v>3.1262554557300591E-16</v>
      </c>
      <c r="AQ62" s="185">
        <f t="shared" si="34"/>
        <v>3.2044118421233103E-16</v>
      </c>
      <c r="AR62" s="185">
        <f t="shared" si="34"/>
        <v>3.2845221381763934E-16</v>
      </c>
      <c r="AS62" s="185">
        <f t="shared" si="34"/>
        <v>3.366635191630803E-16</v>
      </c>
      <c r="AT62" s="185">
        <f t="shared" si="34"/>
        <v>3.4508010714215732E-16</v>
      </c>
      <c r="AU62" s="185">
        <f t="shared" si="34"/>
        <v>3.5370710982071125E-16</v>
      </c>
      <c r="AV62" s="185">
        <f t="shared" si="34"/>
        <v>3.6254978756622905E-16</v>
      </c>
      <c r="AW62" s="185">
        <f t="shared" si="34"/>
        <v>3.7161353225538478E-16</v>
      </c>
      <c r="AX62" s="185">
        <f t="shared" si="34"/>
        <v>3.8090387056176943E-16</v>
      </c>
      <c r="AY62" s="185">
        <f t="shared" si="34"/>
        <v>3.904264673258137E-16</v>
      </c>
      <c r="AZ62" s="185">
        <f t="shared" si="34"/>
        <v>4.0018712900895905E-16</v>
      </c>
      <c r="BA62" s="185">
        <f t="shared" si="34"/>
        <v>4.1019180723418305E-16</v>
      </c>
      <c r="BB62" s="185">
        <f t="shared" si="34"/>
        <v>4.2044660241503769E-16</v>
      </c>
      <c r="BC62" s="185">
        <f t="shared" si="34"/>
        <v>4.3095776747541363E-16</v>
      </c>
      <c r="BD62" s="185">
        <f t="shared" si="34"/>
        <v>4.4173171166229896E-16</v>
      </c>
    </row>
    <row r="63" spans="1:56" outlineLevel="1" x14ac:dyDescent="0.2">
      <c r="B63" s="49" t="str">
        <v>Wharves</v>
      </c>
      <c r="C63" s="10" t="s">
        <v>217</v>
      </c>
      <c r="G63" s="185">
        <f t="shared" si="31"/>
        <v>8.4590307861251741</v>
      </c>
      <c r="H63" s="185">
        <f t="shared" si="34"/>
        <v>13.861047634818242</v>
      </c>
      <c r="I63" s="185">
        <f t="shared" si="34"/>
        <v>12.821737555001517</v>
      </c>
      <c r="J63" s="185">
        <f t="shared" si="34"/>
        <v>9.3978752542549078</v>
      </c>
      <c r="K63" s="185">
        <f t="shared" si="34"/>
        <v>15.871475925017171</v>
      </c>
      <c r="L63" s="185">
        <f t="shared" si="34"/>
        <v>18.346987568859248</v>
      </c>
      <c r="M63" s="185">
        <f t="shared" si="34"/>
        <v>18.611161607654953</v>
      </c>
      <c r="N63" s="185">
        <f t="shared" si="34"/>
        <v>18.844597704995873</v>
      </c>
      <c r="O63" s="185">
        <f t="shared" si="34"/>
        <v>19.044781860630923</v>
      </c>
      <c r="P63" s="185">
        <f t="shared" si="34"/>
        <v>19.209073285649772</v>
      </c>
      <c r="Q63" s="185">
        <f t="shared" si="34"/>
        <v>19.334699126803528</v>
      </c>
      <c r="R63" s="185">
        <f t="shared" si="34"/>
        <v>19.418748993596967</v>
      </c>
      <c r="S63" s="185">
        <f t="shared" si="34"/>
        <v>19.458169281270997</v>
      </c>
      <c r="T63" s="185">
        <f t="shared" si="34"/>
        <v>19.449757282565272</v>
      </c>
      <c r="U63" s="185">
        <f t="shared" si="34"/>
        <v>19.390155080914962</v>
      </c>
      <c r="V63" s="185">
        <f t="shared" si="34"/>
        <v>19.275843217491797</v>
      </c>
      <c r="W63" s="185">
        <f t="shared" si="34"/>
        <v>19.103134124248459</v>
      </c>
      <c r="X63" s="185">
        <f t="shared" si="34"/>
        <v>18.86816531486549</v>
      </c>
      <c r="Y63" s="185">
        <f t="shared" si="34"/>
        <v>18.566892325232526</v>
      </c>
      <c r="Z63" s="185">
        <f t="shared" si="34"/>
        <v>18.195081394819098</v>
      </c>
      <c r="AA63" s="185">
        <f t="shared" si="34"/>
        <v>17.748301880005275</v>
      </c>
      <c r="AB63" s="185">
        <f t="shared" si="34"/>
        <v>17.221918390148144</v>
      </c>
      <c r="AC63" s="185">
        <f t="shared" si="34"/>
        <v>16.611082636856516</v>
      </c>
      <c r="AD63" s="185">
        <f t="shared" si="34"/>
        <v>15.910724986633165</v>
      </c>
      <c r="AE63" s="185">
        <f t="shared" si="34"/>
        <v>16.322328242209636</v>
      </c>
      <c r="AF63" s="185">
        <f t="shared" si="34"/>
        <v>16.693910091404899</v>
      </c>
      <c r="AG63" s="185">
        <f t="shared" si="34"/>
        <v>17.038208434936042</v>
      </c>
      <c r="AH63" s="185">
        <f t="shared" si="34"/>
        <v>17.383246559372537</v>
      </c>
      <c r="AI63" s="185">
        <f t="shared" si="34"/>
        <v>17.747831079775807</v>
      </c>
      <c r="AJ63" s="185">
        <f t="shared" si="34"/>
        <v>18.150267435952369</v>
      </c>
      <c r="AK63" s="185">
        <f t="shared" si="34"/>
        <v>18.577250283298895</v>
      </c>
      <c r="AL63" s="185">
        <f t="shared" si="34"/>
        <v>18.999461377632137</v>
      </c>
      <c r="AM63" s="185">
        <f t="shared" si="34"/>
        <v>19.412101857156788</v>
      </c>
      <c r="AN63" s="185">
        <f t="shared" si="34"/>
        <v>19.809430858538676</v>
      </c>
      <c r="AO63" s="185">
        <f t="shared" si="34"/>
        <v>20.184641850925789</v>
      </c>
      <c r="AP63" s="185">
        <f t="shared" si="34"/>
        <v>20.52965774260198</v>
      </c>
      <c r="AQ63" s="185">
        <f t="shared" si="34"/>
        <v>20.834874567953165</v>
      </c>
      <c r="AR63" s="185">
        <f t="shared" si="34"/>
        <v>21.088836268460717</v>
      </c>
      <c r="AS63" s="185">
        <f t="shared" si="34"/>
        <v>21.277815240172064</v>
      </c>
      <c r="AT63" s="185">
        <f t="shared" si="34"/>
        <v>21.385260972519905</v>
      </c>
      <c r="AU63" s="185">
        <f t="shared" si="34"/>
        <v>21.391058989025698</v>
      </c>
      <c r="AV63" s="185">
        <f t="shared" si="34"/>
        <v>21.270508216203407</v>
      </c>
      <c r="AW63" s="185">
        <f t="shared" si="34"/>
        <v>20.992864403223411</v>
      </c>
      <c r="AX63" s="185">
        <f t="shared" si="34"/>
        <v>20.519183663730814</v>
      </c>
      <c r="AY63" s="185">
        <f t="shared" si="34"/>
        <v>19.798972086226833</v>
      </c>
      <c r="AZ63" s="185">
        <f t="shared" si="34"/>
        <v>18.764648148316784</v>
      </c>
      <c r="BA63" s="185">
        <f t="shared" si="34"/>
        <v>17.321603754451839</v>
      </c>
      <c r="BB63" s="185">
        <f t="shared" si="34"/>
        <v>15.328173492657754</v>
      </c>
      <c r="BC63" s="185">
        <f t="shared" si="34"/>
        <v>12.54743170810908</v>
      </c>
      <c r="BD63" s="185">
        <f t="shared" si="34"/>
        <v>8.4880274517312575</v>
      </c>
    </row>
    <row r="64" spans="1:56" outlineLevel="1" x14ac:dyDescent="0.2">
      <c r="B64" s="49" t="str">
        <v>Plant</v>
      </c>
      <c r="C64" s="10" t="s">
        <v>217</v>
      </c>
      <c r="G64" s="185">
        <f t="shared" si="31"/>
        <v>0.5529609463595011</v>
      </c>
      <c r="H64" s="185">
        <f t="shared" si="34"/>
        <v>0.87349359131384186</v>
      </c>
      <c r="I64" s="185">
        <f t="shared" si="34"/>
        <v>0.76768875008918902</v>
      </c>
      <c r="J64" s="185">
        <f t="shared" si="34"/>
        <v>0.5357091447726241</v>
      </c>
      <c r="K64" s="185">
        <f t="shared" si="34"/>
        <v>0.89047543484584202</v>
      </c>
      <c r="L64" s="185">
        <f t="shared" si="34"/>
        <v>1.0417775093643193</v>
      </c>
      <c r="M64" s="185">
        <f t="shared" si="34"/>
        <v>1.0628242470615163</v>
      </c>
      <c r="N64" s="185">
        <f t="shared" si="34"/>
        <v>1.0754505522765385</v>
      </c>
      <c r="O64" s="185">
        <f t="shared" si="34"/>
        <v>1.079001707713624</v>
      </c>
      <c r="P64" s="185">
        <f t="shared" si="34"/>
        <v>1.0727900094460097</v>
      </c>
      <c r="Q64" s="185">
        <f t="shared" si="34"/>
        <v>1.0560933889442783</v>
      </c>
      <c r="R64" s="185">
        <f t="shared" si="34"/>
        <v>1.0294230608049304</v>
      </c>
      <c r="S64" s="185">
        <f t="shared" si="34"/>
        <v>0.9931734199317428</v>
      </c>
      <c r="T64" s="185">
        <f t="shared" si="34"/>
        <v>0.94728396653538782</v>
      </c>
      <c r="U64" s="185">
        <f t="shared" si="34"/>
        <v>0.89353550692150185</v>
      </c>
      <c r="V64" s="185">
        <f t="shared" si="34"/>
        <v>0.83478403264244561</v>
      </c>
      <c r="W64" s="185">
        <f t="shared" si="34"/>
        <v>0.77252821722973186</v>
      </c>
      <c r="X64" s="185">
        <f t="shared" si="34"/>
        <v>0.70663787102598075</v>
      </c>
      <c r="Y64" s="185">
        <f t="shared" si="34"/>
        <v>0.63697017737627371</v>
      </c>
      <c r="Z64" s="185">
        <f t="shared" si="34"/>
        <v>0.65289443181068063</v>
      </c>
      <c r="AA64" s="185">
        <f t="shared" si="34"/>
        <v>0.66921679260594757</v>
      </c>
      <c r="AB64" s="185">
        <f t="shared" si="34"/>
        <v>0.68594721242109624</v>
      </c>
      <c r="AC64" s="185">
        <f t="shared" si="34"/>
        <v>0.70309589273162376</v>
      </c>
      <c r="AD64" s="185">
        <f t="shared" si="34"/>
        <v>0.72067329004991432</v>
      </c>
      <c r="AE64" s="185">
        <f t="shared" si="34"/>
        <v>0.73869012230116227</v>
      </c>
      <c r="AF64" s="185">
        <f t="shared" si="34"/>
        <v>0.75715737535869121</v>
      </c>
      <c r="AG64" s="185">
        <f t="shared" si="34"/>
        <v>0.77608630974265846</v>
      </c>
      <c r="AH64" s="185">
        <f t="shared" si="34"/>
        <v>0.79548846748622493</v>
      </c>
      <c r="AI64" s="185">
        <f t="shared" si="34"/>
        <v>0.8153756791733805</v>
      </c>
      <c r="AJ64" s="185">
        <f t="shared" si="34"/>
        <v>0.835760071152715</v>
      </c>
      <c r="AK64" s="185">
        <f t="shared" si="34"/>
        <v>0.85665407293153273</v>
      </c>
      <c r="AL64" s="185">
        <f t="shared" si="34"/>
        <v>0.87807042475482111</v>
      </c>
      <c r="AM64" s="185">
        <f t="shared" si="34"/>
        <v>0.90002218537369183</v>
      </c>
      <c r="AN64" s="185">
        <f t="shared" si="34"/>
        <v>0.9225227400080338</v>
      </c>
      <c r="AO64" s="185">
        <f t="shared" si="34"/>
        <v>0.9455858085082347</v>
      </c>
      <c r="AP64" s="185">
        <f t="shared" si="34"/>
        <v>0.96922545372094049</v>
      </c>
      <c r="AQ64" s="185">
        <f t="shared" ref="H64:BD69" si="35">AQ36*AQ$18+AQ92*((1+AQ$18)^0.5-1)</f>
        <v>0.99345609006396385</v>
      </c>
      <c r="AR64" s="185">
        <f t="shared" si="35"/>
        <v>1.0182924923155632</v>
      </c>
      <c r="AS64" s="185">
        <f t="shared" si="35"/>
        <v>1.0437498046234523</v>
      </c>
      <c r="AT64" s="185">
        <f t="shared" si="35"/>
        <v>1.0698435497390388</v>
      </c>
      <c r="AU64" s="185">
        <f t="shared" si="35"/>
        <v>1.0965896384825147</v>
      </c>
      <c r="AV64" s="185">
        <f t="shared" si="35"/>
        <v>1.1234668799446859</v>
      </c>
      <c r="AW64" s="185">
        <f t="shared" si="35"/>
        <v>1.148604418657867</v>
      </c>
      <c r="AX64" s="185">
        <f t="shared" si="35"/>
        <v>1.1688267274368498</v>
      </c>
      <c r="AY64" s="185">
        <f t="shared" si="35"/>
        <v>1.1797545046788969</v>
      </c>
      <c r="AZ64" s="185">
        <f t="shared" si="35"/>
        <v>1.1752051494667803</v>
      </c>
      <c r="BA64" s="185">
        <f t="shared" si="35"/>
        <v>1.1461151403737309</v>
      </c>
      <c r="BB64" s="185">
        <f t="shared" si="35"/>
        <v>1.0783661045167934</v>
      </c>
      <c r="BC64" s="185">
        <f t="shared" si="35"/>
        <v>0.94755029107729005</v>
      </c>
      <c r="BD64" s="185">
        <f t="shared" si="35"/>
        <v>0.70168099870025125</v>
      </c>
    </row>
    <row r="65" spans="1:56" outlineLevel="1" x14ac:dyDescent="0.2">
      <c r="B65" s="49" t="str">
        <v>Land</v>
      </c>
      <c r="C65" s="10" t="s">
        <v>217</v>
      </c>
      <c r="G65" s="185">
        <f t="shared" si="31"/>
        <v>0.52905913483146638</v>
      </c>
      <c r="H65" s="185">
        <f t="shared" si="35"/>
        <v>0.85178520707864913</v>
      </c>
      <c r="I65" s="185">
        <f t="shared" si="35"/>
        <v>0.76184515415730059</v>
      </c>
      <c r="J65" s="185">
        <f t="shared" si="35"/>
        <v>0.53283812865168345</v>
      </c>
      <c r="K65" s="185">
        <f t="shared" si="35"/>
        <v>0.86916857865168762</v>
      </c>
      <c r="L65" s="185">
        <f t="shared" si="35"/>
        <v>0.991419028735955</v>
      </c>
      <c r="M65" s="185">
        <f t="shared" si="35"/>
        <v>0.99362218213314601</v>
      </c>
      <c r="N65" s="185">
        <f t="shared" si="35"/>
        <v>0.99531585630723662</v>
      </c>
      <c r="O65" s="185">
        <f t="shared" si="35"/>
        <v>0.99647320032619846</v>
      </c>
      <c r="P65" s="185">
        <f t="shared" si="35"/>
        <v>0.99706633913591647</v>
      </c>
      <c r="Q65" s="185">
        <f t="shared" si="35"/>
        <v>0.99706633913591647</v>
      </c>
      <c r="R65" s="185">
        <f t="shared" si="35"/>
        <v>0.99644317267395666</v>
      </c>
      <c r="S65" s="185">
        <f t="shared" si="35"/>
        <v>0.99516568142693862</v>
      </c>
      <c r="T65" s="185">
        <f t="shared" si="35"/>
        <v>0.99320153863464877</v>
      </c>
      <c r="U65" s="185">
        <f t="shared" si="35"/>
        <v>0.99051721015185246</v>
      </c>
      <c r="V65" s="185">
        <f t="shared" si="35"/>
        <v>0.98707791428326963</v>
      </c>
      <c r="W65" s="185">
        <f t="shared" si="35"/>
        <v>0.98284758036491271</v>
      </c>
      <c r="X65" s="185">
        <f t="shared" si="35"/>
        <v>0.97778880605421092</v>
      </c>
      <c r="Y65" s="185">
        <f t="shared" si="35"/>
        <v>0.97186281329024615</v>
      </c>
      <c r="Z65" s="185">
        <f t="shared" si="35"/>
        <v>0.96502940288429917</v>
      </c>
      <c r="AA65" s="185">
        <f t="shared" si="35"/>
        <v>0.95724690769974841</v>
      </c>
      <c r="AB65" s="185">
        <f t="shared" si="35"/>
        <v>0.94847214437916749</v>
      </c>
      <c r="AC65" s="185">
        <f t="shared" si="35"/>
        <v>0.93866036357524507</v>
      </c>
      <c r="AD65" s="185">
        <f t="shared" si="35"/>
        <v>0.92776519864088969</v>
      </c>
      <c r="AE65" s="185">
        <f t="shared" si="35"/>
        <v>0.91573861273258206</v>
      </c>
      <c r="AF65" s="185">
        <f t="shared" si="35"/>
        <v>0.90253084427970842</v>
      </c>
      <c r="AG65" s="185">
        <f t="shared" si="35"/>
        <v>0.88809035077123311</v>
      </c>
      <c r="AH65" s="185">
        <f t="shared" si="35"/>
        <v>0.87236375080965944</v>
      </c>
      <c r="AI65" s="185">
        <f t="shared" si="35"/>
        <v>0.85529576438077504</v>
      </c>
      <c r="AJ65" s="185">
        <f t="shared" si="35"/>
        <v>0.83682915128619018</v>
      </c>
      <c r="AK65" s="185">
        <f t="shared" si="35"/>
        <v>0.81690464768413806</v>
      </c>
      <c r="AL65" s="185">
        <f t="shared" si="35"/>
        <v>0.79546090068242969</v>
      </c>
      <c r="AM65" s="185">
        <f t="shared" si="35"/>
        <v>0.77243440092583326</v>
      </c>
      <c r="AN65" s="185">
        <f t="shared" si="35"/>
        <v>0.74775941311848049</v>
      </c>
      <c r="AO65" s="185">
        <f t="shared" si="35"/>
        <v>0.72136790442018128</v>
      </c>
      <c r="AP65" s="185">
        <f t="shared" si="35"/>
        <v>0.69318947065376824</v>
      </c>
      <c r="AQ65" s="185">
        <f t="shared" si="35"/>
        <v>0.6631512602587718</v>
      </c>
      <c r="AR65" s="185">
        <f t="shared" si="35"/>
        <v>0.63117789592486695</v>
      </c>
      <c r="AS65" s="185">
        <f t="shared" si="35"/>
        <v>0.59719139383660524</v>
      </c>
      <c r="AT65" s="185">
        <f t="shared" si="35"/>
        <v>0.5611110804589774</v>
      </c>
      <c r="AU65" s="185">
        <f t="shared" si="35"/>
        <v>0.52285350679132025</v>
      </c>
      <c r="AV65" s="185">
        <f t="shared" si="35"/>
        <v>0.48233236001499336</v>
      </c>
      <c r="AW65" s="185">
        <f t="shared" si="35"/>
        <v>0.4394583724581056</v>
      </c>
      <c r="AX65" s="185">
        <f t="shared" si="35"/>
        <v>0.39413922779836402</v>
      </c>
      <c r="AY65" s="185">
        <f t="shared" si="35"/>
        <v>0.34627946442284907</v>
      </c>
      <c r="AZ65" s="185">
        <f t="shared" si="35"/>
        <v>0.2957803758611845</v>
      </c>
      <c r="BA65" s="185">
        <f t="shared" si="35"/>
        <v>0.24253990820617233</v>
      </c>
      <c r="BB65" s="185">
        <f t="shared" si="35"/>
        <v>0.18645255443349637</v>
      </c>
      <c r="BC65" s="185">
        <f t="shared" si="35"/>
        <v>0.12740924552955774</v>
      </c>
      <c r="BD65" s="185">
        <f t="shared" si="35"/>
        <v>6.5297238333901234E-2</v>
      </c>
    </row>
    <row r="66" spans="1:56" outlineLevel="1" x14ac:dyDescent="0.2">
      <c r="B66" s="49" t="str">
        <v>Port Capacity Project - Initial Capital Asset Value</v>
      </c>
      <c r="C66" s="10" t="s">
        <v>217</v>
      </c>
      <c r="G66" s="185">
        <f t="shared" si="31"/>
        <v>8.3479693932585182</v>
      </c>
      <c r="H66" s="185">
        <f t="shared" si="35"/>
        <v>13.440230723146028</v>
      </c>
      <c r="I66" s="185">
        <f t="shared" si="35"/>
        <v>12.021075926292092</v>
      </c>
      <c r="J66" s="185">
        <f t="shared" si="35"/>
        <v>8.4075977460673847</v>
      </c>
      <c r="K66" s="185">
        <f t="shared" si="35"/>
        <v>13.714521146067451</v>
      </c>
      <c r="L66" s="185">
        <f t="shared" si="35"/>
        <v>15.643498359438198</v>
      </c>
      <c r="M66" s="185">
        <f t="shared" si="35"/>
        <v>15.67826168912584</v>
      </c>
      <c r="N66" s="185">
        <f t="shared" si="35"/>
        <v>15.704985998823213</v>
      </c>
      <c r="O66" s="185">
        <f t="shared" si="35"/>
        <v>15.723247610449754</v>
      </c>
      <c r="P66" s="185">
        <f t="shared" si="35"/>
        <v>15.732606686408355</v>
      </c>
      <c r="Q66" s="185">
        <f t="shared" si="35"/>
        <v>15.732606686408355</v>
      </c>
      <c r="R66" s="185">
        <f t="shared" si="35"/>
        <v>15.722773807229348</v>
      </c>
      <c r="S66" s="185">
        <f t="shared" si="35"/>
        <v>15.702616404912389</v>
      </c>
      <c r="T66" s="185">
        <f t="shared" si="35"/>
        <v>15.671624398850064</v>
      </c>
      <c r="U66" s="185">
        <f t="shared" si="35"/>
        <v>15.629268657231549</v>
      </c>
      <c r="V66" s="185">
        <f t="shared" si="35"/>
        <v>15.575000363282829</v>
      </c>
      <c r="W66" s="185">
        <f t="shared" si="35"/>
        <v>15.508250361725903</v>
      </c>
      <c r="X66" s="185">
        <f t="shared" si="35"/>
        <v>15.42842848486408</v>
      </c>
      <c r="Y66" s="185">
        <f t="shared" si="35"/>
        <v>15.334922857683086</v>
      </c>
      <c r="Z66" s="185">
        <f t="shared" si="35"/>
        <v>15.227099181340002</v>
      </c>
      <c r="AA66" s="185">
        <f t="shared" si="35"/>
        <v>15.104299994393712</v>
      </c>
      <c r="AB66" s="185">
        <f t="shared" si="35"/>
        <v>14.96584391111177</v>
      </c>
      <c r="AC66" s="185">
        <f t="shared" si="35"/>
        <v>14.811024836169237</v>
      </c>
      <c r="AD66" s="185">
        <f t="shared" si="35"/>
        <v>14.639111155035131</v>
      </c>
      <c r="AE66" s="185">
        <f t="shared" si="35"/>
        <v>14.449344899321714</v>
      </c>
      <c r="AF66" s="185">
        <f t="shared" si="35"/>
        <v>14.240940886350726</v>
      </c>
      <c r="AG66" s="185">
        <f t="shared" si="35"/>
        <v>14.013085832169114</v>
      </c>
      <c r="AH66" s="185">
        <f t="shared" si="35"/>
        <v>13.764937437224456</v>
      </c>
      <c r="AI66" s="185">
        <f t="shared" si="35"/>
        <v>13.495623443887457</v>
      </c>
      <c r="AJ66" s="185">
        <f t="shared" si="35"/>
        <v>13.204240664985342</v>
      </c>
      <c r="AK66" s="185">
        <f t="shared" si="35"/>
        <v>12.889853982485693</v>
      </c>
      <c r="AL66" s="185">
        <f t="shared" si="35"/>
        <v>12.551495315445445</v>
      </c>
      <c r="AM66" s="185">
        <f t="shared" si="35"/>
        <v>12.188162556314133</v>
      </c>
      <c r="AN66" s="185">
        <f t="shared" si="35"/>
        <v>11.7988184746541</v>
      </c>
      <c r="AO66" s="185">
        <f t="shared" si="35"/>
        <v>11.382389587313369</v>
      </c>
      <c r="AP66" s="185">
        <f t="shared" si="35"/>
        <v>10.937764994058945</v>
      </c>
      <c r="AQ66" s="185">
        <f t="shared" si="35"/>
        <v>10.463795177649727</v>
      </c>
      <c r="AR66" s="185">
        <f t="shared" si="35"/>
        <v>9.9592907672987607</v>
      </c>
      <c r="AS66" s="185">
        <f t="shared" si="35"/>
        <v>9.4230212644442162</v>
      </c>
      <c r="AT66" s="185">
        <f t="shared" si="35"/>
        <v>8.8537137297173825</v>
      </c>
      <c r="AU66" s="185">
        <f t="shared" si="35"/>
        <v>8.2500514299639303</v>
      </c>
      <c r="AV66" s="185">
        <f t="shared" si="35"/>
        <v>7.6106724441417315</v>
      </c>
      <c r="AW66" s="185">
        <f t="shared" si="35"/>
        <v>6.9341682268846974</v>
      </c>
      <c r="AX66" s="185">
        <f t="shared" si="35"/>
        <v>6.2190821284872211</v>
      </c>
      <c r="AY66" s="185">
        <f t="shared" si="35"/>
        <v>5.4639078700280681</v>
      </c>
      <c r="AZ66" s="185">
        <f t="shared" si="35"/>
        <v>4.6670879723156533</v>
      </c>
      <c r="BA66" s="185">
        <f t="shared" si="35"/>
        <v>3.8270121372988499</v>
      </c>
      <c r="BB66" s="185">
        <f t="shared" si="35"/>
        <v>2.9420155805485098</v>
      </c>
      <c r="BC66" s="185">
        <f t="shared" si="35"/>
        <v>2.0103773133748404</v>
      </c>
      <c r="BD66" s="185">
        <f t="shared" si="35"/>
        <v>1.0303183731046452</v>
      </c>
    </row>
    <row r="67" spans="1:56" outlineLevel="1" x14ac:dyDescent="0.2">
      <c r="B67" s="49" t="str">
        <v>Port Capacity Project - Wharves</v>
      </c>
      <c r="C67" s="10" t="s">
        <v>217</v>
      </c>
      <c r="G67" s="185">
        <f t="shared" si="31"/>
        <v>0.16509975287923268</v>
      </c>
      <c r="H67" s="185">
        <f t="shared" si="35"/>
        <v>0.5531678182286871</v>
      </c>
      <c r="I67" s="185">
        <f t="shared" si="35"/>
        <v>0.51094712885839655</v>
      </c>
      <c r="J67" s="185">
        <f t="shared" si="35"/>
        <v>0.35735885500512854</v>
      </c>
      <c r="K67" s="185">
        <f t="shared" si="35"/>
        <v>0.58292579185234095</v>
      </c>
      <c r="L67" s="185">
        <f t="shared" si="35"/>
        <v>0.66491557170635307</v>
      </c>
      <c r="M67" s="185">
        <f t="shared" si="35"/>
        <v>0.66639316186570052</v>
      </c>
      <c r="N67" s="185">
        <f t="shared" si="35"/>
        <v>0.66752905930069883</v>
      </c>
      <c r="O67" s="185">
        <f t="shared" si="35"/>
        <v>0.66830525588128098</v>
      </c>
      <c r="P67" s="185">
        <f t="shared" si="35"/>
        <v>0.66870305662882945</v>
      </c>
      <c r="Q67" s="185">
        <f t="shared" si="35"/>
        <v>0.66870305662882945</v>
      </c>
      <c r="R67" s="185">
        <f t="shared" si="35"/>
        <v>0.66828511721843631</v>
      </c>
      <c r="S67" s="185">
        <f t="shared" si="35"/>
        <v>0.6674283414271307</v>
      </c>
      <c r="T67" s="185">
        <f t="shared" si="35"/>
        <v>0.66611104864799808</v>
      </c>
      <c r="U67" s="185">
        <f t="shared" si="35"/>
        <v>0.66431074851651706</v>
      </c>
      <c r="V67" s="185">
        <f t="shared" si="35"/>
        <v>0.66200411397305692</v>
      </c>
      <c r="W67" s="185">
        <f t="shared" si="35"/>
        <v>0.65916695348460097</v>
      </c>
      <c r="X67" s="185">
        <f t="shared" si="35"/>
        <v>0.65577418240048901</v>
      </c>
      <c r="Y67" s="185">
        <f t="shared" si="35"/>
        <v>0.65179979341624372</v>
      </c>
      <c r="Z67" s="185">
        <f t="shared" si="35"/>
        <v>0.64721682611878573</v>
      </c>
      <c r="AA67" s="185">
        <f t="shared" si="35"/>
        <v>0.64199733558556982</v>
      </c>
      <c r="AB67" s="185">
        <f t="shared" si="35"/>
        <v>0.63611236000936877</v>
      </c>
      <c r="AC67" s="185">
        <f t="shared" si="35"/>
        <v>0.62953188731961662</v>
      </c>
      <c r="AD67" s="185">
        <f t="shared" si="35"/>
        <v>0.62222482077037111</v>
      </c>
      <c r="AE67" s="185">
        <f t="shared" si="35"/>
        <v>0.6141589434640885</v>
      </c>
      <c r="AF67" s="185">
        <f t="shared" si="35"/>
        <v>0.60530088177951036</v>
      </c>
      <c r="AG67" s="185">
        <f t="shared" si="35"/>
        <v>0.59561606767103814</v>
      </c>
      <c r="AH67" s="185">
        <f t="shared" si="35"/>
        <v>0.58506869980603027</v>
      </c>
      <c r="AI67" s="185">
        <f t="shared" si="35"/>
        <v>0.57362170350547748</v>
      </c>
      <c r="AJ67" s="185">
        <f t="shared" si="35"/>
        <v>0.56123668945251837</v>
      </c>
      <c r="AK67" s="185">
        <f t="shared" si="35"/>
        <v>0.54787391113222028</v>
      </c>
      <c r="AL67" s="185">
        <f t="shared" si="35"/>
        <v>0.5334922209649996</v>
      </c>
      <c r="AM67" s="185">
        <f t="shared" si="35"/>
        <v>0.5180490250949602</v>
      </c>
      <c r="AN67" s="185">
        <f t="shared" si="35"/>
        <v>0.50150023679331568</v>
      </c>
      <c r="AO67" s="185">
        <f t="shared" si="35"/>
        <v>0.48380022843590464</v>
      </c>
      <c r="AP67" s="185">
        <f t="shared" si="35"/>
        <v>0.46490178201262716</v>
      </c>
      <c r="AQ67" s="185">
        <f t="shared" si="35"/>
        <v>0.44475603812541342</v>
      </c>
      <c r="AR67" s="185">
        <f t="shared" si="35"/>
        <v>0.42331244343008106</v>
      </c>
      <c r="AS67" s="185">
        <f t="shared" si="35"/>
        <v>0.40051869647615379</v>
      </c>
      <c r="AT67" s="185">
        <f t="shared" si="35"/>
        <v>0.37632069189738632</v>
      </c>
      <c r="AU67" s="185">
        <f t="shared" si="35"/>
        <v>0.35066246290438291</v>
      </c>
      <c r="AV67" s="185">
        <f t="shared" si="35"/>
        <v>0.32348612202929344</v>
      </c>
      <c r="AW67" s="185">
        <f t="shared" si="35"/>
        <v>0.29473180007113425</v>
      </c>
      <c r="AX67" s="185">
        <f t="shared" si="35"/>
        <v>0.2643375831887988</v>
      </c>
      <c r="AY67" s="185">
        <f t="shared" si="35"/>
        <v>0.23223944808730207</v>
      </c>
      <c r="AZ67" s="185">
        <f t="shared" si="35"/>
        <v>0.19837119524123756</v>
      </c>
      <c r="BA67" s="185">
        <f t="shared" si="35"/>
        <v>0.16266438009781525</v>
      </c>
      <c r="BB67" s="185">
        <f t="shared" si="35"/>
        <v>0.12504824220019603</v>
      </c>
      <c r="BC67" s="185">
        <f t="shared" si="35"/>
        <v>8.5449632170134779E-2</v>
      </c>
      <c r="BD67" s="185">
        <f t="shared" si="35"/>
        <v>4.3792936487195309E-2</v>
      </c>
    </row>
    <row r="68" spans="1:56" outlineLevel="1" x14ac:dyDescent="0.2">
      <c r="B68" s="49" t="str">
        <v>Port Capacity Project - Civil</v>
      </c>
      <c r="C68" s="10" t="s">
        <v>217</v>
      </c>
      <c r="G68" s="185">
        <f t="shared" si="31"/>
        <v>0.11520875191942148</v>
      </c>
      <c r="H68" s="185">
        <f t="shared" si="35"/>
        <v>0.37158386837879676</v>
      </c>
      <c r="I68" s="185">
        <f t="shared" si="35"/>
        <v>0.32827589177374533</v>
      </c>
      <c r="J68" s="185">
        <f t="shared" si="35"/>
        <v>0.22625616050489991</v>
      </c>
      <c r="K68" s="185">
        <f t="shared" si="35"/>
        <v>0.36338256861901941</v>
      </c>
      <c r="L68" s="185">
        <f t="shared" si="35"/>
        <v>0.40771701143836048</v>
      </c>
      <c r="M68" s="185">
        <f t="shared" si="35"/>
        <v>0.40152319656361918</v>
      </c>
      <c r="N68" s="185">
        <f t="shared" si="35"/>
        <v>0.3947648678129918</v>
      </c>
      <c r="O68" s="185">
        <f t="shared" si="35"/>
        <v>0.3874176706269809</v>
      </c>
      <c r="P68" s="185">
        <f t="shared" si="35"/>
        <v>0.37945638553928629</v>
      </c>
      <c r="Q68" s="185">
        <f t="shared" si="35"/>
        <v>0.37085490015306505</v>
      </c>
      <c r="R68" s="185">
        <f t="shared" si="35"/>
        <v>0.36158618025657074</v>
      </c>
      <c r="S68" s="185">
        <f t="shared" si="35"/>
        <v>0.35162224005265602</v>
      </c>
      <c r="T68" s="185">
        <f t="shared" si="35"/>
        <v>0.3409341114758852</v>
      </c>
      <c r="U68" s="185">
        <f t="shared" si="35"/>
        <v>0.3294918125702429</v>
      </c>
      <c r="V68" s="185">
        <f t="shared" si="35"/>
        <v>0.31726431489964613</v>
      </c>
      <c r="W68" s="185">
        <f t="shared" si="35"/>
        <v>0.30421950996266306</v>
      </c>
      <c r="X68" s="185">
        <f t="shared" si="35"/>
        <v>0.29032417458201859</v>
      </c>
      <c r="Y68" s="185">
        <f t="shared" si="35"/>
        <v>0.27554393523861526</v>
      </c>
      <c r="Z68" s="185">
        <f t="shared" si="35"/>
        <v>0.25984323131892795</v>
      </c>
      <c r="AA68" s="185">
        <f t="shared" si="35"/>
        <v>0.24318527724373218</v>
      </c>
      <c r="AB68" s="185">
        <f t="shared" si="35"/>
        <v>0.22553202344520229</v>
      </c>
      <c r="AC68" s="185">
        <f t="shared" si="35"/>
        <v>0.20684411615846857</v>
      </c>
      <c r="AD68" s="185">
        <f t="shared" si="35"/>
        <v>0.1870808559927449</v>
      </c>
      <c r="AE68" s="185">
        <f t="shared" si="35"/>
        <v>0.16620015524613604</v>
      </c>
      <c r="AF68" s="185">
        <f t="shared" si="35"/>
        <v>0.14415849392720123</v>
      </c>
      <c r="AG68" s="185">
        <f t="shared" si="35"/>
        <v>0.12091087444529088</v>
      </c>
      <c r="AH68" s="185">
        <f t="shared" si="35"/>
        <v>9.6410774930580506E-2</v>
      </c>
      <c r="AI68" s="185">
        <f t="shared" si="35"/>
        <v>7.0610101143606316E-2</v>
      </c>
      <c r="AJ68" s="185">
        <f t="shared" si="35"/>
        <v>4.3459136932951795E-2</v>
      </c>
      <c r="AK68" s="185">
        <f t="shared" si="35"/>
        <v>1.4906493198549803E-2</v>
      </c>
      <c r="AL68" s="185">
        <f t="shared" si="35"/>
        <v>4.4552711339931887E-5</v>
      </c>
      <c r="AM68" s="185">
        <f t="shared" si="35"/>
        <v>8.0047730596777282E-16</v>
      </c>
      <c r="AN68" s="185">
        <f t="shared" si="35"/>
        <v>8.2048923861696707E-16</v>
      </c>
      <c r="AO68" s="185">
        <f t="shared" si="35"/>
        <v>8.4100146958239123E-16</v>
      </c>
      <c r="AP68" s="185">
        <f t="shared" si="35"/>
        <v>8.6202650632195108E-16</v>
      </c>
      <c r="AQ68" s="185">
        <f t="shared" si="35"/>
        <v>8.8357716897999986E-16</v>
      </c>
      <c r="AR68" s="185">
        <f t="shared" si="35"/>
        <v>9.0566659820449973E-16</v>
      </c>
      <c r="AS68" s="185">
        <f t="shared" si="35"/>
        <v>9.2830826315961237E-16</v>
      </c>
      <c r="AT68" s="185">
        <f t="shared" si="35"/>
        <v>9.5151596973860252E-16</v>
      </c>
      <c r="AU68" s="185">
        <f t="shared" si="35"/>
        <v>9.7530386898206768E-16</v>
      </c>
      <c r="AV68" s="185">
        <f t="shared" si="35"/>
        <v>9.9968646570661932E-16</v>
      </c>
      <c r="AW68" s="185">
        <f t="shared" si="35"/>
        <v>1.0246786273492847E-15</v>
      </c>
      <c r="AX68" s="185">
        <f t="shared" si="35"/>
        <v>1.0502955930330169E-15</v>
      </c>
      <c r="AY68" s="185">
        <f t="shared" si="35"/>
        <v>1.0765529828588423E-15</v>
      </c>
      <c r="AZ68" s="185">
        <f t="shared" si="35"/>
        <v>1.1034668074303136E-15</v>
      </c>
      <c r="BA68" s="185">
        <f t="shared" si="35"/>
        <v>1.1310534776160713E-15</v>
      </c>
      <c r="BB68" s="185">
        <f t="shared" si="35"/>
        <v>1.1593298145564731E-15</v>
      </c>
      <c r="BC68" s="185">
        <f t="shared" si="35"/>
        <v>1.188313059920385E-15</v>
      </c>
      <c r="BD68" s="185">
        <f t="shared" si="35"/>
        <v>1.2180208864183946E-15</v>
      </c>
    </row>
    <row r="69" spans="1:56" outlineLevel="1" x14ac:dyDescent="0.2">
      <c r="B69" s="49" t="str">
        <v>Navigational Aids</v>
      </c>
      <c r="C69" s="10" t="s">
        <v>217</v>
      </c>
      <c r="G69" s="185">
        <f t="shared" si="31"/>
        <v>1.0104694004276245E-2</v>
      </c>
      <c r="H69" s="185">
        <f t="shared" si="35"/>
        <v>3.7594558593143493E-2</v>
      </c>
      <c r="I69" s="185">
        <f t="shared" si="35"/>
        <v>4.0727939379464798E-2</v>
      </c>
      <c r="J69" s="185">
        <f t="shared" si="35"/>
        <v>3.374203367589567E-2</v>
      </c>
      <c r="K69" s="185">
        <f t="shared" si="35"/>
        <v>7.6028766993807936E-2</v>
      </c>
      <c r="L69" s="185">
        <f t="shared" si="35"/>
        <v>0.12233254304716162</v>
      </c>
      <c r="M69" s="185">
        <f t="shared" si="35"/>
        <v>0.15839156378999611</v>
      </c>
      <c r="N69" s="185">
        <f t="shared" si="35"/>
        <v>0.19459870392533754</v>
      </c>
      <c r="O69" s="185">
        <f t="shared" si="35"/>
        <v>0.23089937318971615</v>
      </c>
      <c r="P69" s="185">
        <f t="shared" si="35"/>
        <v>0.26723517274824032</v>
      </c>
      <c r="Q69" s="185">
        <f t="shared" si="35"/>
        <v>0.30354371422284898</v>
      </c>
      <c r="R69" s="185">
        <f t="shared" si="35"/>
        <v>0.33975843143578244</v>
      </c>
      <c r="S69" s="185">
        <f t="shared" si="35"/>
        <v>0.37580838460172422</v>
      </c>
      <c r="T69" s="185">
        <f t="shared" si="35"/>
        <v>0.41161805669291046</v>
      </c>
      <c r="U69" s="185">
        <f t="shared" si="35"/>
        <v>0.44710714169203969</v>
      </c>
      <c r="V69" s="185">
        <f t="shared" si="35"/>
        <v>0.48219032443804583</v>
      </c>
      <c r="W69" s="185">
        <f t="shared" si="35"/>
        <v>0.51677705175970734</v>
      </c>
      <c r="X69" s="185">
        <f t="shared" si="35"/>
        <v>0.55077129458163832</v>
      </c>
      <c r="Y69" s="185">
        <f t="shared" si="35"/>
        <v>0.5840713006764503</v>
      </c>
      <c r="Z69" s="185">
        <f t="shared" si="35"/>
        <v>0.61656933772575195</v>
      </c>
      <c r="AA69" s="185">
        <f t="shared" si="35"/>
        <v>0.64815142634118039</v>
      </c>
      <c r="AB69" s="185">
        <f t="shared" si="35"/>
        <v>0.67869706268480023</v>
      </c>
      <c r="AC69" s="185">
        <f t="shared" si="35"/>
        <v>0.70807893031597402</v>
      </c>
      <c r="AD69" s="185">
        <f t="shared" si="35"/>
        <v>0.73616260087916086</v>
      </c>
      <c r="AE69" s="185">
        <f t="shared" si="35"/>
        <v>0.76280622323405756</v>
      </c>
      <c r="AF69" s="185">
        <f t="shared" si="35"/>
        <v>0.78786020061602235</v>
      </c>
      <c r="AG69" s="185">
        <f t="shared" si="35"/>
        <v>0.81255001745692956</v>
      </c>
      <c r="AH69" s="185">
        <f t="shared" si="35"/>
        <v>0.83717901424625651</v>
      </c>
      <c r="AI69" s="185">
        <f t="shared" si="35"/>
        <v>0.86041380005064505</v>
      </c>
      <c r="AJ69" s="185">
        <f t="shared" si="35"/>
        <v>0.88202290970708319</v>
      </c>
      <c r="AK69" s="185">
        <f t="shared" si="35"/>
        <v>0.90277239203512893</v>
      </c>
      <c r="AL69" s="185">
        <f t="shared" si="35"/>
        <v>0.92328998822199093</v>
      </c>
      <c r="AM69" s="185">
        <f t="shared" si="35"/>
        <v>0.94334249475929521</v>
      </c>
      <c r="AN69" s="185">
        <f t="shared" si="35"/>
        <v>0.96265093102044241</v>
      </c>
      <c r="AO69" s="185">
        <f t="shared" si="35"/>
        <v>0.9808845296397013</v>
      </c>
      <c r="AP69" s="185">
        <f t="shared" si="35"/>
        <v>0.99765077959966764</v>
      </c>
      <c r="AQ69" s="185">
        <f t="shared" si="35"/>
        <v>1.0124829705487972</v>
      </c>
      <c r="AR69" s="185">
        <f t="shared" si="35"/>
        <v>1.0248243885927055</v>
      </c>
      <c r="AS69" s="185">
        <f t="shared" si="35"/>
        <v>1.0340079327520675</v>
      </c>
      <c r="AT69" s="185">
        <f t="shared" si="35"/>
        <v>1.0392293212420973</v>
      </c>
      <c r="AU69" s="185">
        <f t="shared" si="35"/>
        <v>1.039511079260651</v>
      </c>
      <c r="AV69" s="185">
        <f t="shared" si="35"/>
        <v>1.0336528436292827</v>
      </c>
      <c r="AW69" s="185">
        <f t="shared" si="35"/>
        <v>1.0201605794160455</v>
      </c>
      <c r="AX69" s="185">
        <f t="shared" si="35"/>
        <v>0.99714178558318545</v>
      </c>
      <c r="AY69" s="185">
        <f t="shared" si="35"/>
        <v>0.96214268083520316</v>
      </c>
      <c r="AZ69" s="185">
        <f t="shared" si="35"/>
        <v>0.91187910138578876</v>
      </c>
      <c r="BA69" s="185">
        <f t="shared" ref="H69:BD73" si="36">BA41*BA$18+BA97*((1+BA$18)^0.5-1)</f>
        <v>0.84175351124753672</v>
      </c>
      <c r="BB69" s="185">
        <f t="shared" si="36"/>
        <v>0.74488159649420371</v>
      </c>
      <c r="BC69" s="185">
        <f t="shared" si="36"/>
        <v>0.60974981573083153</v>
      </c>
      <c r="BD69" s="185">
        <f t="shared" si="36"/>
        <v>0.41248068090831125</v>
      </c>
    </row>
    <row r="70" spans="1:56" outlineLevel="1" x14ac:dyDescent="0.2">
      <c r="B70" s="49" t="str">
        <v>Utilities</v>
      </c>
      <c r="C70" s="10" t="s">
        <v>217</v>
      </c>
      <c r="G70" s="185">
        <f t="shared" si="31"/>
        <v>0</v>
      </c>
      <c r="H70" s="185">
        <f t="shared" si="36"/>
        <v>-2.5162731168331537E-3</v>
      </c>
      <c r="I70" s="185">
        <f t="shared" si="36"/>
        <v>-3.8241403219736337E-3</v>
      </c>
      <c r="J70" s="185">
        <f t="shared" si="36"/>
        <v>5.0467617802324328E-3</v>
      </c>
      <c r="K70" s="185">
        <f t="shared" si="36"/>
        <v>3.3205019609924696E-2</v>
      </c>
      <c r="L70" s="185">
        <f t="shared" si="36"/>
        <v>6.7907238039144821E-2</v>
      </c>
      <c r="M70" s="185">
        <f t="shared" si="36"/>
        <v>9.8495538022381091E-2</v>
      </c>
      <c r="N70" s="185">
        <f t="shared" si="36"/>
        <v>0.12950301352004912</v>
      </c>
      <c r="O70" s="185">
        <f t="shared" si="36"/>
        <v>0.16090481068385706</v>
      </c>
      <c r="P70" s="185">
        <f t="shared" si="36"/>
        <v>0.19267390361498898</v>
      </c>
      <c r="Q70" s="185">
        <f t="shared" si="36"/>
        <v>0.22478098461089818</v>
      </c>
      <c r="R70" s="185">
        <f t="shared" si="36"/>
        <v>0.25719434986486411</v>
      </c>
      <c r="S70" s="185">
        <f t="shared" si="36"/>
        <v>0.28987978044911755</v>
      </c>
      <c r="T70" s="185">
        <f t="shared" si="36"/>
        <v>0.32280041840646362</v>
      </c>
      <c r="U70" s="185">
        <f t="shared" si="36"/>
        <v>0.35591663776925525</v>
      </c>
      <c r="V70" s="185">
        <f t="shared" si="36"/>
        <v>0.38918591031830041</v>
      </c>
      <c r="W70" s="185">
        <f t="shared" si="36"/>
        <v>0.4225626658878005</v>
      </c>
      <c r="X70" s="185">
        <f t="shared" si="36"/>
        <v>0.45599814701572527</v>
      </c>
      <c r="Y70" s="185">
        <f t="shared" si="36"/>
        <v>0.48944025773211253</v>
      </c>
      <c r="Z70" s="185">
        <f t="shared" si="36"/>
        <v>0.52283340627063668</v>
      </c>
      <c r="AA70" s="185">
        <f t="shared" si="36"/>
        <v>0.5561183414814117</v>
      </c>
      <c r="AB70" s="185">
        <f t="shared" si="36"/>
        <v>0.58921919653013288</v>
      </c>
      <c r="AC70" s="185">
        <f t="shared" si="36"/>
        <v>0.62202722834139135</v>
      </c>
      <c r="AD70" s="185">
        <f t="shared" si="36"/>
        <v>0.6544084815708191</v>
      </c>
      <c r="AE70" s="185">
        <f t="shared" si="36"/>
        <v>0.68621409988644588</v>
      </c>
      <c r="AF70" s="185">
        <f t="shared" si="36"/>
        <v>0.71727866795286221</v>
      </c>
      <c r="AG70" s="185">
        <f t="shared" si="36"/>
        <v>0.74741831937464509</v>
      </c>
      <c r="AH70" s="185">
        <f t="shared" si="36"/>
        <v>0.77642856641614055</v>
      </c>
      <c r="AI70" s="185">
        <f t="shared" si="36"/>
        <v>0.80408179648438516</v>
      </c>
      <c r="AJ70" s="185">
        <f t="shared" si="36"/>
        <v>0.83012436621888952</v>
      </c>
      <c r="AK70" s="185">
        <f t="shared" si="36"/>
        <v>0.85427320534678208</v>
      </c>
      <c r="AL70" s="185">
        <f t="shared" si="36"/>
        <v>0.87621181746161425</v>
      </c>
      <c r="AM70" s="185">
        <f t="shared" si="36"/>
        <v>0.89537955627805677</v>
      </c>
      <c r="AN70" s="185">
        <f t="shared" si="36"/>
        <v>0.91142409047892847</v>
      </c>
      <c r="AO70" s="185">
        <f t="shared" si="36"/>
        <v>0.92505365624175084</v>
      </c>
      <c r="AP70" s="185">
        <f t="shared" si="36"/>
        <v>0.93683479816187887</v>
      </c>
      <c r="AQ70" s="185">
        <f t="shared" si="36"/>
        <v>0.94643518095980994</v>
      </c>
      <c r="AR70" s="185">
        <f t="shared" si="36"/>
        <v>0.95336418596410155</v>
      </c>
      <c r="AS70" s="185">
        <f t="shared" si="36"/>
        <v>0.95703810735624661</v>
      </c>
      <c r="AT70" s="185">
        <f t="shared" si="36"/>
        <v>0.95675989195090128</v>
      </c>
      <c r="AU70" s="185">
        <f t="shared" si="36"/>
        <v>0.95168982400921265</v>
      </c>
      <c r="AV70" s="185">
        <f t="shared" si="36"/>
        <v>0.94080509886376396</v>
      </c>
      <c r="AW70" s="185">
        <f t="shared" si="36"/>
        <v>0.92284227382472084</v>
      </c>
      <c r="AX70" s="185">
        <f t="shared" si="36"/>
        <v>0.89621210513581862</v>
      </c>
      <c r="AY70" s="185">
        <f t="shared" si="36"/>
        <v>0.85886728000555357</v>
      </c>
      <c r="AZ70" s="185">
        <f t="shared" si="36"/>
        <v>0.80808385839953867</v>
      </c>
      <c r="BA70" s="185">
        <f t="shared" si="36"/>
        <v>0.7400690730333368</v>
      </c>
      <c r="BB70" s="185">
        <f t="shared" si="36"/>
        <v>0.64917099577161252</v>
      </c>
      <c r="BC70" s="185">
        <f t="shared" si="36"/>
        <v>0.52597678186741115</v>
      </c>
      <c r="BD70" s="185">
        <f t="shared" si="36"/>
        <v>0.35103335279347048</v>
      </c>
    </row>
    <row r="71" spans="1:56" outlineLevel="1" x14ac:dyDescent="0.2">
      <c r="B71" s="49" t="str">
        <v>Civil</v>
      </c>
      <c r="C71" s="10" t="s">
        <v>217</v>
      </c>
      <c r="G71" s="185">
        <f t="shared" si="31"/>
        <v>0</v>
      </c>
      <c r="H71" s="185">
        <f t="shared" si="36"/>
        <v>2.7907854024621119E-3</v>
      </c>
      <c r="I71" s="185">
        <f t="shared" si="36"/>
        <v>1.4933255594844324E-2</v>
      </c>
      <c r="J71" s="185">
        <f t="shared" si="36"/>
        <v>1.9340001025075444E-2</v>
      </c>
      <c r="K71" s="185">
        <f t="shared" si="36"/>
        <v>3.9304283852684779E-2</v>
      </c>
      <c r="L71" s="185">
        <f t="shared" si="36"/>
        <v>5.5598475730367032E-2</v>
      </c>
      <c r="M71" s="185">
        <f t="shared" si="36"/>
        <v>6.6725965037981991E-2</v>
      </c>
      <c r="N71" s="185">
        <f t="shared" si="36"/>
        <v>7.8087266977477435E-2</v>
      </c>
      <c r="O71" s="185">
        <f t="shared" si="36"/>
        <v>8.9679922179975891E-2</v>
      </c>
      <c r="P71" s="185">
        <f t="shared" si="36"/>
        <v>0.10150102229226976</v>
      </c>
      <c r="Q71" s="185">
        <f t="shared" si="36"/>
        <v>0.11354718456763555</v>
      </c>
      <c r="R71" s="185">
        <f t="shared" si="36"/>
        <v>0.12581251464891219</v>
      </c>
      <c r="S71" s="185">
        <f t="shared" si="36"/>
        <v>0.13828610600613875</v>
      </c>
      <c r="T71" s="185">
        <f t="shared" si="36"/>
        <v>0.15095334159350379</v>
      </c>
      <c r="U71" s="185">
        <f t="shared" si="36"/>
        <v>0.16379758425628224</v>
      </c>
      <c r="V71" s="185">
        <f t="shared" si="36"/>
        <v>0.17679998255736087</v>
      </c>
      <c r="W71" s="185">
        <f t="shared" si="36"/>
        <v>0.18993925631105882</v>
      </c>
      <c r="X71" s="185">
        <f t="shared" si="36"/>
        <v>0.20319145918328047</v>
      </c>
      <c r="Y71" s="185">
        <f t="shared" si="36"/>
        <v>0.21652971527940612</v>
      </c>
      <c r="Z71" s="185">
        <f t="shared" si="36"/>
        <v>0.22992392611372844</v>
      </c>
      <c r="AA71" s="185">
        <f t="shared" si="36"/>
        <v>0.2433404437144297</v>
      </c>
      <c r="AB71" s="185">
        <f t="shared" si="36"/>
        <v>0.25674170483732989</v>
      </c>
      <c r="AC71" s="185">
        <f t="shared" si="36"/>
        <v>0.27008582030252842</v>
      </c>
      <c r="AD71" s="185">
        <f t="shared" si="36"/>
        <v>0.28332611228153387</v>
      </c>
      <c r="AE71" s="185">
        <f t="shared" si="36"/>
        <v>0.29641059088350413</v>
      </c>
      <c r="AF71" s="185">
        <f t="shared" si="36"/>
        <v>0.30928135953086694</v>
      </c>
      <c r="AG71" s="185">
        <f t="shared" si="36"/>
        <v>0.32187393625933741</v>
      </c>
      <c r="AH71" s="185">
        <f t="shared" si="36"/>
        <v>0.33411647506463965</v>
      </c>
      <c r="AI71" s="185">
        <f t="shared" si="36"/>
        <v>0.34592886752601582</v>
      </c>
      <c r="AJ71" s="185">
        <f t="shared" si="36"/>
        <v>0.35722169985382879</v>
      </c>
      <c r="AK71" s="185">
        <f t="shared" si="36"/>
        <v>0.36789503379340582</v>
      </c>
      <c r="AL71" s="185">
        <f t="shared" si="36"/>
        <v>0.37783697083260082</v>
      </c>
      <c r="AM71" s="185">
        <f t="shared" si="36"/>
        <v>0.38692194697235305</v>
      </c>
      <c r="AN71" s="185">
        <f t="shared" si="36"/>
        <v>0.39500868853368654</v>
      </c>
      <c r="AO71" s="185">
        <f t="shared" si="36"/>
        <v>0.40193773596882393</v>
      </c>
      <c r="AP71" s="185">
        <f t="shared" si="36"/>
        <v>0.40752840911621874</v>
      </c>
      <c r="AQ71" s="185">
        <f t="shared" si="36"/>
        <v>0.41157503852560817</v>
      </c>
      <c r="AR71" s="185">
        <f t="shared" si="36"/>
        <v>0.41384221475920396</v>
      </c>
      <c r="AS71" s="185">
        <f t="shared" si="36"/>
        <v>0.4140586963954031</v>
      </c>
      <c r="AT71" s="185">
        <f t="shared" si="36"/>
        <v>0.41190944239065824</v>
      </c>
      <c r="AU71" s="185">
        <f t="shared" si="36"/>
        <v>0.40702494926660754</v>
      </c>
      <c r="AV71" s="185">
        <f t="shared" si="36"/>
        <v>0.39896659033486787</v>
      </c>
      <c r="AW71" s="185">
        <f t="shared" si="36"/>
        <v>0.38742511846357913</v>
      </c>
      <c r="AX71" s="185">
        <f t="shared" si="36"/>
        <v>0.37264401251289669</v>
      </c>
      <c r="AY71" s="185">
        <f t="shared" si="36"/>
        <v>0.3539012508018039</v>
      </c>
      <c r="AZ71" s="185">
        <f t="shared" si="36"/>
        <v>0.32966678095824919</v>
      </c>
      <c r="BA71" s="185">
        <f t="shared" si="36"/>
        <v>0.29866027659165495</v>
      </c>
      <c r="BB71" s="185">
        <f t="shared" si="36"/>
        <v>0.25881957794449906</v>
      </c>
      <c r="BC71" s="185">
        <f t="shared" si="36"/>
        <v>0.20672899767340444</v>
      </c>
      <c r="BD71" s="185">
        <f t="shared" si="36"/>
        <v>0.13536311691887162</v>
      </c>
    </row>
    <row r="72" spans="1:56" outlineLevel="1" x14ac:dyDescent="0.2">
      <c r="B72" s="49" t="str">
        <v>Minor Capital Works</v>
      </c>
      <c r="C72" s="10" t="s">
        <v>217</v>
      </c>
      <c r="G72" s="185">
        <f t="shared" si="31"/>
        <v>0</v>
      </c>
      <c r="H72" s="185">
        <f t="shared" si="36"/>
        <v>1.2381462532953974E-2</v>
      </c>
      <c r="I72" s="185">
        <f t="shared" si="36"/>
        <v>3.6811169096378535E-2</v>
      </c>
      <c r="J72" s="185">
        <f t="shared" si="36"/>
        <v>4.5983194695049912E-2</v>
      </c>
      <c r="K72" s="185">
        <f t="shared" si="36"/>
        <v>0.12656892264001438</v>
      </c>
      <c r="L72" s="185">
        <f t="shared" si="36"/>
        <v>0.22509543908535737</v>
      </c>
      <c r="M72" s="185">
        <f t="shared" si="36"/>
        <v>0.3067798200976905</v>
      </c>
      <c r="N72" s="185">
        <f t="shared" si="36"/>
        <v>0.3888904053369896</v>
      </c>
      <c r="O72" s="185">
        <f t="shared" si="36"/>
        <v>0.4713095190221146</v>
      </c>
      <c r="P72" s="185">
        <f t="shared" si="36"/>
        <v>0.55391113687386784</v>
      </c>
      <c r="Q72" s="185">
        <f t="shared" si="36"/>
        <v>0.63656048727917025</v>
      </c>
      <c r="R72" s="185">
        <f t="shared" si="36"/>
        <v>0.71911363635730063</v>
      </c>
      <c r="S72" s="185">
        <f t="shared" si="36"/>
        <v>0.80141705633822491</v>
      </c>
      <c r="T72" s="185">
        <f t="shared" si="36"/>
        <v>0.88330717664274461</v>
      </c>
      <c r="U72" s="185">
        <f t="shared" si="36"/>
        <v>0.96460991703323362</v>
      </c>
      <c r="V72" s="185">
        <f t="shared" si="36"/>
        <v>1.0451402021820737</v>
      </c>
      <c r="W72" s="185">
        <f t="shared" si="36"/>
        <v>1.1247014569825444</v>
      </c>
      <c r="X72" s="185">
        <f t="shared" si="36"/>
        <v>1.2030850819038168</v>
      </c>
      <c r="Y72" s="185">
        <f t="shared" si="36"/>
        <v>1.2800699076678601</v>
      </c>
      <c r="Z72" s="185">
        <f t="shared" si="36"/>
        <v>1.3554216285014198</v>
      </c>
      <c r="AA72" s="185">
        <f t="shared" si="36"/>
        <v>1.4288922131908064</v>
      </c>
      <c r="AB72" s="185">
        <f t="shared" si="36"/>
        <v>1.5002192931409517</v>
      </c>
      <c r="AC72" s="185">
        <f t="shared" si="36"/>
        <v>1.5691255266130655</v>
      </c>
      <c r="AD72" s="185">
        <f t="shared" si="36"/>
        <v>1.6353179382872196</v>
      </c>
      <c r="AE72" s="185">
        <f t="shared" si="36"/>
        <v>1.6984872332672625</v>
      </c>
      <c r="AF72" s="185">
        <f t="shared" si="36"/>
        <v>1.7583070846155995</v>
      </c>
      <c r="AG72" s="185">
        <f t="shared" si="36"/>
        <v>1.8143760161221434</v>
      </c>
      <c r="AH72" s="185">
        <f t="shared" si="36"/>
        <v>1.8672180963699583</v>
      </c>
      <c r="AI72" s="185">
        <f t="shared" si="36"/>
        <v>1.91768605495178</v>
      </c>
      <c r="AJ72" s="185">
        <f t="shared" si="36"/>
        <v>1.9655456675647514</v>
      </c>
      <c r="AK72" s="185">
        <f t="shared" si="36"/>
        <v>2.0117848917903962</v>
      </c>
      <c r="AL72" s="185">
        <f t="shared" si="36"/>
        <v>2.0575073688939924</v>
      </c>
      <c r="AM72" s="185">
        <f t="shared" si="36"/>
        <v>2.1021934160640163</v>
      </c>
      <c r="AN72" s="185">
        <f t="shared" si="36"/>
        <v>2.1452213383808543</v>
      </c>
      <c r="AO72" s="185">
        <f t="shared" si="36"/>
        <v>2.185854036665416</v>
      </c>
      <c r="AP72" s="185">
        <f t="shared" si="36"/>
        <v>2.2232168189780244</v>
      </c>
      <c r="AQ72" s="185">
        <f t="shared" si="36"/>
        <v>2.2562696437286158</v>
      </c>
      <c r="AR72" s="185">
        <f t="shared" si="36"/>
        <v>2.2837719007571384</v>
      </c>
      <c r="AS72" s="185">
        <f t="shared" si="36"/>
        <v>2.3042369875895412</v>
      </c>
      <c r="AT72" s="185">
        <f t="shared" si="36"/>
        <v>2.3158726009191986</v>
      </c>
      <c r="AU72" s="185">
        <f t="shared" si="36"/>
        <v>2.31650048512331</v>
      </c>
      <c r="AV72" s="185">
        <f t="shared" si="36"/>
        <v>2.3034456885436687</v>
      </c>
      <c r="AW72" s="185">
        <f t="shared" si="36"/>
        <v>2.2733788261321535</v>
      </c>
      <c r="AX72" s="185">
        <f t="shared" si="36"/>
        <v>2.2220825502726416</v>
      </c>
      <c r="AY72" s="185">
        <f t="shared" si="36"/>
        <v>2.1440887272676501</v>
      </c>
      <c r="AZ72" s="185">
        <f t="shared" si="36"/>
        <v>2.0320787559439992</v>
      </c>
      <c r="BA72" s="185">
        <f t="shared" si="36"/>
        <v>1.8758072482941162</v>
      </c>
      <c r="BB72" s="185">
        <f t="shared" si="36"/>
        <v>1.6599328415677099</v>
      </c>
      <c r="BC72" s="185">
        <f t="shared" si="36"/>
        <v>1.3587981620637917</v>
      </c>
      <c r="BD72" s="185">
        <f t="shared" si="36"/>
        <v>0.91919337512756694</v>
      </c>
    </row>
    <row r="73" spans="1:56" outlineLevel="1" x14ac:dyDescent="0.2">
      <c r="B73" s="49" t="str">
        <v>[spare]</v>
      </c>
      <c r="C73" s="10" t="s">
        <v>217</v>
      </c>
      <c r="G73" s="185">
        <f t="shared" si="31"/>
        <v>0</v>
      </c>
      <c r="H73" s="185">
        <f t="shared" si="36"/>
        <v>0</v>
      </c>
      <c r="I73" s="185">
        <f t="shared" si="36"/>
        <v>0</v>
      </c>
      <c r="J73" s="185">
        <f t="shared" si="36"/>
        <v>0</v>
      </c>
      <c r="K73" s="185">
        <f t="shared" si="36"/>
        <v>0</v>
      </c>
      <c r="L73" s="185">
        <f t="shared" si="36"/>
        <v>0</v>
      </c>
      <c r="M73" s="185">
        <f t="shared" si="36"/>
        <v>0</v>
      </c>
      <c r="N73" s="185">
        <f t="shared" si="36"/>
        <v>0</v>
      </c>
      <c r="O73" s="185">
        <f t="shared" si="36"/>
        <v>0</v>
      </c>
      <c r="P73" s="185">
        <f t="shared" si="36"/>
        <v>0</v>
      </c>
      <c r="Q73" s="185">
        <f t="shared" si="36"/>
        <v>0</v>
      </c>
      <c r="R73" s="185">
        <f t="shared" si="36"/>
        <v>0</v>
      </c>
      <c r="S73" s="185">
        <f t="shared" si="36"/>
        <v>0</v>
      </c>
      <c r="T73" s="185">
        <f t="shared" si="36"/>
        <v>0</v>
      </c>
      <c r="U73" s="185">
        <f t="shared" si="36"/>
        <v>0</v>
      </c>
      <c r="V73" s="185">
        <f t="shared" si="36"/>
        <v>0</v>
      </c>
      <c r="W73" s="185">
        <f t="shared" si="36"/>
        <v>0</v>
      </c>
      <c r="X73" s="185">
        <f t="shared" si="36"/>
        <v>0</v>
      </c>
      <c r="Y73" s="185">
        <f t="shared" si="36"/>
        <v>0</v>
      </c>
      <c r="Z73" s="185">
        <f t="shared" si="36"/>
        <v>0</v>
      </c>
      <c r="AA73" s="185">
        <f t="shared" si="36"/>
        <v>0</v>
      </c>
      <c r="AB73" s="185">
        <f t="shared" si="36"/>
        <v>0</v>
      </c>
      <c r="AC73" s="185">
        <f t="shared" si="36"/>
        <v>0</v>
      </c>
      <c r="AD73" s="185">
        <f t="shared" si="36"/>
        <v>0</v>
      </c>
      <c r="AE73" s="185">
        <f t="shared" si="36"/>
        <v>0</v>
      </c>
      <c r="AF73" s="185">
        <f t="shared" si="36"/>
        <v>0</v>
      </c>
      <c r="AG73" s="185">
        <f t="shared" si="36"/>
        <v>0</v>
      </c>
      <c r="AH73" s="185">
        <f t="shared" si="36"/>
        <v>0</v>
      </c>
      <c r="AI73" s="185">
        <f t="shared" si="36"/>
        <v>0</v>
      </c>
      <c r="AJ73" s="185">
        <f t="shared" si="36"/>
        <v>0</v>
      </c>
      <c r="AK73" s="185">
        <f t="shared" si="36"/>
        <v>0</v>
      </c>
      <c r="AL73" s="185">
        <f t="shared" si="36"/>
        <v>0</v>
      </c>
      <c r="AM73" s="185">
        <f t="shared" si="36"/>
        <v>0</v>
      </c>
      <c r="AN73" s="185">
        <f t="shared" si="36"/>
        <v>0</v>
      </c>
      <c r="AO73" s="185">
        <f t="shared" si="36"/>
        <v>0</v>
      </c>
      <c r="AP73" s="185">
        <f t="shared" si="36"/>
        <v>0</v>
      </c>
      <c r="AQ73" s="185">
        <f t="shared" si="36"/>
        <v>0</v>
      </c>
      <c r="AR73" s="185">
        <f t="shared" si="36"/>
        <v>0</v>
      </c>
      <c r="AS73" s="185">
        <f t="shared" si="36"/>
        <v>0</v>
      </c>
      <c r="AT73" s="185">
        <f t="shared" si="36"/>
        <v>0</v>
      </c>
      <c r="AU73" s="185">
        <f t="shared" si="36"/>
        <v>0</v>
      </c>
      <c r="AV73" s="185">
        <f t="shared" si="36"/>
        <v>0</v>
      </c>
      <c r="AW73" s="185">
        <f t="shared" si="36"/>
        <v>0</v>
      </c>
      <c r="AX73" s="185">
        <f t="shared" si="36"/>
        <v>0</v>
      </c>
      <c r="AY73" s="185">
        <f t="shared" si="36"/>
        <v>0</v>
      </c>
      <c r="AZ73" s="185">
        <f t="shared" si="36"/>
        <v>0</v>
      </c>
      <c r="BA73" s="185">
        <f t="shared" si="36"/>
        <v>0</v>
      </c>
      <c r="BB73" s="185">
        <f t="shared" si="36"/>
        <v>0</v>
      </c>
      <c r="BC73" s="185">
        <f t="shared" si="36"/>
        <v>0</v>
      </c>
      <c r="BD73" s="185">
        <f t="shared" si="36"/>
        <v>0</v>
      </c>
    </row>
    <row r="74" spans="1:56" outlineLevel="1" x14ac:dyDescent="0.2">
      <c r="A74" s="27"/>
      <c r="B74" s="49"/>
      <c r="C74" s="29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</row>
    <row r="75" spans="1:56" outlineLevel="1" x14ac:dyDescent="0.2">
      <c r="A75" s="27"/>
      <c r="B75" s="62" t="s">
        <v>271</v>
      </c>
      <c r="C75" s="63" t="s">
        <v>217</v>
      </c>
      <c r="D75" s="64"/>
      <c r="E75" s="65">
        <f t="shared" ref="E75:BD75" si="37">SUM(E54:E73)</f>
        <v>0</v>
      </c>
      <c r="F75" s="65">
        <f t="shared" si="37"/>
        <v>0</v>
      </c>
      <c r="G75" s="65">
        <f t="shared" si="37"/>
        <v>54.768031928994397</v>
      </c>
      <c r="H75" s="65">
        <f t="shared" si="37"/>
        <v>84.994497067355468</v>
      </c>
      <c r="I75" s="65">
        <f t="shared" si="37"/>
        <v>74.660897487798721</v>
      </c>
      <c r="J75" s="65">
        <f t="shared" si="37"/>
        <v>52.862782695344237</v>
      </c>
      <c r="K75" s="65">
        <f t="shared" si="37"/>
        <v>87.448311357418703</v>
      </c>
      <c r="L75" s="65">
        <f t="shared" si="37"/>
        <v>100.74943835275374</v>
      </c>
      <c r="M75" s="65">
        <f t="shared" si="37"/>
        <v>101.9854265159256</v>
      </c>
      <c r="N75" s="65">
        <f t="shared" si="37"/>
        <v>103.23248811757782</v>
      </c>
      <c r="O75" s="65">
        <f t="shared" si="37"/>
        <v>104.47269396077257</v>
      </c>
      <c r="P75" s="65">
        <f t="shared" si="37"/>
        <v>105.7684590646106</v>
      </c>
      <c r="Q75" s="65">
        <f t="shared" si="37"/>
        <v>106.97065007151404</v>
      </c>
      <c r="R75" s="65">
        <f t="shared" si="37"/>
        <v>108.07270154136752</v>
      </c>
      <c r="S75" s="65">
        <f t="shared" si="37"/>
        <v>109.0675599673677</v>
      </c>
      <c r="T75" s="65">
        <f t="shared" si="37"/>
        <v>109.94733576465354</v>
      </c>
      <c r="U75" s="65">
        <f t="shared" si="37"/>
        <v>110.70559038548011</v>
      </c>
      <c r="V75" s="65">
        <f t="shared" si="37"/>
        <v>111.35423180266031</v>
      </c>
      <c r="W75" s="65">
        <f t="shared" si="37"/>
        <v>111.8689144422605</v>
      </c>
      <c r="X75" s="65">
        <f t="shared" si="37"/>
        <v>112.24004939313495</v>
      </c>
      <c r="Y75" s="65">
        <f t="shared" si="37"/>
        <v>112.4575757818108</v>
      </c>
      <c r="Z75" s="65">
        <f t="shared" si="37"/>
        <v>112.66411352710968</v>
      </c>
      <c r="AA75" s="65">
        <f t="shared" si="37"/>
        <v>112.70310808285655</v>
      </c>
      <c r="AB75" s="65">
        <f t="shared" si="37"/>
        <v>112.56301972256944</v>
      </c>
      <c r="AC75" s="65">
        <f t="shared" si="37"/>
        <v>112.23223818727813</v>
      </c>
      <c r="AD75" s="65">
        <f t="shared" si="37"/>
        <v>111.6970022674715</v>
      </c>
      <c r="AE75" s="65">
        <f t="shared" si="37"/>
        <v>112.26692810271152</v>
      </c>
      <c r="AF75" s="65">
        <f t="shared" si="37"/>
        <v>112.67779822655312</v>
      </c>
      <c r="AG75" s="65">
        <f t="shared" si="37"/>
        <v>112.93937063706358</v>
      </c>
      <c r="AH75" s="65">
        <f t="shared" si="37"/>
        <v>113.07637521506336</v>
      </c>
      <c r="AI75" s="65">
        <f t="shared" si="37"/>
        <v>113.09346079826167</v>
      </c>
      <c r="AJ75" s="65">
        <f t="shared" si="37"/>
        <v>112.99847775366524</v>
      </c>
      <c r="AK75" s="65">
        <f t="shared" si="37"/>
        <v>112.76602142937693</v>
      </c>
      <c r="AL75" s="65">
        <f t="shared" si="37"/>
        <v>112.36832296770447</v>
      </c>
      <c r="AM75" s="65">
        <f t="shared" si="37"/>
        <v>111.78734125987579</v>
      </c>
      <c r="AN75" s="65">
        <f t="shared" si="37"/>
        <v>110.9874715758565</v>
      </c>
      <c r="AO75" s="65">
        <f t="shared" si="37"/>
        <v>109.94581141088737</v>
      </c>
      <c r="AP75" s="65">
        <f t="shared" si="37"/>
        <v>108.65692024200287</v>
      </c>
      <c r="AQ75" s="65">
        <f t="shared" si="37"/>
        <v>107.11089411876209</v>
      </c>
      <c r="AR75" s="65">
        <f t="shared" si="37"/>
        <v>105.27209722767358</v>
      </c>
      <c r="AS75" s="65">
        <f t="shared" si="37"/>
        <v>103.09887513846927</v>
      </c>
      <c r="AT75" s="65">
        <f t="shared" si="37"/>
        <v>100.54219666281867</v>
      </c>
      <c r="AU75" s="65">
        <f t="shared" si="37"/>
        <v>97.543776152584513</v>
      </c>
      <c r="AV75" s="65">
        <f t="shared" si="37"/>
        <v>94.032947858001052</v>
      </c>
      <c r="AW75" s="65">
        <f t="shared" si="37"/>
        <v>89.922389767969023</v>
      </c>
      <c r="AX75" s="65">
        <f t="shared" si="37"/>
        <v>85.103213427842647</v>
      </c>
      <c r="AY75" s="65">
        <f t="shared" si="37"/>
        <v>79.436017224703008</v>
      </c>
      <c r="AZ75" s="65">
        <f t="shared" si="37"/>
        <v>72.735660572202207</v>
      </c>
      <c r="BA75" s="65">
        <f t="shared" si="37"/>
        <v>64.745403826436203</v>
      </c>
      <c r="BB75" s="65">
        <f t="shared" si="37"/>
        <v>55.084348059489464</v>
      </c>
      <c r="BC75" s="65">
        <f t="shared" si="37"/>
        <v>43.119353193889992</v>
      </c>
      <c r="BD75" s="65">
        <f t="shared" si="37"/>
        <v>27.541967765847524</v>
      </c>
    </row>
    <row r="76" spans="1:56" outlineLevel="1" x14ac:dyDescent="0.2">
      <c r="C76" s="24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</row>
    <row r="77" spans="1:56" x14ac:dyDescent="0.2">
      <c r="A77" s="6">
        <f ca="1">MAX($A$1:A76)+subsection</f>
        <v>8.0499999999999989</v>
      </c>
      <c r="B77" s="6" t="s">
        <v>228</v>
      </c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pans="1:56" x14ac:dyDescent="0.2">
      <c r="C78" s="24"/>
      <c r="E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</row>
    <row r="79" spans="1:56" outlineLevel="1" x14ac:dyDescent="0.2">
      <c r="B79" s="50" t="s">
        <v>229</v>
      </c>
      <c r="C79" s="24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</row>
    <row r="80" spans="1:56" outlineLevel="1" x14ac:dyDescent="0.2">
      <c r="C80" s="24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</row>
    <row r="81" spans="2:56" outlineLevel="1" x14ac:dyDescent="0.2">
      <c r="B81" s="48" t="s">
        <v>228</v>
      </c>
      <c r="C81" s="24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</row>
    <row r="82" spans="2:56" outlineLevel="1" x14ac:dyDescent="0.2">
      <c r="B82" s="49" t="str">
        <f t="array" ref="B82:B101">Asset_Classes</f>
        <v>Shared Channel</v>
      </c>
      <c r="C82" s="10" t="s">
        <v>217</v>
      </c>
      <c r="G82" s="179">
        <f>'Regulatory Model'!G58</f>
        <v>0</v>
      </c>
      <c r="H82" s="179">
        <f>'Regulatory Model'!H58</f>
        <v>0</v>
      </c>
      <c r="I82" s="179">
        <f>'Regulatory Model'!I58</f>
        <v>0</v>
      </c>
      <c r="J82" s="179">
        <f>'Regulatory Model'!J58</f>
        <v>0</v>
      </c>
      <c r="K82" s="179">
        <f>'Regulatory Model'!K58</f>
        <v>0</v>
      </c>
      <c r="L82" s="179">
        <f>'Regulatory Model'!L58</f>
        <v>0</v>
      </c>
      <c r="M82" s="179">
        <f>'Regulatory Model'!M58</f>
        <v>0</v>
      </c>
      <c r="N82" s="179">
        <f>'Regulatory Model'!N58</f>
        <v>0</v>
      </c>
      <c r="O82" s="179">
        <f>'Regulatory Model'!O58</f>
        <v>0</v>
      </c>
      <c r="P82" s="179">
        <f>'Regulatory Model'!P58</f>
        <v>0</v>
      </c>
      <c r="Q82" s="179">
        <f>'Regulatory Model'!Q58</f>
        <v>0</v>
      </c>
      <c r="R82" s="179">
        <f>'Regulatory Model'!R58</f>
        <v>0</v>
      </c>
      <c r="S82" s="179">
        <f>'Regulatory Model'!S58</f>
        <v>0</v>
      </c>
      <c r="T82" s="179">
        <f>'Regulatory Model'!T58</f>
        <v>0</v>
      </c>
      <c r="U82" s="179">
        <f>'Regulatory Model'!U58</f>
        <v>0</v>
      </c>
      <c r="V82" s="179">
        <f>'Regulatory Model'!V58</f>
        <v>0</v>
      </c>
      <c r="W82" s="179">
        <f>'Regulatory Model'!W58</f>
        <v>0</v>
      </c>
      <c r="X82" s="179">
        <f>'Regulatory Model'!X58</f>
        <v>0</v>
      </c>
      <c r="Y82" s="179">
        <f>'Regulatory Model'!Y58</f>
        <v>0</v>
      </c>
      <c r="Z82" s="179">
        <f>'Regulatory Model'!Z58</f>
        <v>0</v>
      </c>
      <c r="AA82" s="179">
        <f>'Regulatory Model'!AA58</f>
        <v>0</v>
      </c>
      <c r="AB82" s="179">
        <f>'Regulatory Model'!AB58</f>
        <v>0</v>
      </c>
      <c r="AC82" s="179">
        <f>'Regulatory Model'!AC58</f>
        <v>0</v>
      </c>
      <c r="AD82" s="179">
        <f>'Regulatory Model'!AD58</f>
        <v>0</v>
      </c>
      <c r="AE82" s="179">
        <f>'Regulatory Model'!AE58</f>
        <v>0</v>
      </c>
      <c r="AF82" s="179">
        <f>'Regulatory Model'!AF58</f>
        <v>0</v>
      </c>
      <c r="AG82" s="179">
        <f>'Regulatory Model'!AG58</f>
        <v>0</v>
      </c>
      <c r="AH82" s="179">
        <f>'Regulatory Model'!AH58</f>
        <v>0</v>
      </c>
      <c r="AI82" s="179">
        <f>'Regulatory Model'!AI58</f>
        <v>0</v>
      </c>
      <c r="AJ82" s="179">
        <f>'Regulatory Model'!AJ58</f>
        <v>0</v>
      </c>
      <c r="AK82" s="179">
        <f>'Regulatory Model'!AK58</f>
        <v>0</v>
      </c>
      <c r="AL82" s="179">
        <f>'Regulatory Model'!AL58</f>
        <v>0</v>
      </c>
      <c r="AM82" s="179">
        <f>'Regulatory Model'!AM58</f>
        <v>0</v>
      </c>
      <c r="AN82" s="179">
        <f>'Regulatory Model'!AN58</f>
        <v>0</v>
      </c>
      <c r="AO82" s="179">
        <f>'Regulatory Model'!AO58</f>
        <v>0</v>
      </c>
      <c r="AP82" s="179">
        <f>'Regulatory Model'!AP58</f>
        <v>0</v>
      </c>
      <c r="AQ82" s="179">
        <f>'Regulatory Model'!AQ58</f>
        <v>0</v>
      </c>
      <c r="AR82" s="179">
        <f>'Regulatory Model'!AR58</f>
        <v>0</v>
      </c>
      <c r="AS82" s="179">
        <f>'Regulatory Model'!AS58</f>
        <v>0</v>
      </c>
      <c r="AT82" s="179">
        <f>'Regulatory Model'!AT58</f>
        <v>0</v>
      </c>
      <c r="AU82" s="179">
        <f>'Regulatory Model'!AU58</f>
        <v>0</v>
      </c>
      <c r="AV82" s="179">
        <f>'Regulatory Model'!AV58</f>
        <v>0</v>
      </c>
      <c r="AW82" s="179">
        <f>'Regulatory Model'!AW58</f>
        <v>0</v>
      </c>
      <c r="AX82" s="179">
        <f>'Regulatory Model'!AX58</f>
        <v>0</v>
      </c>
      <c r="AY82" s="179">
        <f>'Regulatory Model'!AY58</f>
        <v>0</v>
      </c>
      <c r="AZ82" s="179">
        <f>'Regulatory Model'!AZ58</f>
        <v>0</v>
      </c>
      <c r="BA82" s="179">
        <f>'Regulatory Model'!BA58</f>
        <v>0</v>
      </c>
      <c r="BB82" s="179">
        <f>'Regulatory Model'!BB58</f>
        <v>0</v>
      </c>
      <c r="BC82" s="179">
        <f>'Regulatory Model'!BC58</f>
        <v>0</v>
      </c>
      <c r="BD82" s="179">
        <f>'Regulatory Model'!BD58</f>
        <v>0</v>
      </c>
    </row>
    <row r="83" spans="2:56" outlineLevel="1" x14ac:dyDescent="0.2">
      <c r="B83" s="49" t="str">
        <v>Shared Channel Over-Dredge</v>
      </c>
      <c r="C83" s="10" t="s">
        <v>217</v>
      </c>
      <c r="G83" s="179">
        <f>'Regulatory Model'!G59</f>
        <v>5.9538630184825143</v>
      </c>
      <c r="H83" s="179">
        <f>'Regulatory Model'!H59</f>
        <v>4.9592074348908826</v>
      </c>
      <c r="I83" s="179">
        <f>'Regulatory Model'!I59</f>
        <v>0</v>
      </c>
      <c r="J83" s="179">
        <f>'Regulatory Model'!J59</f>
        <v>2.8853777876714455</v>
      </c>
      <c r="K83" s="179">
        <f>'Regulatory Model'!K59</f>
        <v>0</v>
      </c>
      <c r="L83" s="179">
        <f>'Regulatory Model'!L59</f>
        <v>0</v>
      </c>
      <c r="M83" s="179">
        <f>'Regulatory Model'!M59</f>
        <v>0</v>
      </c>
      <c r="N83" s="179">
        <f>'Regulatory Model'!N59</f>
        <v>0</v>
      </c>
      <c r="O83" s="179">
        <f>'Regulatory Model'!O59</f>
        <v>0</v>
      </c>
      <c r="P83" s="179">
        <f>'Regulatory Model'!P59</f>
        <v>0</v>
      </c>
      <c r="Q83" s="179">
        <f>'Regulatory Model'!Q59</f>
        <v>0</v>
      </c>
      <c r="R83" s="179">
        <f>'Regulatory Model'!R59</f>
        <v>0</v>
      </c>
      <c r="S83" s="179">
        <f>'Regulatory Model'!S59</f>
        <v>0</v>
      </c>
      <c r="T83" s="179">
        <f>'Regulatory Model'!T59</f>
        <v>0</v>
      </c>
      <c r="U83" s="179">
        <f>'Regulatory Model'!U59</f>
        <v>0</v>
      </c>
      <c r="V83" s="179">
        <f>'Regulatory Model'!V59</f>
        <v>0</v>
      </c>
      <c r="W83" s="179">
        <f>'Regulatory Model'!W59</f>
        <v>0</v>
      </c>
      <c r="X83" s="179">
        <f>'Regulatory Model'!X59</f>
        <v>0</v>
      </c>
      <c r="Y83" s="179">
        <f>'Regulatory Model'!Y59</f>
        <v>0</v>
      </c>
      <c r="Z83" s="179">
        <f>'Regulatory Model'!Z59</f>
        <v>0</v>
      </c>
      <c r="AA83" s="179">
        <f>'Regulatory Model'!AA59</f>
        <v>0</v>
      </c>
      <c r="AB83" s="179">
        <f>'Regulatory Model'!AB59</f>
        <v>0</v>
      </c>
      <c r="AC83" s="179">
        <f>'Regulatory Model'!AC59</f>
        <v>0</v>
      </c>
      <c r="AD83" s="179">
        <f>'Regulatory Model'!AD59</f>
        <v>0</v>
      </c>
      <c r="AE83" s="179">
        <f>'Regulatory Model'!AE59</f>
        <v>0</v>
      </c>
      <c r="AF83" s="179">
        <f>'Regulatory Model'!AF59</f>
        <v>0</v>
      </c>
      <c r="AG83" s="179">
        <f>'Regulatory Model'!AG59</f>
        <v>0</v>
      </c>
      <c r="AH83" s="179">
        <f>'Regulatory Model'!AH59</f>
        <v>0</v>
      </c>
      <c r="AI83" s="179">
        <f>'Regulatory Model'!AI59</f>
        <v>0</v>
      </c>
      <c r="AJ83" s="179">
        <f>'Regulatory Model'!AJ59</f>
        <v>0</v>
      </c>
      <c r="AK83" s="179">
        <f>'Regulatory Model'!AK59</f>
        <v>0</v>
      </c>
      <c r="AL83" s="179">
        <f>'Regulatory Model'!AL59</f>
        <v>0</v>
      </c>
      <c r="AM83" s="179">
        <f>'Regulatory Model'!AM59</f>
        <v>0</v>
      </c>
      <c r="AN83" s="179">
        <f>'Regulatory Model'!AN59</f>
        <v>0</v>
      </c>
      <c r="AO83" s="179">
        <f>'Regulatory Model'!AO59</f>
        <v>0</v>
      </c>
      <c r="AP83" s="179">
        <f>'Regulatory Model'!AP59</f>
        <v>0</v>
      </c>
      <c r="AQ83" s="179">
        <f>'Regulatory Model'!AQ59</f>
        <v>0</v>
      </c>
      <c r="AR83" s="179">
        <f>'Regulatory Model'!AR59</f>
        <v>0</v>
      </c>
      <c r="AS83" s="179">
        <f>'Regulatory Model'!AS59</f>
        <v>0</v>
      </c>
      <c r="AT83" s="179">
        <f>'Regulatory Model'!AT59</f>
        <v>0</v>
      </c>
      <c r="AU83" s="179">
        <f>'Regulatory Model'!AU59</f>
        <v>0</v>
      </c>
      <c r="AV83" s="179">
        <f>'Regulatory Model'!AV59</f>
        <v>0</v>
      </c>
      <c r="AW83" s="179">
        <f>'Regulatory Model'!AW59</f>
        <v>0</v>
      </c>
      <c r="AX83" s="179">
        <f>'Regulatory Model'!AX59</f>
        <v>0</v>
      </c>
      <c r="AY83" s="179">
        <f>'Regulatory Model'!AY59</f>
        <v>0</v>
      </c>
      <c r="AZ83" s="179">
        <f>'Regulatory Model'!AZ59</f>
        <v>0</v>
      </c>
      <c r="BA83" s="179">
        <f>'Regulatory Model'!BA59</f>
        <v>0</v>
      </c>
      <c r="BB83" s="179">
        <f>'Regulatory Model'!BB59</f>
        <v>0</v>
      </c>
      <c r="BC83" s="179">
        <f>'Regulatory Model'!BC59</f>
        <v>0</v>
      </c>
      <c r="BD83" s="179">
        <f>'Regulatory Model'!BD59</f>
        <v>0</v>
      </c>
    </row>
    <row r="84" spans="2:56" outlineLevel="1" x14ac:dyDescent="0.2">
      <c r="B84" s="49" t="str">
        <v>Melbourne Channel</v>
      </c>
      <c r="C84" s="10" t="s">
        <v>217</v>
      </c>
      <c r="G84" s="179">
        <f>'Regulatory Model'!G60</f>
        <v>0</v>
      </c>
      <c r="H84" s="179">
        <f>'Regulatory Model'!H60</f>
        <v>0.30500816589254764</v>
      </c>
      <c r="I84" s="179">
        <f>'Regulatory Model'!I60</f>
        <v>0.60586703622607796</v>
      </c>
      <c r="J84" s="179">
        <f>'Regulatory Model'!J60</f>
        <v>13.672137952344798</v>
      </c>
      <c r="K84" s="179">
        <f>'Regulatory Model'!K60</f>
        <v>0.67014154579367402</v>
      </c>
      <c r="L84" s="179">
        <f>'Regulatory Model'!L60</f>
        <v>0.68689508443851577</v>
      </c>
      <c r="M84" s="179">
        <f>'Regulatory Model'!M60</f>
        <v>0.70406746154947863</v>
      </c>
      <c r="N84" s="179">
        <f>'Regulatory Model'!N60</f>
        <v>0.72166914808821558</v>
      </c>
      <c r="O84" s="179">
        <f>'Regulatory Model'!O60</f>
        <v>0.73971087679042091</v>
      </c>
      <c r="P84" s="179">
        <f>'Regulatory Model'!P60</f>
        <v>0.75820364871018142</v>
      </c>
      <c r="Q84" s="179">
        <f>'Regulatory Model'!Q60</f>
        <v>0.77715873992793594</v>
      </c>
      <c r="R84" s="179">
        <f>'Regulatory Model'!R60</f>
        <v>0.79658770842613424</v>
      </c>
      <c r="S84" s="179">
        <f>'Regulatory Model'!S60</f>
        <v>0.81650240113678751</v>
      </c>
      <c r="T84" s="179">
        <f>'Regulatory Model'!T60</f>
        <v>0.83691496116520714</v>
      </c>
      <c r="U84" s="179">
        <f>'Regulatory Model'!U60</f>
        <v>0.85783783519433721</v>
      </c>
      <c r="V84" s="179">
        <f>'Regulatory Model'!V60</f>
        <v>0.87928378107419558</v>
      </c>
      <c r="W84" s="179">
        <f>'Regulatory Model'!W60</f>
        <v>0.90126587560105043</v>
      </c>
      <c r="X84" s="179">
        <f>'Regulatory Model'!X60</f>
        <v>0.92379752249107661</v>
      </c>
      <c r="Y84" s="179">
        <f>'Regulatory Model'!Y60</f>
        <v>0.94689246055335341</v>
      </c>
      <c r="Z84" s="179">
        <f>'Regulatory Model'!Z60</f>
        <v>0.97056477206718716</v>
      </c>
      <c r="AA84" s="179">
        <f>'Regulatory Model'!AA60</f>
        <v>0.99482889136886676</v>
      </c>
      <c r="AB84" s="179">
        <f>'Regulatory Model'!AB60</f>
        <v>1.0196996136530883</v>
      </c>
      <c r="AC84" s="179">
        <f>'Regulatory Model'!AC60</f>
        <v>1.0451921039944154</v>
      </c>
      <c r="AD84" s="179">
        <f>'Regulatory Model'!AD60</f>
        <v>1.0713219065942756</v>
      </c>
      <c r="AE84" s="179">
        <f>'Regulatory Model'!AE60</f>
        <v>1.0981049542591323</v>
      </c>
      <c r="AF84" s="179">
        <f>'Regulatory Model'!AF60</f>
        <v>1.1255575781156106</v>
      </c>
      <c r="AG84" s="179">
        <f>'Regulatory Model'!AG60</f>
        <v>1.1536965175685008</v>
      </c>
      <c r="AH84" s="179">
        <f>'Regulatory Model'!AH60</f>
        <v>1.1825389305077132</v>
      </c>
      <c r="AI84" s="179">
        <f>'Regulatory Model'!AI60</f>
        <v>1.212102403770406</v>
      </c>
      <c r="AJ84" s="179">
        <f>'Regulatory Model'!AJ60</f>
        <v>1.2424049638646661</v>
      </c>
      <c r="AK84" s="179">
        <f>'Regulatory Model'!AK60</f>
        <v>1.2734650879612828</v>
      </c>
      <c r="AL84" s="179">
        <f>'Regulatory Model'!AL60</f>
        <v>1.3053017151603148</v>
      </c>
      <c r="AM84" s="179">
        <f>'Regulatory Model'!AM60</f>
        <v>1.3379342580393225</v>
      </c>
      <c r="AN84" s="179">
        <f>'Regulatory Model'!AN60</f>
        <v>1.3713826144903054</v>
      </c>
      <c r="AO84" s="179">
        <f>'Regulatory Model'!AO60</f>
        <v>1.4056671798525628</v>
      </c>
      <c r="AP84" s="179">
        <f>'Regulatory Model'!AP60</f>
        <v>1.4408088593488768</v>
      </c>
      <c r="AQ84" s="179">
        <f>'Regulatory Model'!AQ60</f>
        <v>1.4768290808325986</v>
      </c>
      <c r="AR84" s="179">
        <f>'Regulatory Model'!AR60</f>
        <v>1.5137498078534133</v>
      </c>
      <c r="AS84" s="179">
        <f>'Regulatory Model'!AS60</f>
        <v>1.5515935530497484</v>
      </c>
      <c r="AT84" s="179">
        <f>'Regulatory Model'!AT60</f>
        <v>1.590383391875992</v>
      </c>
      <c r="AU84" s="179">
        <f>'Regulatory Model'!AU60</f>
        <v>1.6301429766728917</v>
      </c>
      <c r="AV84" s="179">
        <f>'Regulatory Model'!AV60</f>
        <v>1.6708965510897138</v>
      </c>
      <c r="AW84" s="179">
        <f>'Regulatory Model'!AW60</f>
        <v>1.7126689648669564</v>
      </c>
      <c r="AX84" s="179">
        <f>'Regulatory Model'!AX60</f>
        <v>1.7554856889886301</v>
      </c>
      <c r="AY84" s="179">
        <f>'Regulatory Model'!AY60</f>
        <v>1.7993728312133457</v>
      </c>
      <c r="AZ84" s="179">
        <f>'Regulatory Model'!AZ60</f>
        <v>1.8443571519936792</v>
      </c>
      <c r="BA84" s="179">
        <f>'Regulatory Model'!BA60</f>
        <v>1.890466080793521</v>
      </c>
      <c r="BB84" s="179">
        <f>'Regulatory Model'!BB60</f>
        <v>1.9377277328133589</v>
      </c>
      <c r="BC84" s="179">
        <f>'Regulatory Model'!BC60</f>
        <v>1.9861709261336926</v>
      </c>
      <c r="BD84" s="179">
        <f>'Regulatory Model'!BD60</f>
        <v>2.0358251992870349</v>
      </c>
    </row>
    <row r="85" spans="2:56" outlineLevel="1" x14ac:dyDescent="0.2">
      <c r="B85" s="49" t="str">
        <v>Melbourne Channel Over-Dredge</v>
      </c>
      <c r="C85" s="10" t="s">
        <v>217</v>
      </c>
      <c r="G85" s="179">
        <f>'Regulatory Model'!G61</f>
        <v>2.3442039062317908</v>
      </c>
      <c r="H85" s="179">
        <f>'Regulatory Model'!H61</f>
        <v>1.9836982875467402</v>
      </c>
      <c r="I85" s="179">
        <f>'Regulatory Model'!I61</f>
        <v>4.376058470545118</v>
      </c>
      <c r="J85" s="179">
        <f>'Regulatory Model'!J61</f>
        <v>15.663954219157866</v>
      </c>
      <c r="K85" s="179">
        <f>'Regulatory Model'!K61</f>
        <v>0.55526013794332996</v>
      </c>
      <c r="L85" s="179">
        <f>'Regulatory Model'!L61</f>
        <v>0.56914164139191314</v>
      </c>
      <c r="M85" s="179">
        <f>'Regulatory Model'!M61</f>
        <v>0.5833701824267109</v>
      </c>
      <c r="N85" s="179">
        <f>'Regulatory Model'!N61</f>
        <v>0.5979544369873786</v>
      </c>
      <c r="O85" s="179">
        <f>'Regulatory Model'!O61</f>
        <v>0.61290329791206299</v>
      </c>
      <c r="P85" s="179">
        <f>'Regulatory Model'!P61</f>
        <v>0.62822588035986449</v>
      </c>
      <c r="Q85" s="179">
        <f>'Regulatory Model'!Q61</f>
        <v>0.64393152736886106</v>
      </c>
      <c r="R85" s="179">
        <f>'Regulatory Model'!R61</f>
        <v>0.66002981555308249</v>
      </c>
      <c r="S85" s="179">
        <f>'Regulatory Model'!S61</f>
        <v>0.67653056094190944</v>
      </c>
      <c r="T85" s="179">
        <f>'Regulatory Model'!T61</f>
        <v>0.69344382496545709</v>
      </c>
      <c r="U85" s="179">
        <f>'Regulatory Model'!U61</f>
        <v>0.71077992058959349</v>
      </c>
      <c r="V85" s="179">
        <f>'Regulatory Model'!V61</f>
        <v>0.72854941860433331</v>
      </c>
      <c r="W85" s="179">
        <f>'Regulatory Model'!W61</f>
        <v>0.7467631540694416</v>
      </c>
      <c r="X85" s="179">
        <f>'Regulatory Model'!X61</f>
        <v>0.76543223292117757</v>
      </c>
      <c r="Y85" s="179">
        <f>'Regulatory Model'!Y61</f>
        <v>0.78456803874420689</v>
      </c>
      <c r="Z85" s="179">
        <f>'Regulatory Model'!Z61</f>
        <v>0.804182239712812</v>
      </c>
      <c r="AA85" s="179">
        <f>'Regulatory Model'!AA61</f>
        <v>0.82428679570563224</v>
      </c>
      <c r="AB85" s="179">
        <f>'Regulatory Model'!AB61</f>
        <v>0.84489396559827301</v>
      </c>
      <c r="AC85" s="179">
        <f>'Regulatory Model'!AC61</f>
        <v>0.86601631473822971</v>
      </c>
      <c r="AD85" s="179">
        <f>'Regulatory Model'!AD61</f>
        <v>0.88766672260668533</v>
      </c>
      <c r="AE85" s="179">
        <f>'Regulatory Model'!AE61</f>
        <v>0.90985839067185237</v>
      </c>
      <c r="AF85" s="179">
        <f>'Regulatory Model'!AF61</f>
        <v>0.9326048504386486</v>
      </c>
      <c r="AG85" s="179">
        <f>'Regulatory Model'!AG61</f>
        <v>0.95591997169961473</v>
      </c>
      <c r="AH85" s="179">
        <f>'Regulatory Model'!AH61</f>
        <v>0.97981797099210499</v>
      </c>
      <c r="AI85" s="179">
        <f>'Regulatory Model'!AI61</f>
        <v>1.0043134202669075</v>
      </c>
      <c r="AJ85" s="179">
        <f>'Regulatory Model'!AJ61</f>
        <v>1.02942125577358</v>
      </c>
      <c r="AK85" s="179">
        <f>'Regulatory Model'!AK61</f>
        <v>1.0551567871679195</v>
      </c>
      <c r="AL85" s="179">
        <f>'Regulatory Model'!AL61</f>
        <v>1.0815357068471174</v>
      </c>
      <c r="AM85" s="179">
        <f>'Regulatory Model'!AM61</f>
        <v>1.1085740995182953</v>
      </c>
      <c r="AN85" s="179">
        <f>'Regulatory Model'!AN61</f>
        <v>1.1362884520062526</v>
      </c>
      <c r="AO85" s="179">
        <f>'Regulatory Model'!AO61</f>
        <v>1.1646956633064087</v>
      </c>
      <c r="AP85" s="179">
        <f>'Regulatory Model'!AP61</f>
        <v>1.1938130548890689</v>
      </c>
      <c r="AQ85" s="179">
        <f>'Regulatory Model'!AQ61</f>
        <v>1.2236583812612956</v>
      </c>
      <c r="AR85" s="179">
        <f>'Regulatory Model'!AR61</f>
        <v>1.2542498407928278</v>
      </c>
      <c r="AS85" s="179">
        <f>'Regulatory Model'!AS61</f>
        <v>1.2856060868126484</v>
      </c>
      <c r="AT85" s="179">
        <f>'Regulatory Model'!AT61</f>
        <v>1.3177462389829646</v>
      </c>
      <c r="AU85" s="179">
        <f>'Regulatory Model'!AU61</f>
        <v>1.3506898949575386</v>
      </c>
      <c r="AV85" s="179">
        <f>'Regulatory Model'!AV61</f>
        <v>1.3844571423314769</v>
      </c>
      <c r="AW85" s="179">
        <f>'Regulatory Model'!AW61</f>
        <v>1.4190685708897637</v>
      </c>
      <c r="AX85" s="179">
        <f>'Regulatory Model'!AX61</f>
        <v>1.4545452851620075</v>
      </c>
      <c r="AY85" s="179">
        <f>'Regulatory Model'!AY61</f>
        <v>1.4909089172910577</v>
      </c>
      <c r="AZ85" s="179">
        <f>'Regulatory Model'!AZ61</f>
        <v>1.5281816402233339</v>
      </c>
      <c r="BA85" s="179">
        <f>'Regulatory Model'!BA61</f>
        <v>1.566386181228917</v>
      </c>
      <c r="BB85" s="179">
        <f>'Regulatory Model'!BB61</f>
        <v>1.6055458357596397</v>
      </c>
      <c r="BC85" s="179">
        <f>'Regulatory Model'!BC61</f>
        <v>1.6456844816536305</v>
      </c>
      <c r="BD85" s="179">
        <f>'Regulatory Model'!BD61</f>
        <v>1.6868265936949711</v>
      </c>
    </row>
    <row r="86" spans="2:56" outlineLevel="1" x14ac:dyDescent="0.2">
      <c r="B86" s="49" t="str">
        <v>Channel Protection Assets</v>
      </c>
      <c r="C86" s="10" t="s">
        <v>217</v>
      </c>
      <c r="G86" s="179">
        <f>'Regulatory Model'!G62</f>
        <v>0</v>
      </c>
      <c r="H86" s="179">
        <f>'Regulatory Model'!H62</f>
        <v>0</v>
      </c>
      <c r="I86" s="179">
        <f>'Regulatory Model'!I62</f>
        <v>0</v>
      </c>
      <c r="J86" s="179">
        <f>'Regulatory Model'!J62</f>
        <v>0</v>
      </c>
      <c r="K86" s="179">
        <f>'Regulatory Model'!K62</f>
        <v>0</v>
      </c>
      <c r="L86" s="179">
        <f>'Regulatory Model'!L62</f>
        <v>0</v>
      </c>
      <c r="M86" s="179">
        <f>'Regulatory Model'!M62</f>
        <v>0</v>
      </c>
      <c r="N86" s="179">
        <f>'Regulatory Model'!N62</f>
        <v>0</v>
      </c>
      <c r="O86" s="179">
        <f>'Regulatory Model'!O62</f>
        <v>0</v>
      </c>
      <c r="P86" s="179">
        <f>'Regulatory Model'!P62</f>
        <v>0</v>
      </c>
      <c r="Q86" s="179">
        <f>'Regulatory Model'!Q62</f>
        <v>0</v>
      </c>
      <c r="R86" s="179">
        <f>'Regulatory Model'!R62</f>
        <v>0</v>
      </c>
      <c r="S86" s="179">
        <f>'Regulatory Model'!S62</f>
        <v>0</v>
      </c>
      <c r="T86" s="179">
        <f>'Regulatory Model'!T62</f>
        <v>0</v>
      </c>
      <c r="U86" s="179">
        <f>'Regulatory Model'!U62</f>
        <v>0</v>
      </c>
      <c r="V86" s="179">
        <f>'Regulatory Model'!V62</f>
        <v>0</v>
      </c>
      <c r="W86" s="179">
        <f>'Regulatory Model'!W62</f>
        <v>0</v>
      </c>
      <c r="X86" s="179">
        <f>'Regulatory Model'!X62</f>
        <v>0</v>
      </c>
      <c r="Y86" s="179">
        <f>'Regulatory Model'!Y62</f>
        <v>0</v>
      </c>
      <c r="Z86" s="179">
        <f>'Regulatory Model'!Z62</f>
        <v>0</v>
      </c>
      <c r="AA86" s="179">
        <f>'Regulatory Model'!AA62</f>
        <v>0</v>
      </c>
      <c r="AB86" s="179">
        <f>'Regulatory Model'!AB62</f>
        <v>0</v>
      </c>
      <c r="AC86" s="179">
        <f>'Regulatory Model'!AC62</f>
        <v>0</v>
      </c>
      <c r="AD86" s="179">
        <f>'Regulatory Model'!AD62</f>
        <v>0</v>
      </c>
      <c r="AE86" s="179">
        <f>'Regulatory Model'!AE62</f>
        <v>0</v>
      </c>
      <c r="AF86" s="179">
        <f>'Regulatory Model'!AF62</f>
        <v>0</v>
      </c>
      <c r="AG86" s="179">
        <f>'Regulatory Model'!AG62</f>
        <v>0</v>
      </c>
      <c r="AH86" s="179">
        <f>'Regulatory Model'!AH62</f>
        <v>0</v>
      </c>
      <c r="AI86" s="179">
        <f>'Regulatory Model'!AI62</f>
        <v>0</v>
      </c>
      <c r="AJ86" s="179">
        <f>'Regulatory Model'!AJ62</f>
        <v>0</v>
      </c>
      <c r="AK86" s="179">
        <f>'Regulatory Model'!AK62</f>
        <v>0</v>
      </c>
      <c r="AL86" s="179">
        <f>'Regulatory Model'!AL62</f>
        <v>0</v>
      </c>
      <c r="AM86" s="179">
        <f>'Regulatory Model'!AM62</f>
        <v>0</v>
      </c>
      <c r="AN86" s="179">
        <f>'Regulatory Model'!AN62</f>
        <v>0</v>
      </c>
      <c r="AO86" s="179">
        <f>'Regulatory Model'!AO62</f>
        <v>0</v>
      </c>
      <c r="AP86" s="179">
        <f>'Regulatory Model'!AP62</f>
        <v>0</v>
      </c>
      <c r="AQ86" s="179">
        <f>'Regulatory Model'!AQ62</f>
        <v>0</v>
      </c>
      <c r="AR86" s="179">
        <f>'Regulatory Model'!AR62</f>
        <v>0</v>
      </c>
      <c r="AS86" s="179">
        <f>'Regulatory Model'!AS62</f>
        <v>0</v>
      </c>
      <c r="AT86" s="179">
        <f>'Regulatory Model'!AT62</f>
        <v>0</v>
      </c>
      <c r="AU86" s="179">
        <f>'Regulatory Model'!AU62</f>
        <v>0</v>
      </c>
      <c r="AV86" s="179">
        <f>'Regulatory Model'!AV62</f>
        <v>0</v>
      </c>
      <c r="AW86" s="179">
        <f>'Regulatory Model'!AW62</f>
        <v>0</v>
      </c>
      <c r="AX86" s="179">
        <f>'Regulatory Model'!AX62</f>
        <v>0</v>
      </c>
      <c r="AY86" s="179">
        <f>'Regulatory Model'!AY62</f>
        <v>0</v>
      </c>
      <c r="AZ86" s="179">
        <f>'Regulatory Model'!AZ62</f>
        <v>0</v>
      </c>
      <c r="BA86" s="179">
        <f>'Regulatory Model'!BA62</f>
        <v>0</v>
      </c>
      <c r="BB86" s="179">
        <f>'Regulatory Model'!BB62</f>
        <v>0</v>
      </c>
      <c r="BC86" s="179">
        <f>'Regulatory Model'!BC62</f>
        <v>0</v>
      </c>
      <c r="BD86" s="179">
        <f>'Regulatory Model'!BD62</f>
        <v>0</v>
      </c>
    </row>
    <row r="87" spans="2:56" outlineLevel="1" x14ac:dyDescent="0.2">
      <c r="B87" s="49" t="str">
        <v>Channel Service Protection</v>
      </c>
      <c r="C87" s="10" t="s">
        <v>217</v>
      </c>
      <c r="G87" s="179">
        <f>'Regulatory Model'!G63</f>
        <v>0</v>
      </c>
      <c r="H87" s="179">
        <f>'Regulatory Model'!H63</f>
        <v>0</v>
      </c>
      <c r="I87" s="179">
        <f>'Regulatory Model'!I63</f>
        <v>4.6876603270489127E-2</v>
      </c>
      <c r="J87" s="179">
        <f>'Regulatory Model'!J63</f>
        <v>1.1379063638187026</v>
      </c>
      <c r="K87" s="179">
        <f>'Regulatory Model'!K63</f>
        <v>1.1360494776311807</v>
      </c>
      <c r="L87" s="179">
        <f>'Regulatory Model'!L63</f>
        <v>1.16445071457196</v>
      </c>
      <c r="M87" s="179">
        <f>'Regulatory Model'!M63</f>
        <v>1.1935619824362589</v>
      </c>
      <c r="N87" s="179">
        <f>'Regulatory Model'!N63</f>
        <v>1.2234010319971653</v>
      </c>
      <c r="O87" s="179">
        <f>'Regulatory Model'!O63</f>
        <v>1.2539860577970943</v>
      </c>
      <c r="P87" s="179">
        <f>'Regulatory Model'!P63</f>
        <v>1.2853357092420215</v>
      </c>
      <c r="Q87" s="179">
        <f>'Regulatory Model'!Q63</f>
        <v>1.3174691019730718</v>
      </c>
      <c r="R87" s="179">
        <f>'Regulatory Model'!R63</f>
        <v>1.3504058295223984</v>
      </c>
      <c r="S87" s="179">
        <f>'Regulatory Model'!S63</f>
        <v>1.3841659752604583</v>
      </c>
      <c r="T87" s="179">
        <f>'Regulatory Model'!T63</f>
        <v>1.4187701246419695</v>
      </c>
      <c r="U87" s="179">
        <f>'Regulatory Model'!U63</f>
        <v>1.4542393777580187</v>
      </c>
      <c r="V87" s="179">
        <f>'Regulatory Model'!V63</f>
        <v>1.490595362201969</v>
      </c>
      <c r="W87" s="179">
        <f>'Regulatory Model'!W63</f>
        <v>1.5278602462570181</v>
      </c>
      <c r="X87" s="179">
        <f>'Regulatory Model'!X63</f>
        <v>1.5660567524134434</v>
      </c>
      <c r="Y87" s="179">
        <f>'Regulatory Model'!Y63</f>
        <v>1.6052081712237793</v>
      </c>
      <c r="Z87" s="179">
        <f>'Regulatory Model'!Z63</f>
        <v>1.6453383755043738</v>
      </c>
      <c r="AA87" s="179">
        <f>'Regulatory Model'!AA63</f>
        <v>1.6864718348919829</v>
      </c>
      <c r="AB87" s="179">
        <f>'Regulatory Model'!AB63</f>
        <v>1.7286336307642824</v>
      </c>
      <c r="AC87" s="179">
        <f>'Regulatory Model'!AC63</f>
        <v>1.7718494715333895</v>
      </c>
      <c r="AD87" s="179">
        <f>'Regulatory Model'!AD63</f>
        <v>1.8161457083217241</v>
      </c>
      <c r="AE87" s="179">
        <f>'Regulatory Model'!AE63</f>
        <v>1.8615493510297669</v>
      </c>
      <c r="AF87" s="179">
        <f>'Regulatory Model'!AF63</f>
        <v>1.9080880848055108</v>
      </c>
      <c r="AG87" s="179">
        <f>'Regulatory Model'!AG63</f>
        <v>1.9557902869256485</v>
      </c>
      <c r="AH87" s="179">
        <f>'Regulatory Model'!AH63</f>
        <v>2.0046850440987893</v>
      </c>
      <c r="AI87" s="179">
        <f>'Regulatory Model'!AI63</f>
        <v>2.0548021702012589</v>
      </c>
      <c r="AJ87" s="179">
        <f>'Regulatory Model'!AJ63</f>
        <v>2.1061722244562904</v>
      </c>
      <c r="AK87" s="179">
        <f>'Regulatory Model'!AK63</f>
        <v>2.1588265300676976</v>
      </c>
      <c r="AL87" s="179">
        <f>'Regulatory Model'!AL63</f>
        <v>2.21279719331939</v>
      </c>
      <c r="AM87" s="179">
        <f>'Regulatory Model'!AM63</f>
        <v>2.2681171231523747</v>
      </c>
      <c r="AN87" s="179">
        <f>'Regulatory Model'!AN63</f>
        <v>2.3248200512311836</v>
      </c>
      <c r="AO87" s="179">
        <f>'Regulatory Model'!AO63</f>
        <v>2.3829405525119629</v>
      </c>
      <c r="AP87" s="179">
        <f>'Regulatory Model'!AP63</f>
        <v>2.4425140663247618</v>
      </c>
      <c r="AQ87" s="179">
        <f>'Regulatory Model'!AQ63</f>
        <v>2.5035769179828806</v>
      </c>
      <c r="AR87" s="179">
        <f>'Regulatory Model'!AR63</f>
        <v>2.5661663409324524</v>
      </c>
      <c r="AS87" s="179">
        <f>'Regulatory Model'!AS63</f>
        <v>2.6303204994557636</v>
      </c>
      <c r="AT87" s="179">
        <f>'Regulatory Model'!AT63</f>
        <v>2.6960785119421575</v>
      </c>
      <c r="AU87" s="179">
        <f>'Regulatory Model'!AU63</f>
        <v>2.7634804747407111</v>
      </c>
      <c r="AV87" s="179">
        <f>'Regulatory Model'!AV63</f>
        <v>2.8325674866092285</v>
      </c>
      <c r="AW87" s="179">
        <f>'Regulatory Model'!AW63</f>
        <v>2.9033816737744589</v>
      </c>
      <c r="AX87" s="179">
        <f>'Regulatory Model'!AX63</f>
        <v>2.9759662156188202</v>
      </c>
      <c r="AY87" s="179">
        <f>'Regulatory Model'!AY63</f>
        <v>3.0503653710092906</v>
      </c>
      <c r="AZ87" s="179">
        <f>'Regulatory Model'!AZ63</f>
        <v>3.1266245052845227</v>
      </c>
      <c r="BA87" s="179">
        <f>'Regulatory Model'!BA63</f>
        <v>3.2047901179166356</v>
      </c>
      <c r="BB87" s="179">
        <f>'Regulatory Model'!BB63</f>
        <v>3.284909870864551</v>
      </c>
      <c r="BC87" s="179">
        <f>'Regulatory Model'!BC63</f>
        <v>3.3670326176361645</v>
      </c>
      <c r="BD87" s="179">
        <f>'Regulatory Model'!BD63</f>
        <v>3.4512084330770683</v>
      </c>
    </row>
    <row r="88" spans="2:56" outlineLevel="1" x14ac:dyDescent="0.2">
      <c r="B88" s="49" t="str">
        <v>Roads</v>
      </c>
      <c r="C88" s="10" t="s">
        <v>217</v>
      </c>
      <c r="G88" s="179">
        <f>'Regulatory Model'!G64</f>
        <v>7.9156628418046715E-2</v>
      </c>
      <c r="H88" s="179">
        <f>'Regulatory Model'!H64</f>
        <v>1.2748152949920908</v>
      </c>
      <c r="I88" s="179">
        <f>'Regulatory Model'!I64</f>
        <v>0.23204308505551791</v>
      </c>
      <c r="J88" s="179">
        <f>'Regulatory Model'!J64</f>
        <v>2.7407860949416638</v>
      </c>
      <c r="K88" s="179">
        <f>'Regulatory Model'!K64</f>
        <v>8.0756470692606044</v>
      </c>
      <c r="L88" s="179">
        <f>'Regulatory Model'!L64</f>
        <v>8.277538245992119</v>
      </c>
      <c r="M88" s="179">
        <f>'Regulatory Model'!M64</f>
        <v>8.4844767021419205</v>
      </c>
      <c r="N88" s="179">
        <f>'Regulatory Model'!N64</f>
        <v>8.6965886196954685</v>
      </c>
      <c r="O88" s="179">
        <f>'Regulatory Model'!O64</f>
        <v>8.9140033351878536</v>
      </c>
      <c r="P88" s="179">
        <f>'Regulatory Model'!P64</f>
        <v>9.136853418567549</v>
      </c>
      <c r="Q88" s="179">
        <f>'Regulatory Model'!Q64</f>
        <v>9.365274754031736</v>
      </c>
      <c r="R88" s="179">
        <f>'Regulatory Model'!R64</f>
        <v>9.5994066228825279</v>
      </c>
      <c r="S88" s="179">
        <f>'Regulatory Model'!S64</f>
        <v>9.8393917884545896</v>
      </c>
      <c r="T88" s="179">
        <f>'Regulatory Model'!T64</f>
        <v>10.085376583165953</v>
      </c>
      <c r="U88" s="179">
        <f>'Regulatory Model'!U64</f>
        <v>10.337510997745101</v>
      </c>
      <c r="V88" s="179">
        <f>'Regulatory Model'!V64</f>
        <v>10.595948772688727</v>
      </c>
      <c r="W88" s="179">
        <f>'Regulatory Model'!W64</f>
        <v>10.860847492005945</v>
      </c>
      <c r="X88" s="179">
        <f>'Regulatory Model'!X64</f>
        <v>11.132368679306092</v>
      </c>
      <c r="Y88" s="179">
        <f>'Regulatory Model'!Y64</f>
        <v>11.410677896288743</v>
      </c>
      <c r="Z88" s="179">
        <f>'Regulatory Model'!Z64</f>
        <v>11.69594484369596</v>
      </c>
      <c r="AA88" s="179">
        <f>'Regulatory Model'!AA64</f>
        <v>11.988343464788358</v>
      </c>
      <c r="AB88" s="179">
        <f>'Regulatory Model'!AB64</f>
        <v>12.288052051408066</v>
      </c>
      <c r="AC88" s="179">
        <f>'Regulatory Model'!AC64</f>
        <v>12.595253352693266</v>
      </c>
      <c r="AD88" s="179">
        <f>'Regulatory Model'!AD64</f>
        <v>12.910134686510597</v>
      </c>
      <c r="AE88" s="179">
        <f>'Regulatory Model'!AE64</f>
        <v>13.23288805367336</v>
      </c>
      <c r="AF88" s="179">
        <f>'Regulatory Model'!AF64</f>
        <v>13.563710255015193</v>
      </c>
      <c r="AG88" s="179">
        <f>'Regulatory Model'!AG64</f>
        <v>13.902803011390573</v>
      </c>
      <c r="AH88" s="179">
        <f>'Regulatory Model'!AH64</f>
        <v>14.250373086675335</v>
      </c>
      <c r="AI88" s="179">
        <f>'Regulatory Model'!AI64</f>
        <v>14.606632413842217</v>
      </c>
      <c r="AJ88" s="179">
        <f>'Regulatory Model'!AJ64</f>
        <v>14.971798224188271</v>
      </c>
      <c r="AK88" s="179">
        <f>'Regulatory Model'!AK64</f>
        <v>15.346093179792977</v>
      </c>
      <c r="AL88" s="179">
        <f>'Regulatory Model'!AL64</f>
        <v>15.729745509287799</v>
      </c>
      <c r="AM88" s="179">
        <f>'Regulatory Model'!AM64</f>
        <v>16.122989147019993</v>
      </c>
      <c r="AN88" s="179">
        <f>'Regulatory Model'!AN64</f>
        <v>16.526063875695492</v>
      </c>
      <c r="AO88" s="179">
        <f>'Regulatory Model'!AO64</f>
        <v>16.939215472587879</v>
      </c>
      <c r="AP88" s="179">
        <f>'Regulatory Model'!AP64</f>
        <v>17.362695859402574</v>
      </c>
      <c r="AQ88" s="179">
        <f>'Regulatory Model'!AQ64</f>
        <v>17.796763255887637</v>
      </c>
      <c r="AR88" s="179">
        <f>'Regulatory Model'!AR64</f>
        <v>18.241682337284825</v>
      </c>
      <c r="AS88" s="179">
        <f>'Regulatory Model'!AS64</f>
        <v>18.697724395716943</v>
      </c>
      <c r="AT88" s="179">
        <f>'Regulatory Model'!AT64</f>
        <v>19.165167505609865</v>
      </c>
      <c r="AU88" s="179">
        <f>'Regulatory Model'!AU64</f>
        <v>19.644296693250109</v>
      </c>
      <c r="AV88" s="179">
        <f>'Regulatory Model'!AV64</f>
        <v>20.135404110581359</v>
      </c>
      <c r="AW88" s="179">
        <f>'Regulatory Model'!AW64</f>
        <v>20.638789213345891</v>
      </c>
      <c r="AX88" s="179">
        <f>'Regulatory Model'!AX64</f>
        <v>21.154758943679536</v>
      </c>
      <c r="AY88" s="179">
        <f>'Regulatory Model'!AY64</f>
        <v>21.683627917271522</v>
      </c>
      <c r="AZ88" s="179">
        <f>'Regulatory Model'!AZ64</f>
        <v>22.225718615203309</v>
      </c>
      <c r="BA88" s="179">
        <f>'Regulatory Model'!BA64</f>
        <v>22.78136158058339</v>
      </c>
      <c r="BB88" s="179">
        <f>'Regulatory Model'!BB64</f>
        <v>23.350895620097972</v>
      </c>
      <c r="BC88" s="179">
        <f>'Regulatory Model'!BC64</f>
        <v>23.934668010600419</v>
      </c>
      <c r="BD88" s="179">
        <f>'Regulatory Model'!BD64</f>
        <v>24.533034710865426</v>
      </c>
    </row>
    <row r="89" spans="2:56" outlineLevel="1" x14ac:dyDescent="0.2">
      <c r="B89" s="49" t="str">
        <v>Rail</v>
      </c>
      <c r="C89" s="10" t="s">
        <v>217</v>
      </c>
      <c r="G89" s="179">
        <f>'Regulatory Model'!G65</f>
        <v>0.10352842595756534</v>
      </c>
      <c r="H89" s="179">
        <f>'Regulatory Model'!H65</f>
        <v>2.3421437351682779</v>
      </c>
      <c r="I89" s="179">
        <f>'Regulatory Model'!I65</f>
        <v>3.4295128354131168</v>
      </c>
      <c r="J89" s="179">
        <f>'Regulatory Model'!J65</f>
        <v>5.4102275297925582</v>
      </c>
      <c r="K89" s="179">
        <f>'Regulatory Model'!K65</f>
        <v>30.169134161587593</v>
      </c>
      <c r="L89" s="179">
        <f>'Regulatory Model'!L65</f>
        <v>30.923362515627279</v>
      </c>
      <c r="M89" s="179">
        <f>'Regulatory Model'!M65</f>
        <v>31.696446578517957</v>
      </c>
      <c r="N89" s="179">
        <f>'Regulatory Model'!N65</f>
        <v>32.488857742980905</v>
      </c>
      <c r="O89" s="179">
        <f>'Regulatory Model'!O65</f>
        <v>33.301079186555427</v>
      </c>
      <c r="P89" s="179">
        <f>'Regulatory Model'!P65</f>
        <v>34.133606166219309</v>
      </c>
      <c r="Q89" s="179">
        <f>'Regulatory Model'!Q65</f>
        <v>34.986946320374791</v>
      </c>
      <c r="R89" s="179">
        <f>'Regulatory Model'!R65</f>
        <v>35.861619978384155</v>
      </c>
      <c r="S89" s="179">
        <f>'Regulatory Model'!S65</f>
        <v>36.758160477843759</v>
      </c>
      <c r="T89" s="179">
        <f>'Regulatory Model'!T65</f>
        <v>37.677114489789851</v>
      </c>
      <c r="U89" s="179">
        <f>'Regulatory Model'!U65</f>
        <v>38.619042352034597</v>
      </c>
      <c r="V89" s="179">
        <f>'Regulatory Model'!V65</f>
        <v>39.584518410835457</v>
      </c>
      <c r="W89" s="179">
        <f>'Regulatory Model'!W65</f>
        <v>40.57413137110634</v>
      </c>
      <c r="X89" s="179">
        <f>'Regulatory Model'!X65</f>
        <v>41.588484655383994</v>
      </c>
      <c r="Y89" s="179">
        <f>'Regulatory Model'!Y65</f>
        <v>42.628196771768593</v>
      </c>
      <c r="Z89" s="179">
        <f>'Regulatory Model'!Z65</f>
        <v>43.693901691062806</v>
      </c>
      <c r="AA89" s="179">
        <f>'Regulatory Model'!AA65</f>
        <v>44.786249233339369</v>
      </c>
      <c r="AB89" s="179">
        <f>'Regulatory Model'!AB65</f>
        <v>45.905905464172847</v>
      </c>
      <c r="AC89" s="179">
        <f>'Regulatory Model'!AC65</f>
        <v>47.053553100777165</v>
      </c>
      <c r="AD89" s="179">
        <f>'Regulatory Model'!AD65</f>
        <v>48.229891928296588</v>
      </c>
      <c r="AE89" s="179">
        <f>'Regulatory Model'!AE65</f>
        <v>49.435639226504001</v>
      </c>
      <c r="AF89" s="179">
        <f>'Regulatory Model'!AF65</f>
        <v>50.671530207166597</v>
      </c>
      <c r="AG89" s="179">
        <f>'Regulatory Model'!AG65</f>
        <v>51.938318462345755</v>
      </c>
      <c r="AH89" s="179">
        <f>'Regulatory Model'!AH65</f>
        <v>53.236776423904395</v>
      </c>
      <c r="AI89" s="179">
        <f>'Regulatory Model'!AI65</f>
        <v>54.567695834501997</v>
      </c>
      <c r="AJ89" s="179">
        <f>'Regulatory Model'!AJ65</f>
        <v>55.931888230364542</v>
      </c>
      <c r="AK89" s="179">
        <f>'Regulatory Model'!AK65</f>
        <v>57.330185436123649</v>
      </c>
      <c r="AL89" s="179">
        <f>'Regulatory Model'!AL65</f>
        <v>58.763440072026732</v>
      </c>
      <c r="AM89" s="179">
        <f>'Regulatory Model'!AM65</f>
        <v>60.232526073827394</v>
      </c>
      <c r="AN89" s="179">
        <f>'Regulatory Model'!AN65</f>
        <v>61.738339225673073</v>
      </c>
      <c r="AO89" s="179">
        <f>'Regulatory Model'!AO65</f>
        <v>63.281797706314897</v>
      </c>
      <c r="AP89" s="179">
        <f>'Regulatory Model'!AP65</f>
        <v>64.863842648972764</v>
      </c>
      <c r="AQ89" s="179">
        <f>'Regulatory Model'!AQ65</f>
        <v>66.485438715197077</v>
      </c>
      <c r="AR89" s="179">
        <f>'Regulatory Model'!AR65</f>
        <v>68.147574683076996</v>
      </c>
      <c r="AS89" s="179">
        <f>'Regulatory Model'!AS65</f>
        <v>69.851264050153915</v>
      </c>
      <c r="AT89" s="179">
        <f>'Regulatory Model'!AT65</f>
        <v>71.597545651407756</v>
      </c>
      <c r="AU89" s="179">
        <f>'Regulatory Model'!AU65</f>
        <v>73.387484292692946</v>
      </c>
      <c r="AV89" s="179">
        <f>'Regulatory Model'!AV65</f>
        <v>75.222171400010268</v>
      </c>
      <c r="AW89" s="179">
        <f>'Regulatory Model'!AW65</f>
        <v>77.102725685010512</v>
      </c>
      <c r="AX89" s="179">
        <f>'Regulatory Model'!AX65</f>
        <v>79.030293827135765</v>
      </c>
      <c r="AY89" s="179">
        <f>'Regulatory Model'!AY65</f>
        <v>81.006051172814153</v>
      </c>
      <c r="AZ89" s="179">
        <f>'Regulatory Model'!AZ65</f>
        <v>83.031202452134494</v>
      </c>
      <c r="BA89" s="179">
        <f>'Regulatory Model'!BA65</f>
        <v>85.106982513437842</v>
      </c>
      <c r="BB89" s="179">
        <f>'Regulatory Model'!BB65</f>
        <v>87.234657076273777</v>
      </c>
      <c r="BC89" s="179">
        <f>'Regulatory Model'!BC65</f>
        <v>89.415523503180609</v>
      </c>
      <c r="BD89" s="179">
        <f>'Regulatory Model'!BD65</f>
        <v>91.650911590760117</v>
      </c>
    </row>
    <row r="90" spans="2:56" outlineLevel="1" x14ac:dyDescent="0.2">
      <c r="B90" s="49" t="str">
        <v>Buildings</v>
      </c>
      <c r="C90" s="10" t="s">
        <v>217</v>
      </c>
      <c r="G90" s="179">
        <f>'Regulatory Model'!G66</f>
        <v>0</v>
      </c>
      <c r="H90" s="179">
        <f>'Regulatory Model'!H66</f>
        <v>0.54428473240866881</v>
      </c>
      <c r="I90" s="179">
        <f>'Regulatory Model'!I66</f>
        <v>1.806010380972821</v>
      </c>
      <c r="J90" s="179">
        <f>'Regulatory Model'!J66</f>
        <v>1.8979317162285314</v>
      </c>
      <c r="K90" s="179">
        <f>'Regulatory Model'!K66</f>
        <v>0</v>
      </c>
      <c r="L90" s="179">
        <f>'Regulatory Model'!L66</f>
        <v>0</v>
      </c>
      <c r="M90" s="179">
        <f>'Regulatory Model'!M66</f>
        <v>0</v>
      </c>
      <c r="N90" s="179">
        <f>'Regulatory Model'!N66</f>
        <v>0</v>
      </c>
      <c r="O90" s="179">
        <f>'Regulatory Model'!O66</f>
        <v>0</v>
      </c>
      <c r="P90" s="179">
        <f>'Regulatory Model'!P66</f>
        <v>0</v>
      </c>
      <c r="Q90" s="179">
        <f>'Regulatory Model'!Q66</f>
        <v>0</v>
      </c>
      <c r="R90" s="179">
        <f>'Regulatory Model'!R66</f>
        <v>0</v>
      </c>
      <c r="S90" s="179">
        <f>'Regulatory Model'!S66</f>
        <v>0</v>
      </c>
      <c r="T90" s="179">
        <f>'Regulatory Model'!T66</f>
        <v>0</v>
      </c>
      <c r="U90" s="179">
        <f>'Regulatory Model'!U66</f>
        <v>0</v>
      </c>
      <c r="V90" s="179">
        <f>'Regulatory Model'!V66</f>
        <v>0</v>
      </c>
      <c r="W90" s="179">
        <f>'Regulatory Model'!W66</f>
        <v>0</v>
      </c>
      <c r="X90" s="179">
        <f>'Regulatory Model'!X66</f>
        <v>0</v>
      </c>
      <c r="Y90" s="179">
        <f>'Regulatory Model'!Y66</f>
        <v>0</v>
      </c>
      <c r="Z90" s="179">
        <f>'Regulatory Model'!Z66</f>
        <v>0</v>
      </c>
      <c r="AA90" s="179">
        <f>'Regulatory Model'!AA66</f>
        <v>0</v>
      </c>
      <c r="AB90" s="179">
        <f>'Regulatory Model'!AB66</f>
        <v>0</v>
      </c>
      <c r="AC90" s="179">
        <f>'Regulatory Model'!AC66</f>
        <v>0</v>
      </c>
      <c r="AD90" s="179">
        <f>'Regulatory Model'!AD66</f>
        <v>0</v>
      </c>
      <c r="AE90" s="179">
        <f>'Regulatory Model'!AE66</f>
        <v>0</v>
      </c>
      <c r="AF90" s="179">
        <f>'Regulatory Model'!AF66</f>
        <v>0</v>
      </c>
      <c r="AG90" s="179">
        <f>'Regulatory Model'!AG66</f>
        <v>0</v>
      </c>
      <c r="AH90" s="179">
        <f>'Regulatory Model'!AH66</f>
        <v>0</v>
      </c>
      <c r="AI90" s="179">
        <f>'Regulatory Model'!AI66</f>
        <v>0</v>
      </c>
      <c r="AJ90" s="179">
        <f>'Regulatory Model'!AJ66</f>
        <v>0</v>
      </c>
      <c r="AK90" s="179">
        <f>'Regulatory Model'!AK66</f>
        <v>0</v>
      </c>
      <c r="AL90" s="179">
        <f>'Regulatory Model'!AL66</f>
        <v>0</v>
      </c>
      <c r="AM90" s="179">
        <f>'Regulatory Model'!AM66</f>
        <v>0</v>
      </c>
      <c r="AN90" s="179">
        <f>'Regulatory Model'!AN66</f>
        <v>0</v>
      </c>
      <c r="AO90" s="179">
        <f>'Regulatory Model'!AO66</f>
        <v>0</v>
      </c>
      <c r="AP90" s="179">
        <f>'Regulatory Model'!AP66</f>
        <v>0</v>
      </c>
      <c r="AQ90" s="179">
        <f>'Regulatory Model'!AQ66</f>
        <v>0</v>
      </c>
      <c r="AR90" s="179">
        <f>'Regulatory Model'!AR66</f>
        <v>0</v>
      </c>
      <c r="AS90" s="179">
        <f>'Regulatory Model'!AS66</f>
        <v>0</v>
      </c>
      <c r="AT90" s="179">
        <f>'Regulatory Model'!AT66</f>
        <v>0</v>
      </c>
      <c r="AU90" s="179">
        <f>'Regulatory Model'!AU66</f>
        <v>0</v>
      </c>
      <c r="AV90" s="179">
        <f>'Regulatory Model'!AV66</f>
        <v>0</v>
      </c>
      <c r="AW90" s="179">
        <f>'Regulatory Model'!AW66</f>
        <v>0</v>
      </c>
      <c r="AX90" s="179">
        <f>'Regulatory Model'!AX66</f>
        <v>0</v>
      </c>
      <c r="AY90" s="179">
        <f>'Regulatory Model'!AY66</f>
        <v>0</v>
      </c>
      <c r="AZ90" s="179">
        <f>'Regulatory Model'!AZ66</f>
        <v>0</v>
      </c>
      <c r="BA90" s="179">
        <f>'Regulatory Model'!BA66</f>
        <v>0</v>
      </c>
      <c r="BB90" s="179">
        <f>'Regulatory Model'!BB66</f>
        <v>0</v>
      </c>
      <c r="BC90" s="179">
        <f>'Regulatory Model'!BC66</f>
        <v>0</v>
      </c>
      <c r="BD90" s="179">
        <f>'Regulatory Model'!BD66</f>
        <v>0</v>
      </c>
    </row>
    <row r="91" spans="2:56" outlineLevel="1" x14ac:dyDescent="0.2">
      <c r="B91" s="49" t="str">
        <v>Wharves</v>
      </c>
      <c r="C91" s="10" t="s">
        <v>217</v>
      </c>
      <c r="G91" s="179">
        <f>'Regulatory Model'!G67</f>
        <v>18.435065147395644</v>
      </c>
      <c r="H91" s="179">
        <f>'Regulatory Model'!H67</f>
        <v>35.090471760743569</v>
      </c>
      <c r="I91" s="179">
        <f>'Regulatory Model'!I67</f>
        <v>42.559854232715686</v>
      </c>
      <c r="J91" s="179">
        <f>'Regulatory Model'!J67</f>
        <v>57.859387885341214</v>
      </c>
      <c r="K91" s="179">
        <f>'Regulatory Model'!K67</f>
        <v>30.535382472114925</v>
      </c>
      <c r="L91" s="179">
        <f>'Regulatory Model'!L67</f>
        <v>31.298767033917795</v>
      </c>
      <c r="M91" s="179">
        <f>'Regulatory Model'!M67</f>
        <v>32.081236209765734</v>
      </c>
      <c r="N91" s="179">
        <f>'Regulatory Model'!N67</f>
        <v>32.883267115009872</v>
      </c>
      <c r="O91" s="179">
        <f>'Regulatory Model'!O67</f>
        <v>33.705348792885118</v>
      </c>
      <c r="P91" s="179">
        <f>'Regulatory Model'!P67</f>
        <v>34.547982512707243</v>
      </c>
      <c r="Q91" s="179">
        <f>'Regulatory Model'!Q67</f>
        <v>35.411682075524922</v>
      </c>
      <c r="R91" s="179">
        <f>'Regulatory Model'!R67</f>
        <v>36.296974127413044</v>
      </c>
      <c r="S91" s="179">
        <f>'Regulatory Model'!S67</f>
        <v>37.204398480598364</v>
      </c>
      <c r="T91" s="179">
        <f>'Regulatory Model'!T67</f>
        <v>38.134508442613317</v>
      </c>
      <c r="U91" s="179">
        <f>'Regulatory Model'!U67</f>
        <v>39.087871153678648</v>
      </c>
      <c r="V91" s="179">
        <f>'Regulatory Model'!V67</f>
        <v>40.065067932520613</v>
      </c>
      <c r="W91" s="179">
        <f>'Regulatory Model'!W67</f>
        <v>41.066694630833624</v>
      </c>
      <c r="X91" s="179">
        <f>'Regulatory Model'!X67</f>
        <v>42.093361996604457</v>
      </c>
      <c r="Y91" s="179">
        <f>'Regulatory Model'!Y67</f>
        <v>43.145696046519568</v>
      </c>
      <c r="Z91" s="179">
        <f>'Regulatory Model'!Z67</f>
        <v>44.224338447682555</v>
      </c>
      <c r="AA91" s="179">
        <f>'Regulatory Model'!AA67</f>
        <v>45.329946908874618</v>
      </c>
      <c r="AB91" s="179">
        <f>'Regulatory Model'!AB67</f>
        <v>46.46319558159648</v>
      </c>
      <c r="AC91" s="179">
        <f>'Regulatory Model'!AC67</f>
        <v>47.624775471136388</v>
      </c>
      <c r="AD91" s="179">
        <f>'Regulatory Model'!AD67</f>
        <v>48.815394857914796</v>
      </c>
      <c r="AE91" s="179">
        <f>'Regulatory Model'!AE67</f>
        <v>50.035779729362659</v>
      </c>
      <c r="AF91" s="179">
        <f>'Regulatory Model'!AF67</f>
        <v>51.286674222596723</v>
      </c>
      <c r="AG91" s="179">
        <f>'Regulatory Model'!AG67</f>
        <v>52.56884107816164</v>
      </c>
      <c r="AH91" s="179">
        <f>'Regulatory Model'!AH67</f>
        <v>53.883062105115677</v>
      </c>
      <c r="AI91" s="179">
        <f>'Regulatory Model'!AI67</f>
        <v>55.230138657743566</v>
      </c>
      <c r="AJ91" s="179">
        <f>'Regulatory Model'!AJ67</f>
        <v>56.610892124187153</v>
      </c>
      <c r="AK91" s="179">
        <f>'Regulatory Model'!AK67</f>
        <v>58.026164427291825</v>
      </c>
      <c r="AL91" s="179">
        <f>'Regulatory Model'!AL67</f>
        <v>59.476818537974118</v>
      </c>
      <c r="AM91" s="179">
        <f>'Regulatory Model'!AM67</f>
        <v>60.963739001423463</v>
      </c>
      <c r="AN91" s="179">
        <f>'Regulatory Model'!AN67</f>
        <v>62.48783247645904</v>
      </c>
      <c r="AO91" s="179">
        <f>'Regulatory Model'!AO67</f>
        <v>64.050028288370513</v>
      </c>
      <c r="AP91" s="179">
        <f>'Regulatory Model'!AP67</f>
        <v>65.651278995579773</v>
      </c>
      <c r="AQ91" s="179">
        <f>'Regulatory Model'!AQ67</f>
        <v>67.292560970469268</v>
      </c>
      <c r="AR91" s="179">
        <f>'Regulatory Model'!AR67</f>
        <v>68.974874994730996</v>
      </c>
      <c r="AS91" s="179">
        <f>'Regulatory Model'!AS67</f>
        <v>70.699246869599264</v>
      </c>
      <c r="AT91" s="179">
        <f>'Regulatory Model'!AT67</f>
        <v>72.466728041339238</v>
      </c>
      <c r="AU91" s="179">
        <f>'Regulatory Model'!AU67</f>
        <v>74.278396242372708</v>
      </c>
      <c r="AV91" s="179">
        <f>'Regulatory Model'!AV67</f>
        <v>76.135356148432024</v>
      </c>
      <c r="AW91" s="179">
        <f>'Regulatory Model'!AW67</f>
        <v>78.038740052142813</v>
      </c>
      <c r="AX91" s="179">
        <f>'Regulatory Model'!AX67</f>
        <v>79.989708553446377</v>
      </c>
      <c r="AY91" s="179">
        <f>'Regulatory Model'!AY67</f>
        <v>81.989451267282533</v>
      </c>
      <c r="AZ91" s="179">
        <f>'Regulatory Model'!AZ67</f>
        <v>84.039187548964591</v>
      </c>
      <c r="BA91" s="179">
        <f>'Regulatory Model'!BA67</f>
        <v>86.140167237688701</v>
      </c>
      <c r="BB91" s="179">
        <f>'Regulatory Model'!BB67</f>
        <v>88.293671418630908</v>
      </c>
      <c r="BC91" s="179">
        <f>'Regulatory Model'!BC67</f>
        <v>90.501013204096665</v>
      </c>
      <c r="BD91" s="179">
        <f>'Regulatory Model'!BD67</f>
        <v>92.763538534199071</v>
      </c>
    </row>
    <row r="92" spans="2:56" outlineLevel="1" x14ac:dyDescent="0.2">
      <c r="B92" s="49" t="str">
        <v>Plant</v>
      </c>
      <c r="C92" s="10" t="s">
        <v>217</v>
      </c>
      <c r="G92" s="179">
        <f>'Regulatory Model'!G68</f>
        <v>0.8071153756356213</v>
      </c>
      <c r="H92" s="179">
        <f>'Regulatory Model'!H68</f>
        <v>0.69068045128996225</v>
      </c>
      <c r="I92" s="179">
        <f>'Regulatory Model'!I68</f>
        <v>1.2090061738521802</v>
      </c>
      <c r="J92" s="179">
        <f>'Regulatory Model'!J68</f>
        <v>2.2227750643748605</v>
      </c>
      <c r="K92" s="179">
        <f>'Regulatory Model'!K68</f>
        <v>3.317420817743391</v>
      </c>
      <c r="L92" s="179">
        <f>'Regulatory Model'!L68</f>
        <v>3.4003563381869757</v>
      </c>
      <c r="M92" s="179">
        <f>'Regulatory Model'!M68</f>
        <v>3.4853652466416496</v>
      </c>
      <c r="N92" s="179">
        <f>'Regulatory Model'!N68</f>
        <v>3.5724993778076906</v>
      </c>
      <c r="O92" s="179">
        <f>'Regulatory Model'!O68</f>
        <v>3.6618118622528826</v>
      </c>
      <c r="P92" s="179">
        <f>'Regulatory Model'!P68</f>
        <v>3.7533571588092043</v>
      </c>
      <c r="Q92" s="179">
        <f>'Regulatory Model'!Q68</f>
        <v>3.847191087779434</v>
      </c>
      <c r="R92" s="179">
        <f>'Regulatory Model'!R68</f>
        <v>3.9433708649739194</v>
      </c>
      <c r="S92" s="179">
        <f>'Regulatory Model'!S68</f>
        <v>4.0419551365982667</v>
      </c>
      <c r="T92" s="179">
        <f>'Regulatory Model'!T68</f>
        <v>4.143004015013223</v>
      </c>
      <c r="U92" s="179">
        <f>'Regulatory Model'!U68</f>
        <v>4.2465791153885535</v>
      </c>
      <c r="V92" s="179">
        <f>'Regulatory Model'!V68</f>
        <v>4.3527435932732672</v>
      </c>
      <c r="W92" s="179">
        <f>'Regulatory Model'!W68</f>
        <v>4.4615621831050989</v>
      </c>
      <c r="X92" s="179">
        <f>'Regulatory Model'!X68</f>
        <v>4.5731012376827263</v>
      </c>
      <c r="Y92" s="179">
        <f>'Regulatory Model'!Y68</f>
        <v>4.6874287686247937</v>
      </c>
      <c r="Z92" s="179">
        <f>'Regulatory Model'!Z68</f>
        <v>4.8046144878404133</v>
      </c>
      <c r="AA92" s="179">
        <f>'Regulatory Model'!AA68</f>
        <v>4.9247298500364236</v>
      </c>
      <c r="AB92" s="179">
        <f>'Regulatory Model'!AB68</f>
        <v>5.0478480962873338</v>
      </c>
      <c r="AC92" s="179">
        <f>'Regulatory Model'!AC68</f>
        <v>5.1740442986945165</v>
      </c>
      <c r="AD92" s="179">
        <f>'Regulatory Model'!AD68</f>
        <v>5.3033954061618793</v>
      </c>
      <c r="AE92" s="179">
        <f>'Regulatory Model'!AE68</f>
        <v>5.4359802913159259</v>
      </c>
      <c r="AF92" s="179">
        <f>'Regulatory Model'!AF68</f>
        <v>5.5718797985988235</v>
      </c>
      <c r="AG92" s="179">
        <f>'Regulatory Model'!AG68</f>
        <v>5.7111767935637934</v>
      </c>
      <c r="AH92" s="179">
        <f>'Regulatory Model'!AH68</f>
        <v>5.8539562134028875</v>
      </c>
      <c r="AI92" s="179">
        <f>'Regulatory Model'!AI68</f>
        <v>6.000305118737959</v>
      </c>
      <c r="AJ92" s="179">
        <f>'Regulatory Model'!AJ68</f>
        <v>6.1503127467064074</v>
      </c>
      <c r="AK92" s="179">
        <f>'Regulatory Model'!AK68</f>
        <v>6.304070565374067</v>
      </c>
      <c r="AL92" s="179">
        <f>'Regulatory Model'!AL68</f>
        <v>6.461672329508418</v>
      </c>
      <c r="AM92" s="179">
        <f>'Regulatory Model'!AM68</f>
        <v>6.6232141377461282</v>
      </c>
      <c r="AN92" s="179">
        <f>'Regulatory Model'!AN68</f>
        <v>6.7887944911897806</v>
      </c>
      <c r="AO92" s="179">
        <f>'Regulatory Model'!AO68</f>
        <v>6.9585143534695248</v>
      </c>
      <c r="AP92" s="179">
        <f>'Regulatory Model'!AP68</f>
        <v>7.1324772123062621</v>
      </c>
      <c r="AQ92" s="179">
        <f>'Regulatory Model'!AQ68</f>
        <v>7.3107891426139178</v>
      </c>
      <c r="AR92" s="179">
        <f>'Regulatory Model'!AR68</f>
        <v>7.4935588711792649</v>
      </c>
      <c r="AS92" s="179">
        <f>'Regulatory Model'!AS68</f>
        <v>7.6808978429587462</v>
      </c>
      <c r="AT92" s="179">
        <f>'Regulatory Model'!AT68</f>
        <v>7.8729202890327139</v>
      </c>
      <c r="AU92" s="179">
        <f>'Regulatory Model'!AU68</f>
        <v>8.0697432962585314</v>
      </c>
      <c r="AV92" s="179">
        <f>'Regulatory Model'!AV68</f>
        <v>8.2714868786649944</v>
      </c>
      <c r="AW92" s="179">
        <f>'Regulatory Model'!AW68</f>
        <v>8.4782740506316188</v>
      </c>
      <c r="AX92" s="179">
        <f>'Regulatory Model'!AX68</f>
        <v>8.690230901897408</v>
      </c>
      <c r="AY92" s="179">
        <f>'Regulatory Model'!AY68</f>
        <v>8.9074866744448418</v>
      </c>
      <c r="AZ92" s="179">
        <f>'Regulatory Model'!AZ68</f>
        <v>9.1301738413059628</v>
      </c>
      <c r="BA92" s="179">
        <f>'Regulatory Model'!BA68</f>
        <v>9.3584281873386104</v>
      </c>
      <c r="BB92" s="179">
        <f>'Regulatory Model'!BB68</f>
        <v>9.5923888920220755</v>
      </c>
      <c r="BC92" s="179">
        <f>'Regulatory Model'!BC68</f>
        <v>9.8321986143226265</v>
      </c>
      <c r="BD92" s="179">
        <f>'Regulatory Model'!BD68</f>
        <v>10.078003579680692</v>
      </c>
    </row>
    <row r="93" spans="2:56" outlineLevel="1" x14ac:dyDescent="0.2">
      <c r="B93" s="49" t="str">
        <v>Land</v>
      </c>
      <c r="C93" s="10" t="s">
        <v>217</v>
      </c>
      <c r="G93" s="179">
        <f>'Regulatory Model'!G69</f>
        <v>0</v>
      </c>
      <c r="H93" s="179">
        <f>'Regulatory Model'!H69</f>
        <v>0</v>
      </c>
      <c r="I93" s="179">
        <f>'Regulatory Model'!I69</f>
        <v>0</v>
      </c>
      <c r="J93" s="179">
        <f>'Regulatory Model'!J69</f>
        <v>0</v>
      </c>
      <c r="K93" s="179">
        <f>'Regulatory Model'!K69</f>
        <v>0</v>
      </c>
      <c r="L93" s="179">
        <f>'Regulatory Model'!L69</f>
        <v>0</v>
      </c>
      <c r="M93" s="179">
        <f>'Regulatory Model'!M69</f>
        <v>0</v>
      </c>
      <c r="N93" s="179">
        <f>'Regulatory Model'!N69</f>
        <v>0</v>
      </c>
      <c r="O93" s="179">
        <f>'Regulatory Model'!O69</f>
        <v>0</v>
      </c>
      <c r="P93" s="179">
        <f>'Regulatory Model'!P69</f>
        <v>0</v>
      </c>
      <c r="Q93" s="179">
        <f>'Regulatory Model'!Q69</f>
        <v>0</v>
      </c>
      <c r="R93" s="179">
        <f>'Regulatory Model'!R69</f>
        <v>0</v>
      </c>
      <c r="S93" s="179">
        <f>'Regulatory Model'!S69</f>
        <v>0</v>
      </c>
      <c r="T93" s="179">
        <f>'Regulatory Model'!T69</f>
        <v>0</v>
      </c>
      <c r="U93" s="179">
        <f>'Regulatory Model'!U69</f>
        <v>0</v>
      </c>
      <c r="V93" s="179">
        <f>'Regulatory Model'!V69</f>
        <v>0</v>
      </c>
      <c r="W93" s="179">
        <f>'Regulatory Model'!W69</f>
        <v>0</v>
      </c>
      <c r="X93" s="179">
        <f>'Regulatory Model'!X69</f>
        <v>0</v>
      </c>
      <c r="Y93" s="179">
        <f>'Regulatory Model'!Y69</f>
        <v>0</v>
      </c>
      <c r="Z93" s="179">
        <f>'Regulatory Model'!Z69</f>
        <v>0</v>
      </c>
      <c r="AA93" s="179">
        <f>'Regulatory Model'!AA69</f>
        <v>0</v>
      </c>
      <c r="AB93" s="179">
        <f>'Regulatory Model'!AB69</f>
        <v>0</v>
      </c>
      <c r="AC93" s="179">
        <f>'Regulatory Model'!AC69</f>
        <v>0</v>
      </c>
      <c r="AD93" s="179">
        <f>'Regulatory Model'!AD69</f>
        <v>0</v>
      </c>
      <c r="AE93" s="179">
        <f>'Regulatory Model'!AE69</f>
        <v>0</v>
      </c>
      <c r="AF93" s="179">
        <f>'Regulatory Model'!AF69</f>
        <v>0</v>
      </c>
      <c r="AG93" s="179">
        <f>'Regulatory Model'!AG69</f>
        <v>0</v>
      </c>
      <c r="AH93" s="179">
        <f>'Regulatory Model'!AH69</f>
        <v>0</v>
      </c>
      <c r="AI93" s="179">
        <f>'Regulatory Model'!AI69</f>
        <v>0</v>
      </c>
      <c r="AJ93" s="179">
        <f>'Regulatory Model'!AJ69</f>
        <v>0</v>
      </c>
      <c r="AK93" s="179">
        <f>'Regulatory Model'!AK69</f>
        <v>0</v>
      </c>
      <c r="AL93" s="179">
        <f>'Regulatory Model'!AL69</f>
        <v>0</v>
      </c>
      <c r="AM93" s="179">
        <f>'Regulatory Model'!AM69</f>
        <v>0</v>
      </c>
      <c r="AN93" s="179">
        <f>'Regulatory Model'!AN69</f>
        <v>0</v>
      </c>
      <c r="AO93" s="179">
        <f>'Regulatory Model'!AO69</f>
        <v>0</v>
      </c>
      <c r="AP93" s="179">
        <f>'Regulatory Model'!AP69</f>
        <v>0</v>
      </c>
      <c r="AQ93" s="179">
        <f>'Regulatory Model'!AQ69</f>
        <v>0</v>
      </c>
      <c r="AR93" s="179">
        <f>'Regulatory Model'!AR69</f>
        <v>0</v>
      </c>
      <c r="AS93" s="179">
        <f>'Regulatory Model'!AS69</f>
        <v>0</v>
      </c>
      <c r="AT93" s="179">
        <f>'Regulatory Model'!AT69</f>
        <v>0</v>
      </c>
      <c r="AU93" s="179">
        <f>'Regulatory Model'!AU69</f>
        <v>0</v>
      </c>
      <c r="AV93" s="179">
        <f>'Regulatory Model'!AV69</f>
        <v>0</v>
      </c>
      <c r="AW93" s="179">
        <f>'Regulatory Model'!AW69</f>
        <v>0</v>
      </c>
      <c r="AX93" s="179">
        <f>'Regulatory Model'!AX69</f>
        <v>0</v>
      </c>
      <c r="AY93" s="179">
        <f>'Regulatory Model'!AY69</f>
        <v>0</v>
      </c>
      <c r="AZ93" s="179">
        <f>'Regulatory Model'!AZ69</f>
        <v>0</v>
      </c>
      <c r="BA93" s="179">
        <f>'Regulatory Model'!BA69</f>
        <v>0</v>
      </c>
      <c r="BB93" s="179">
        <f>'Regulatory Model'!BB69</f>
        <v>0</v>
      </c>
      <c r="BC93" s="179">
        <f>'Regulatory Model'!BC69</f>
        <v>0</v>
      </c>
      <c r="BD93" s="179">
        <f>'Regulatory Model'!BD69</f>
        <v>0</v>
      </c>
    </row>
    <row r="94" spans="2:56" outlineLevel="1" x14ac:dyDescent="0.2">
      <c r="B94" s="49" t="str">
        <v>Port Capacity Project - Initial Capital Asset Value</v>
      </c>
      <c r="C94" s="10" t="s">
        <v>217</v>
      </c>
      <c r="G94" s="179">
        <f>'Regulatory Model'!G70</f>
        <v>0</v>
      </c>
      <c r="H94" s="179">
        <f>'Regulatory Model'!H70</f>
        <v>0</v>
      </c>
      <c r="I94" s="179">
        <f>'Regulatory Model'!I70</f>
        <v>0</v>
      </c>
      <c r="J94" s="179">
        <f>'Regulatory Model'!J70</f>
        <v>0</v>
      </c>
      <c r="K94" s="179">
        <f>'Regulatory Model'!K70</f>
        <v>0</v>
      </c>
      <c r="L94" s="179">
        <f>'Regulatory Model'!L70</f>
        <v>0</v>
      </c>
      <c r="M94" s="179">
        <f>'Regulatory Model'!M70</f>
        <v>0</v>
      </c>
      <c r="N94" s="179">
        <f>'Regulatory Model'!N70</f>
        <v>0</v>
      </c>
      <c r="O94" s="179">
        <f>'Regulatory Model'!O70</f>
        <v>0</v>
      </c>
      <c r="P94" s="179">
        <f>'Regulatory Model'!P70</f>
        <v>0</v>
      </c>
      <c r="Q94" s="179">
        <f>'Regulatory Model'!Q70</f>
        <v>0</v>
      </c>
      <c r="R94" s="179">
        <f>'Regulatory Model'!R70</f>
        <v>0</v>
      </c>
      <c r="S94" s="179">
        <f>'Regulatory Model'!S70</f>
        <v>0</v>
      </c>
      <c r="T94" s="179">
        <f>'Regulatory Model'!T70</f>
        <v>0</v>
      </c>
      <c r="U94" s="179">
        <f>'Regulatory Model'!U70</f>
        <v>0</v>
      </c>
      <c r="V94" s="179">
        <f>'Regulatory Model'!V70</f>
        <v>0</v>
      </c>
      <c r="W94" s="179">
        <f>'Regulatory Model'!W70</f>
        <v>0</v>
      </c>
      <c r="X94" s="179">
        <f>'Regulatory Model'!X70</f>
        <v>0</v>
      </c>
      <c r="Y94" s="179">
        <f>'Regulatory Model'!Y70</f>
        <v>0</v>
      </c>
      <c r="Z94" s="179">
        <f>'Regulatory Model'!Z70</f>
        <v>0</v>
      </c>
      <c r="AA94" s="179">
        <f>'Regulatory Model'!AA70</f>
        <v>0</v>
      </c>
      <c r="AB94" s="179">
        <f>'Regulatory Model'!AB70</f>
        <v>0</v>
      </c>
      <c r="AC94" s="179">
        <f>'Regulatory Model'!AC70</f>
        <v>0</v>
      </c>
      <c r="AD94" s="179">
        <f>'Regulatory Model'!AD70</f>
        <v>0</v>
      </c>
      <c r="AE94" s="179">
        <f>'Regulatory Model'!AE70</f>
        <v>0</v>
      </c>
      <c r="AF94" s="179">
        <f>'Regulatory Model'!AF70</f>
        <v>0</v>
      </c>
      <c r="AG94" s="179">
        <f>'Regulatory Model'!AG70</f>
        <v>0</v>
      </c>
      <c r="AH94" s="179">
        <f>'Regulatory Model'!AH70</f>
        <v>0</v>
      </c>
      <c r="AI94" s="179">
        <f>'Regulatory Model'!AI70</f>
        <v>0</v>
      </c>
      <c r="AJ94" s="179">
        <f>'Regulatory Model'!AJ70</f>
        <v>0</v>
      </c>
      <c r="AK94" s="179">
        <f>'Regulatory Model'!AK70</f>
        <v>0</v>
      </c>
      <c r="AL94" s="179">
        <f>'Regulatory Model'!AL70</f>
        <v>0</v>
      </c>
      <c r="AM94" s="179">
        <f>'Regulatory Model'!AM70</f>
        <v>0</v>
      </c>
      <c r="AN94" s="179">
        <f>'Regulatory Model'!AN70</f>
        <v>0</v>
      </c>
      <c r="AO94" s="179">
        <f>'Regulatory Model'!AO70</f>
        <v>0</v>
      </c>
      <c r="AP94" s="179">
        <f>'Regulatory Model'!AP70</f>
        <v>0</v>
      </c>
      <c r="AQ94" s="179">
        <f>'Regulatory Model'!AQ70</f>
        <v>0</v>
      </c>
      <c r="AR94" s="179">
        <f>'Regulatory Model'!AR70</f>
        <v>0</v>
      </c>
      <c r="AS94" s="179">
        <f>'Regulatory Model'!AS70</f>
        <v>0</v>
      </c>
      <c r="AT94" s="179">
        <f>'Regulatory Model'!AT70</f>
        <v>0</v>
      </c>
      <c r="AU94" s="179">
        <f>'Regulatory Model'!AU70</f>
        <v>0</v>
      </c>
      <c r="AV94" s="179">
        <f>'Regulatory Model'!AV70</f>
        <v>0</v>
      </c>
      <c r="AW94" s="179">
        <f>'Regulatory Model'!AW70</f>
        <v>0</v>
      </c>
      <c r="AX94" s="179">
        <f>'Regulatory Model'!AX70</f>
        <v>0</v>
      </c>
      <c r="AY94" s="179">
        <f>'Regulatory Model'!AY70</f>
        <v>0</v>
      </c>
      <c r="AZ94" s="179">
        <f>'Regulatory Model'!AZ70</f>
        <v>0</v>
      </c>
      <c r="BA94" s="179">
        <f>'Regulatory Model'!BA70</f>
        <v>0</v>
      </c>
      <c r="BB94" s="179">
        <f>'Regulatory Model'!BB70</f>
        <v>0</v>
      </c>
      <c r="BC94" s="179">
        <f>'Regulatory Model'!BC70</f>
        <v>0</v>
      </c>
      <c r="BD94" s="179">
        <f>'Regulatory Model'!BD70</f>
        <v>0</v>
      </c>
    </row>
    <row r="95" spans="2:56" outlineLevel="1" x14ac:dyDescent="0.2">
      <c r="B95" s="49" t="str">
        <v>Port Capacity Project - Wharves</v>
      </c>
      <c r="C95" s="10" t="s">
        <v>217</v>
      </c>
      <c r="G95" s="179">
        <f>'Regulatory Model'!G71</f>
        <v>25.271786260124959</v>
      </c>
      <c r="H95" s="179">
        <f>'Regulatory Model'!H71</f>
        <v>1.6948935028291376</v>
      </c>
      <c r="I95" s="179">
        <f>'Regulatory Model'!I71</f>
        <v>0</v>
      </c>
      <c r="J95" s="179">
        <f>'Regulatory Model'!J71</f>
        <v>0</v>
      </c>
      <c r="K95" s="179">
        <f>'Regulatory Model'!K71</f>
        <v>0</v>
      </c>
      <c r="L95" s="179">
        <f>'Regulatory Model'!L71</f>
        <v>0</v>
      </c>
      <c r="M95" s="179">
        <f>'Regulatory Model'!M71</f>
        <v>0</v>
      </c>
      <c r="N95" s="179">
        <f>'Regulatory Model'!N71</f>
        <v>0</v>
      </c>
      <c r="O95" s="179">
        <f>'Regulatory Model'!O71</f>
        <v>0</v>
      </c>
      <c r="P95" s="179">
        <f>'Regulatory Model'!P71</f>
        <v>0</v>
      </c>
      <c r="Q95" s="179">
        <f>'Regulatory Model'!Q71</f>
        <v>0</v>
      </c>
      <c r="R95" s="179">
        <f>'Regulatory Model'!R71</f>
        <v>0</v>
      </c>
      <c r="S95" s="179">
        <f>'Regulatory Model'!S71</f>
        <v>0</v>
      </c>
      <c r="T95" s="179">
        <f>'Regulatory Model'!T71</f>
        <v>0</v>
      </c>
      <c r="U95" s="179">
        <f>'Regulatory Model'!U71</f>
        <v>0</v>
      </c>
      <c r="V95" s="179">
        <f>'Regulatory Model'!V71</f>
        <v>0</v>
      </c>
      <c r="W95" s="179">
        <f>'Regulatory Model'!W71</f>
        <v>0</v>
      </c>
      <c r="X95" s="179">
        <f>'Regulatory Model'!X71</f>
        <v>0</v>
      </c>
      <c r="Y95" s="179">
        <f>'Regulatory Model'!Y71</f>
        <v>0</v>
      </c>
      <c r="Z95" s="179">
        <f>'Regulatory Model'!Z71</f>
        <v>0</v>
      </c>
      <c r="AA95" s="179">
        <f>'Regulatory Model'!AA71</f>
        <v>0</v>
      </c>
      <c r="AB95" s="179">
        <f>'Regulatory Model'!AB71</f>
        <v>0</v>
      </c>
      <c r="AC95" s="179">
        <f>'Regulatory Model'!AC71</f>
        <v>0</v>
      </c>
      <c r="AD95" s="179">
        <f>'Regulatory Model'!AD71</f>
        <v>0</v>
      </c>
      <c r="AE95" s="179">
        <f>'Regulatory Model'!AE71</f>
        <v>0</v>
      </c>
      <c r="AF95" s="179">
        <f>'Regulatory Model'!AF71</f>
        <v>0</v>
      </c>
      <c r="AG95" s="179">
        <f>'Regulatory Model'!AG71</f>
        <v>0</v>
      </c>
      <c r="AH95" s="179">
        <f>'Regulatory Model'!AH71</f>
        <v>0</v>
      </c>
      <c r="AI95" s="179">
        <f>'Regulatory Model'!AI71</f>
        <v>0</v>
      </c>
      <c r="AJ95" s="179">
        <f>'Regulatory Model'!AJ71</f>
        <v>0</v>
      </c>
      <c r="AK95" s="179">
        <f>'Regulatory Model'!AK71</f>
        <v>0</v>
      </c>
      <c r="AL95" s="179">
        <f>'Regulatory Model'!AL71</f>
        <v>0</v>
      </c>
      <c r="AM95" s="179">
        <f>'Regulatory Model'!AM71</f>
        <v>0</v>
      </c>
      <c r="AN95" s="179">
        <f>'Regulatory Model'!AN71</f>
        <v>0</v>
      </c>
      <c r="AO95" s="179">
        <f>'Regulatory Model'!AO71</f>
        <v>0</v>
      </c>
      <c r="AP95" s="179">
        <f>'Regulatory Model'!AP71</f>
        <v>0</v>
      </c>
      <c r="AQ95" s="179">
        <f>'Regulatory Model'!AQ71</f>
        <v>0</v>
      </c>
      <c r="AR95" s="179">
        <f>'Regulatory Model'!AR71</f>
        <v>0</v>
      </c>
      <c r="AS95" s="179">
        <f>'Regulatory Model'!AS71</f>
        <v>0</v>
      </c>
      <c r="AT95" s="179">
        <f>'Regulatory Model'!AT71</f>
        <v>0</v>
      </c>
      <c r="AU95" s="179">
        <f>'Regulatory Model'!AU71</f>
        <v>0</v>
      </c>
      <c r="AV95" s="179">
        <f>'Regulatory Model'!AV71</f>
        <v>0</v>
      </c>
      <c r="AW95" s="179">
        <f>'Regulatory Model'!AW71</f>
        <v>0</v>
      </c>
      <c r="AX95" s="179">
        <f>'Regulatory Model'!AX71</f>
        <v>0</v>
      </c>
      <c r="AY95" s="179">
        <f>'Regulatory Model'!AY71</f>
        <v>0</v>
      </c>
      <c r="AZ95" s="179">
        <f>'Regulatory Model'!AZ71</f>
        <v>0</v>
      </c>
      <c r="BA95" s="179">
        <f>'Regulatory Model'!BA71</f>
        <v>0</v>
      </c>
      <c r="BB95" s="179">
        <f>'Regulatory Model'!BB71</f>
        <v>0</v>
      </c>
      <c r="BC95" s="179">
        <f>'Regulatory Model'!BC71</f>
        <v>0</v>
      </c>
      <c r="BD95" s="179">
        <f>'Regulatory Model'!BD71</f>
        <v>0</v>
      </c>
    </row>
    <row r="96" spans="2:56" outlineLevel="1" x14ac:dyDescent="0.2">
      <c r="B96" s="49" t="str">
        <v>Port Capacity Project - Civil</v>
      </c>
      <c r="C96" s="10" t="s">
        <v>217</v>
      </c>
      <c r="G96" s="179">
        <f>'Regulatory Model'!G72</f>
        <v>17.63498068911775</v>
      </c>
      <c r="H96" s="179">
        <f>'Regulatory Model'!H72</f>
        <v>5.2766841546558599E-2</v>
      </c>
      <c r="I96" s="179">
        <f>'Regulatory Model'!I72</f>
        <v>0</v>
      </c>
      <c r="J96" s="179">
        <f>'Regulatory Model'!J72</f>
        <v>0</v>
      </c>
      <c r="K96" s="179">
        <f>'Regulatory Model'!K72</f>
        <v>0</v>
      </c>
      <c r="L96" s="179">
        <f>'Regulatory Model'!L72</f>
        <v>0</v>
      </c>
      <c r="M96" s="179">
        <f>'Regulatory Model'!M72</f>
        <v>0</v>
      </c>
      <c r="N96" s="179">
        <f>'Regulatory Model'!N72</f>
        <v>0</v>
      </c>
      <c r="O96" s="179">
        <f>'Regulatory Model'!O72</f>
        <v>0</v>
      </c>
      <c r="P96" s="179">
        <f>'Regulatory Model'!P72</f>
        <v>0</v>
      </c>
      <c r="Q96" s="179">
        <f>'Regulatory Model'!Q72</f>
        <v>0</v>
      </c>
      <c r="R96" s="179">
        <f>'Regulatory Model'!R72</f>
        <v>0</v>
      </c>
      <c r="S96" s="179">
        <f>'Regulatory Model'!S72</f>
        <v>0</v>
      </c>
      <c r="T96" s="179">
        <f>'Regulatory Model'!T72</f>
        <v>0</v>
      </c>
      <c r="U96" s="179">
        <f>'Regulatory Model'!U72</f>
        <v>0</v>
      </c>
      <c r="V96" s="179">
        <f>'Regulatory Model'!V72</f>
        <v>0</v>
      </c>
      <c r="W96" s="179">
        <f>'Regulatory Model'!W72</f>
        <v>0</v>
      </c>
      <c r="X96" s="179">
        <f>'Regulatory Model'!X72</f>
        <v>0</v>
      </c>
      <c r="Y96" s="179">
        <f>'Regulatory Model'!Y72</f>
        <v>0</v>
      </c>
      <c r="Z96" s="179">
        <f>'Regulatory Model'!Z72</f>
        <v>0</v>
      </c>
      <c r="AA96" s="179">
        <f>'Regulatory Model'!AA72</f>
        <v>0</v>
      </c>
      <c r="AB96" s="179">
        <f>'Regulatory Model'!AB72</f>
        <v>0</v>
      </c>
      <c r="AC96" s="179">
        <f>'Regulatory Model'!AC72</f>
        <v>0</v>
      </c>
      <c r="AD96" s="179">
        <f>'Regulatory Model'!AD72</f>
        <v>0</v>
      </c>
      <c r="AE96" s="179">
        <f>'Regulatory Model'!AE72</f>
        <v>0</v>
      </c>
      <c r="AF96" s="179">
        <f>'Regulatory Model'!AF72</f>
        <v>0</v>
      </c>
      <c r="AG96" s="179">
        <f>'Regulatory Model'!AG72</f>
        <v>0</v>
      </c>
      <c r="AH96" s="179">
        <f>'Regulatory Model'!AH72</f>
        <v>0</v>
      </c>
      <c r="AI96" s="179">
        <f>'Regulatory Model'!AI72</f>
        <v>0</v>
      </c>
      <c r="AJ96" s="179">
        <f>'Regulatory Model'!AJ72</f>
        <v>0</v>
      </c>
      <c r="AK96" s="179">
        <f>'Regulatory Model'!AK72</f>
        <v>0</v>
      </c>
      <c r="AL96" s="179">
        <f>'Regulatory Model'!AL72</f>
        <v>0</v>
      </c>
      <c r="AM96" s="179">
        <f>'Regulatory Model'!AM72</f>
        <v>0</v>
      </c>
      <c r="AN96" s="179">
        <f>'Regulatory Model'!AN72</f>
        <v>0</v>
      </c>
      <c r="AO96" s="179">
        <f>'Regulatory Model'!AO72</f>
        <v>0</v>
      </c>
      <c r="AP96" s="179">
        <f>'Regulatory Model'!AP72</f>
        <v>0</v>
      </c>
      <c r="AQ96" s="179">
        <f>'Regulatory Model'!AQ72</f>
        <v>0</v>
      </c>
      <c r="AR96" s="179">
        <f>'Regulatory Model'!AR72</f>
        <v>0</v>
      </c>
      <c r="AS96" s="179">
        <f>'Regulatory Model'!AS72</f>
        <v>0</v>
      </c>
      <c r="AT96" s="179">
        <f>'Regulatory Model'!AT72</f>
        <v>0</v>
      </c>
      <c r="AU96" s="179">
        <f>'Regulatory Model'!AU72</f>
        <v>0</v>
      </c>
      <c r="AV96" s="179">
        <f>'Regulatory Model'!AV72</f>
        <v>0</v>
      </c>
      <c r="AW96" s="179">
        <f>'Regulatory Model'!AW72</f>
        <v>0</v>
      </c>
      <c r="AX96" s="179">
        <f>'Regulatory Model'!AX72</f>
        <v>0</v>
      </c>
      <c r="AY96" s="179">
        <f>'Regulatory Model'!AY72</f>
        <v>0</v>
      </c>
      <c r="AZ96" s="179">
        <f>'Regulatory Model'!AZ72</f>
        <v>0</v>
      </c>
      <c r="BA96" s="179">
        <f>'Regulatory Model'!BA72</f>
        <v>0</v>
      </c>
      <c r="BB96" s="179">
        <f>'Regulatory Model'!BB72</f>
        <v>0</v>
      </c>
      <c r="BC96" s="179">
        <f>'Regulatory Model'!BC72</f>
        <v>0</v>
      </c>
      <c r="BD96" s="179">
        <f>'Regulatory Model'!BD72</f>
        <v>0</v>
      </c>
    </row>
    <row r="97" spans="1:56" outlineLevel="1" x14ac:dyDescent="0.2">
      <c r="B97" s="49" t="str">
        <v>Navigational Aids</v>
      </c>
      <c r="C97" s="10" t="s">
        <v>217</v>
      </c>
      <c r="G97" s="179">
        <f>'Regulatory Model'!G73</f>
        <v>1.5467234968354502</v>
      </c>
      <c r="H97" s="179">
        <f>'Regulatory Model'!H73</f>
        <v>0.48834228888534664</v>
      </c>
      <c r="I97" s="179">
        <f>'Regulatory Model'!I73</f>
        <v>0.33136733875577684</v>
      </c>
      <c r="J97" s="179">
        <f>'Regulatory Model'!J73</f>
        <v>0.55033289595595436</v>
      </c>
      <c r="K97" s="179">
        <f>'Regulatory Model'!K73</f>
        <v>1.4838848514002783</v>
      </c>
      <c r="L97" s="179">
        <f>'Regulatory Model'!L73</f>
        <v>1.5209819726852851</v>
      </c>
      <c r="M97" s="179">
        <f>'Regulatory Model'!M73</f>
        <v>1.5590065220024172</v>
      </c>
      <c r="N97" s="179">
        <f>'Regulatory Model'!N73</f>
        <v>1.5979816850524775</v>
      </c>
      <c r="O97" s="179">
        <f>'Regulatory Model'!O73</f>
        <v>1.6379312271787894</v>
      </c>
      <c r="P97" s="179">
        <f>'Regulatory Model'!P73</f>
        <v>1.678879507858259</v>
      </c>
      <c r="Q97" s="179">
        <f>'Regulatory Model'!Q73</f>
        <v>1.7208514955547154</v>
      </c>
      <c r="R97" s="179">
        <f>'Regulatory Model'!R73</f>
        <v>1.7638727829435832</v>
      </c>
      <c r="S97" s="179">
        <f>'Regulatory Model'!S73</f>
        <v>1.8079696025171725</v>
      </c>
      <c r="T97" s="179">
        <f>'Regulatory Model'!T73</f>
        <v>1.8531688425801016</v>
      </c>
      <c r="U97" s="179">
        <f>'Regulatory Model'!U73</f>
        <v>1.8994980636446039</v>
      </c>
      <c r="V97" s="179">
        <f>'Regulatory Model'!V73</f>
        <v>1.9469855152357189</v>
      </c>
      <c r="W97" s="179">
        <f>'Regulatory Model'!W73</f>
        <v>1.9956601531166118</v>
      </c>
      <c r="X97" s="179">
        <f>'Regulatory Model'!X73</f>
        <v>2.0455516569445269</v>
      </c>
      <c r="Y97" s="179">
        <f>'Regulatory Model'!Y73</f>
        <v>2.0966904483681397</v>
      </c>
      <c r="Z97" s="179">
        <f>'Regulatory Model'!Z73</f>
        <v>2.149107709577343</v>
      </c>
      <c r="AA97" s="179">
        <f>'Regulatory Model'!AA73</f>
        <v>2.2028354023167762</v>
      </c>
      <c r="AB97" s="179">
        <f>'Regulatory Model'!AB73</f>
        <v>2.2579062873746953</v>
      </c>
      <c r="AC97" s="179">
        <f>'Regulatory Model'!AC73</f>
        <v>2.3143539445590626</v>
      </c>
      <c r="AD97" s="179">
        <f>'Regulatory Model'!AD73</f>
        <v>2.372212793173039</v>
      </c>
      <c r="AE97" s="179">
        <f>'Regulatory Model'!AE73</f>
        <v>2.4315181130023649</v>
      </c>
      <c r="AF97" s="179">
        <f>'Regulatory Model'!AF73</f>
        <v>2.4923060658274236</v>
      </c>
      <c r="AG97" s="179">
        <f>'Regulatory Model'!AG73</f>
        <v>2.5546137174731092</v>
      </c>
      <c r="AH97" s="179">
        <f>'Regulatory Model'!AH73</f>
        <v>2.6184790604099368</v>
      </c>
      <c r="AI97" s="179">
        <f>'Regulatory Model'!AI73</f>
        <v>2.683941036920185</v>
      </c>
      <c r="AJ97" s="179">
        <f>'Regulatory Model'!AJ73</f>
        <v>2.7510395628431894</v>
      </c>
      <c r="AK97" s="179">
        <f>'Regulatory Model'!AK73</f>
        <v>2.8198155519142687</v>
      </c>
      <c r="AL97" s="179">
        <f>'Regulatory Model'!AL73</f>
        <v>2.890310940712125</v>
      </c>
      <c r="AM97" s="179">
        <f>'Regulatory Model'!AM73</f>
        <v>2.9625687142299277</v>
      </c>
      <c r="AN97" s="179">
        <f>'Regulatory Model'!AN73</f>
        <v>3.0366329320856758</v>
      </c>
      <c r="AO97" s="179">
        <f>'Regulatory Model'!AO73</f>
        <v>3.1125487553878175</v>
      </c>
      <c r="AP97" s="179">
        <f>'Regulatory Model'!AP73</f>
        <v>3.1903624742725127</v>
      </c>
      <c r="AQ97" s="179">
        <f>'Regulatory Model'!AQ73</f>
        <v>3.2701215361293254</v>
      </c>
      <c r="AR97" s="179">
        <f>'Regulatory Model'!AR73</f>
        <v>3.3518745745325584</v>
      </c>
      <c r="AS97" s="179">
        <f>'Regulatory Model'!AS73</f>
        <v>3.4356714388958722</v>
      </c>
      <c r="AT97" s="179">
        <f>'Regulatory Model'!AT73</f>
        <v>3.5215632248682689</v>
      </c>
      <c r="AU97" s="179">
        <f>'Regulatory Model'!AU73</f>
        <v>3.6096023054899753</v>
      </c>
      <c r="AV97" s="179">
        <f>'Regulatory Model'!AV73</f>
        <v>3.6998423631272241</v>
      </c>
      <c r="AW97" s="179">
        <f>'Regulatory Model'!AW73</f>
        <v>3.7923384222054044</v>
      </c>
      <c r="AX97" s="179">
        <f>'Regulatory Model'!AX73</f>
        <v>3.8871468827605393</v>
      </c>
      <c r="AY97" s="179">
        <f>'Regulatory Model'!AY73</f>
        <v>3.9843255548295526</v>
      </c>
      <c r="AZ97" s="179">
        <f>'Regulatory Model'!AZ73</f>
        <v>4.083933693700291</v>
      </c>
      <c r="BA97" s="179">
        <f>'Regulatory Model'!BA73</f>
        <v>4.1860320360427981</v>
      </c>
      <c r="BB97" s="179">
        <f>'Regulatory Model'!BB73</f>
        <v>4.2906828369438674</v>
      </c>
      <c r="BC97" s="179">
        <f>'Regulatory Model'!BC73</f>
        <v>4.3979499078674635</v>
      </c>
      <c r="BD97" s="179">
        <f>'Regulatory Model'!BD73</f>
        <v>4.5078986555641496</v>
      </c>
    </row>
    <row r="98" spans="1:56" outlineLevel="1" x14ac:dyDescent="0.2">
      <c r="B98" s="49" t="str">
        <v>Utilities</v>
      </c>
      <c r="C98" s="10" t="s">
        <v>217</v>
      </c>
      <c r="G98" s="179">
        <f>'Regulatory Model'!G74</f>
        <v>0</v>
      </c>
      <c r="H98" s="179">
        <f>'Regulatory Model'!H74</f>
        <v>-0.23800000000000002</v>
      </c>
      <c r="I98" s="179">
        <f>'Regulatory Model'!I74</f>
        <v>7.0903803461083978E-2</v>
      </c>
      <c r="J98" s="179">
        <f>'Regulatory Model'!J74</f>
        <v>1.0861833472814886</v>
      </c>
      <c r="K98" s="179">
        <f>'Regulatory Model'!K74</f>
        <v>1.204648839020324</v>
      </c>
      <c r="L98" s="179">
        <f>'Regulatory Model'!L74</f>
        <v>1.234765059995832</v>
      </c>
      <c r="M98" s="179">
        <f>'Regulatory Model'!M74</f>
        <v>1.2656341864957277</v>
      </c>
      <c r="N98" s="179">
        <f>'Regulatory Model'!N74</f>
        <v>1.2972750411581206</v>
      </c>
      <c r="O98" s="179">
        <f>'Regulatory Model'!O74</f>
        <v>1.3297069171870735</v>
      </c>
      <c r="P98" s="179">
        <f>'Regulatory Model'!P74</f>
        <v>1.3629495901167501</v>
      </c>
      <c r="Q98" s="179">
        <f>'Regulatory Model'!Q74</f>
        <v>1.3970233298696688</v>
      </c>
      <c r="R98" s="179">
        <f>'Regulatory Model'!R74</f>
        <v>1.4319489131164105</v>
      </c>
      <c r="S98" s="179">
        <f>'Regulatory Model'!S74</f>
        <v>1.4677476359443207</v>
      </c>
      <c r="T98" s="179">
        <f>'Regulatory Model'!T74</f>
        <v>1.5044413268429286</v>
      </c>
      <c r="U98" s="179">
        <f>'Regulatory Model'!U74</f>
        <v>1.5420523600140017</v>
      </c>
      <c r="V98" s="179">
        <f>'Regulatory Model'!V74</f>
        <v>1.5806036690143517</v>
      </c>
      <c r="W98" s="179">
        <f>'Regulatory Model'!W74</f>
        <v>1.6201187607397103</v>
      </c>
      <c r="X98" s="179">
        <f>'Regulatory Model'!X74</f>
        <v>1.6606217297582029</v>
      </c>
      <c r="Y98" s="179">
        <f>'Regulatory Model'!Y74</f>
        <v>1.7021372730021578</v>
      </c>
      <c r="Z98" s="179">
        <f>'Regulatory Model'!Z74</f>
        <v>1.7446907048272116</v>
      </c>
      <c r="AA98" s="179">
        <f>'Regulatory Model'!AA74</f>
        <v>1.7883079724478916</v>
      </c>
      <c r="AB98" s="179">
        <f>'Regulatory Model'!AB74</f>
        <v>1.8330156717590889</v>
      </c>
      <c r="AC98" s="179">
        <f>'Regulatory Model'!AC74</f>
        <v>1.8788410635530659</v>
      </c>
      <c r="AD98" s="179">
        <f>'Regulatory Model'!AD74</f>
        <v>1.9258120901418925</v>
      </c>
      <c r="AE98" s="179">
        <f>'Regulatory Model'!AE74</f>
        <v>1.9739573923954397</v>
      </c>
      <c r="AF98" s="179">
        <f>'Regulatory Model'!AF74</f>
        <v>2.0233063272053253</v>
      </c>
      <c r="AG98" s="179">
        <f>'Regulatory Model'!AG74</f>
        <v>2.0738889853854583</v>
      </c>
      <c r="AH98" s="179">
        <f>'Regulatory Model'!AH74</f>
        <v>2.1257362100200945</v>
      </c>
      <c r="AI98" s="179">
        <f>'Regulatory Model'!AI74</f>
        <v>2.1788796152705965</v>
      </c>
      <c r="AJ98" s="179">
        <f>'Regulatory Model'!AJ74</f>
        <v>2.233351605652361</v>
      </c>
      <c r="AK98" s="179">
        <f>'Regulatory Model'!AK74</f>
        <v>2.2891853957936696</v>
      </c>
      <c r="AL98" s="179">
        <f>'Regulatory Model'!AL74</f>
        <v>2.3464150306885112</v>
      </c>
      <c r="AM98" s="179">
        <f>'Regulatory Model'!AM74</f>
        <v>2.4050754064557238</v>
      </c>
      <c r="AN98" s="179">
        <f>'Regulatory Model'!AN74</f>
        <v>2.4652022916171168</v>
      </c>
      <c r="AO98" s="179">
        <f>'Regulatory Model'!AO74</f>
        <v>2.5268323489075444</v>
      </c>
      <c r="AP98" s="179">
        <f>'Regulatory Model'!AP74</f>
        <v>2.5900031576302327</v>
      </c>
      <c r="AQ98" s="179">
        <f>'Regulatory Model'!AQ74</f>
        <v>2.6547532365709885</v>
      </c>
      <c r="AR98" s="179">
        <f>'Regulatory Model'!AR74</f>
        <v>2.721122067485263</v>
      </c>
      <c r="AS98" s="179">
        <f>'Regulatory Model'!AS74</f>
        <v>2.7891501191723944</v>
      </c>
      <c r="AT98" s="179">
        <f>'Regulatory Model'!AT74</f>
        <v>2.858878872151704</v>
      </c>
      <c r="AU98" s="179">
        <f>'Regulatory Model'!AU74</f>
        <v>2.9303508439554964</v>
      </c>
      <c r="AV98" s="179">
        <f>'Regulatory Model'!AV74</f>
        <v>3.0036096150543834</v>
      </c>
      <c r="AW98" s="179">
        <f>'Regulatory Model'!AW74</f>
        <v>3.0786998554307425</v>
      </c>
      <c r="AX98" s="179">
        <f>'Regulatory Model'!AX74</f>
        <v>3.1556673518165108</v>
      </c>
      <c r="AY98" s="179">
        <f>'Regulatory Model'!AY74</f>
        <v>3.2345590356119232</v>
      </c>
      <c r="AZ98" s="179">
        <f>'Regulatory Model'!AZ74</f>
        <v>3.315423011502221</v>
      </c>
      <c r="BA98" s="179">
        <f>'Regulatory Model'!BA74</f>
        <v>3.398308586789776</v>
      </c>
      <c r="BB98" s="179">
        <f>'Regulatory Model'!BB74</f>
        <v>3.48326630145952</v>
      </c>
      <c r="BC98" s="179">
        <f>'Regulatory Model'!BC74</f>
        <v>3.5703479589960079</v>
      </c>
      <c r="BD98" s="179">
        <f>'Regulatory Model'!BD74</f>
        <v>3.6596066579709077</v>
      </c>
    </row>
    <row r="99" spans="1:56" outlineLevel="1" x14ac:dyDescent="0.2">
      <c r="B99" s="49" t="str">
        <v>Civil</v>
      </c>
      <c r="C99" s="10" t="s">
        <v>217</v>
      </c>
      <c r="G99" s="179">
        <f>'Regulatory Model'!G75</f>
        <v>0</v>
      </c>
      <c r="H99" s="179">
        <f>'Regulatory Model'!H75</f>
        <v>0.26396455986539247</v>
      </c>
      <c r="I99" s="179">
        <f>'Regulatory Model'!I75</f>
        <v>1.0496457399024188</v>
      </c>
      <c r="J99" s="179">
        <f>'Regulatory Model'!J75</f>
        <v>0.28861443227765271</v>
      </c>
      <c r="K99" s="179">
        <f>'Regulatory Model'!K75</f>
        <v>0.43293271291750057</v>
      </c>
      <c r="L99" s="179">
        <f>'Regulatory Model'!L75</f>
        <v>0.44375603074043807</v>
      </c>
      <c r="M99" s="179">
        <f>'Regulatory Model'!M75</f>
        <v>0.45484993150894898</v>
      </c>
      <c r="N99" s="179">
        <f>'Regulatory Model'!N75</f>
        <v>0.46622117979667266</v>
      </c>
      <c r="O99" s="179">
        <f>'Regulatory Model'!O75</f>
        <v>0.47787670929158943</v>
      </c>
      <c r="P99" s="179">
        <f>'Regulatory Model'!P75</f>
        <v>0.4898236270238791</v>
      </c>
      <c r="Q99" s="179">
        <f>'Regulatory Model'!Q75</f>
        <v>0.50206921769947599</v>
      </c>
      <c r="R99" s="179">
        <f>'Regulatory Model'!R75</f>
        <v>0.5146209481419628</v>
      </c>
      <c r="S99" s="179">
        <f>'Regulatory Model'!S75</f>
        <v>0.52748647184551178</v>
      </c>
      <c r="T99" s="179">
        <f>'Regulatory Model'!T75</f>
        <v>0.54067363364164955</v>
      </c>
      <c r="U99" s="179">
        <f>'Regulatory Model'!U75</f>
        <v>0.55419047448269076</v>
      </c>
      <c r="V99" s="179">
        <f>'Regulatory Model'!V75</f>
        <v>0.56804523634475801</v>
      </c>
      <c r="W99" s="179">
        <f>'Regulatory Model'!W75</f>
        <v>0.58224636725337686</v>
      </c>
      <c r="X99" s="179">
        <f>'Regulatory Model'!X75</f>
        <v>0.59680252643471121</v>
      </c>
      <c r="Y99" s="179">
        <f>'Regulatory Model'!Y75</f>
        <v>0.6117225895955789</v>
      </c>
      <c r="Z99" s="179">
        <f>'Regulatory Model'!Z75</f>
        <v>0.62701565433546835</v>
      </c>
      <c r="AA99" s="179">
        <f>'Regulatory Model'!AA75</f>
        <v>0.64269104569385505</v>
      </c>
      <c r="AB99" s="179">
        <f>'Regulatory Model'!AB75</f>
        <v>0.65875832183620131</v>
      </c>
      <c r="AC99" s="179">
        <f>'Regulatory Model'!AC75</f>
        <v>0.67522727988210629</v>
      </c>
      <c r="AD99" s="179">
        <f>'Regulatory Model'!AD75</f>
        <v>0.69210796187915891</v>
      </c>
      <c r="AE99" s="179">
        <f>'Regulatory Model'!AE75</f>
        <v>0.7094106609261378</v>
      </c>
      <c r="AF99" s="179">
        <f>'Regulatory Model'!AF75</f>
        <v>0.72714592744929119</v>
      </c>
      <c r="AG99" s="179">
        <f>'Regulatory Model'!AG75</f>
        <v>0.74532457563552335</v>
      </c>
      <c r="AH99" s="179">
        <f>'Regulatory Model'!AH75</f>
        <v>0.76395769002641134</v>
      </c>
      <c r="AI99" s="179">
        <f>'Regulatory Model'!AI75</f>
        <v>0.78305663227707156</v>
      </c>
      <c r="AJ99" s="179">
        <f>'Regulatory Model'!AJ75</f>
        <v>0.80263304808399827</v>
      </c>
      <c r="AK99" s="179">
        <f>'Regulatory Model'!AK75</f>
        <v>0.82269887428609811</v>
      </c>
      <c r="AL99" s="179">
        <f>'Regulatory Model'!AL75</f>
        <v>0.84326634614325047</v>
      </c>
      <c r="AM99" s="179">
        <f>'Regulatory Model'!AM75</f>
        <v>0.8643480047968316</v>
      </c>
      <c r="AN99" s="179">
        <f>'Regulatory Model'!AN75</f>
        <v>0.88595670491675227</v>
      </c>
      <c r="AO99" s="179">
        <f>'Regulatory Model'!AO75</f>
        <v>0.90810562253967098</v>
      </c>
      <c r="AP99" s="179">
        <f>'Regulatory Model'!AP75</f>
        <v>0.93080826310316267</v>
      </c>
      <c r="AQ99" s="179">
        <f>'Regulatory Model'!AQ75</f>
        <v>0.95407846968074161</v>
      </c>
      <c r="AR99" s="179">
        <f>'Regulatory Model'!AR75</f>
        <v>0.97793043142276004</v>
      </c>
      <c r="AS99" s="179">
        <f>'Regulatory Model'!AS75</f>
        <v>1.0023786922083289</v>
      </c>
      <c r="AT99" s="179">
        <f>'Regulatory Model'!AT75</f>
        <v>1.0274381595135369</v>
      </c>
      <c r="AU99" s="179">
        <f>'Regulatory Model'!AU75</f>
        <v>1.0531241135013751</v>
      </c>
      <c r="AV99" s="179">
        <f>'Regulatory Model'!AV75</f>
        <v>1.0794522163389095</v>
      </c>
      <c r="AW99" s="179">
        <f>'Regulatory Model'!AW75</f>
        <v>1.1064385217473822</v>
      </c>
      <c r="AX99" s="179">
        <f>'Regulatory Model'!AX75</f>
        <v>1.1340994847910666</v>
      </c>
      <c r="AY99" s="179">
        <f>'Regulatory Model'!AY75</f>
        <v>1.1624519719108433</v>
      </c>
      <c r="AZ99" s="179">
        <f>'Regulatory Model'!AZ75</f>
        <v>1.1915132712086143</v>
      </c>
      <c r="BA99" s="179">
        <f>'Regulatory Model'!BA75</f>
        <v>1.2213011029888294</v>
      </c>
      <c r="BB99" s="179">
        <f>'Regulatory Model'!BB75</f>
        <v>1.25183363056355</v>
      </c>
      <c r="BC99" s="179">
        <f>'Regulatory Model'!BC75</f>
        <v>1.2831294713276387</v>
      </c>
      <c r="BD99" s="179">
        <f>'Regulatory Model'!BD75</f>
        <v>1.3152077081108295</v>
      </c>
    </row>
    <row r="100" spans="1:56" outlineLevel="1" x14ac:dyDescent="0.2">
      <c r="B100" s="49" t="str">
        <v>Minor Capital Works</v>
      </c>
      <c r="C100" s="10" t="s">
        <v>217</v>
      </c>
      <c r="G100" s="179">
        <f>'Regulatory Model'!G76</f>
        <v>0</v>
      </c>
      <c r="H100" s="179">
        <f>'Regulatory Model'!H76</f>
        <v>1.1710923043805814</v>
      </c>
      <c r="I100" s="179">
        <f>'Regulatory Model'!I76</f>
        <v>1.5616787990691883</v>
      </c>
      <c r="J100" s="179">
        <f>'Regulatory Model'!J76</f>
        <v>1.5516904961164124</v>
      </c>
      <c r="K100" s="179">
        <f>'Regulatory Model'!K76</f>
        <v>3.306766081397353</v>
      </c>
      <c r="L100" s="179">
        <f>'Regulatory Model'!L76</f>
        <v>3.3894352334322866</v>
      </c>
      <c r="M100" s="179">
        <f>'Regulatory Model'!M76</f>
        <v>3.4741711142680933</v>
      </c>
      <c r="N100" s="179">
        <f>'Regulatory Model'!N76</f>
        <v>3.5610253921247952</v>
      </c>
      <c r="O100" s="179">
        <f>'Regulatory Model'!O76</f>
        <v>3.6500510269279149</v>
      </c>
      <c r="P100" s="179">
        <f>'Regulatory Model'!P76</f>
        <v>3.7413023026011123</v>
      </c>
      <c r="Q100" s="179">
        <f>'Regulatory Model'!Q76</f>
        <v>3.8348348601661399</v>
      </c>
      <c r="R100" s="179">
        <f>'Regulatory Model'!R76</f>
        <v>3.9307057316702929</v>
      </c>
      <c r="S100" s="179">
        <f>'Regulatory Model'!S76</f>
        <v>4.0289733749620495</v>
      </c>
      <c r="T100" s="179">
        <f>'Regulatory Model'!T76</f>
        <v>4.1296977093361003</v>
      </c>
      <c r="U100" s="179">
        <f>'Regulatory Model'!U76</f>
        <v>4.232940152069502</v>
      </c>
      <c r="V100" s="179">
        <f>'Regulatory Model'!V76</f>
        <v>4.3387636558712392</v>
      </c>
      <c r="W100" s="179">
        <f>'Regulatory Model'!W76</f>
        <v>4.4472327472680195</v>
      </c>
      <c r="X100" s="179">
        <f>'Regulatory Model'!X76</f>
        <v>4.5584135659497198</v>
      </c>
      <c r="Y100" s="179">
        <f>'Regulatory Model'!Y76</f>
        <v>4.6723739050984623</v>
      </c>
      <c r="Z100" s="179">
        <f>'Regulatory Model'!Z76</f>
        <v>4.7891832527259233</v>
      </c>
      <c r="AA100" s="179">
        <f>'Regulatory Model'!AA76</f>
        <v>4.9089128340440711</v>
      </c>
      <c r="AB100" s="179">
        <f>'Regulatory Model'!AB76</f>
        <v>5.0316356548951724</v>
      </c>
      <c r="AC100" s="179">
        <f>'Regulatory Model'!AC76</f>
        <v>5.1574265462675513</v>
      </c>
      <c r="AD100" s="179">
        <f>'Regulatory Model'!AD76</f>
        <v>5.2863622099242393</v>
      </c>
      <c r="AE100" s="179">
        <f>'Regulatory Model'!AE76</f>
        <v>5.4185212651723447</v>
      </c>
      <c r="AF100" s="179">
        <f>'Regulatory Model'!AF76</f>
        <v>5.5539842968016524</v>
      </c>
      <c r="AG100" s="179">
        <f>'Regulatory Model'!AG76</f>
        <v>5.6928339042216933</v>
      </c>
      <c r="AH100" s="179">
        <f>'Regulatory Model'!AH76</f>
        <v>5.8351547518272353</v>
      </c>
      <c r="AI100" s="179">
        <f>'Regulatory Model'!AI76</f>
        <v>5.9810336206229158</v>
      </c>
      <c r="AJ100" s="179">
        <f>'Regulatory Model'!AJ76</f>
        <v>6.1305594611384882</v>
      </c>
      <c r="AK100" s="179">
        <f>'Regulatory Model'!AK76</f>
        <v>6.2838234476669497</v>
      </c>
      <c r="AL100" s="179">
        <f>'Regulatory Model'!AL76</f>
        <v>6.4409190338586226</v>
      </c>
      <c r="AM100" s="179">
        <f>'Regulatory Model'!AM76</f>
        <v>6.6019420097050876</v>
      </c>
      <c r="AN100" s="179">
        <f>'Regulatory Model'!AN76</f>
        <v>6.7669905599477138</v>
      </c>
      <c r="AO100" s="179">
        <f>'Regulatory Model'!AO76</f>
        <v>6.9361653239464056</v>
      </c>
      <c r="AP100" s="179">
        <f>'Regulatory Model'!AP76</f>
        <v>7.1095694570450654</v>
      </c>
      <c r="AQ100" s="179">
        <f>'Regulatory Model'!AQ76</f>
        <v>7.287308693471191</v>
      </c>
      <c r="AR100" s="179">
        <f>'Regulatory Model'!AR76</f>
        <v>7.4694914108079704</v>
      </c>
      <c r="AS100" s="179">
        <f>'Regulatory Model'!AS76</f>
        <v>7.6562286960781689</v>
      </c>
      <c r="AT100" s="179">
        <f>'Regulatory Model'!AT76</f>
        <v>7.8476344134801224</v>
      </c>
      <c r="AU100" s="179">
        <f>'Regulatory Model'!AU76</f>
        <v>8.0438252738171254</v>
      </c>
      <c r="AV100" s="179">
        <f>'Regulatory Model'!AV76</f>
        <v>8.2449209056625534</v>
      </c>
      <c r="AW100" s="179">
        <f>'Regulatory Model'!AW76</f>
        <v>8.4510439283041165</v>
      </c>
      <c r="AX100" s="179">
        <f>'Regulatory Model'!AX76</f>
        <v>8.6623200265117184</v>
      </c>
      <c r="AY100" s="179">
        <f>'Regulatory Model'!AY76</f>
        <v>8.87887802717451</v>
      </c>
      <c r="AZ100" s="179">
        <f>'Regulatory Model'!AZ76</f>
        <v>9.1008499778538727</v>
      </c>
      <c r="BA100" s="179">
        <f>'Regulatory Model'!BA76</f>
        <v>9.3283712273002184</v>
      </c>
      <c r="BB100" s="179">
        <f>'Regulatory Model'!BB76</f>
        <v>9.5615805079827236</v>
      </c>
      <c r="BC100" s="179">
        <f>'Regulatory Model'!BC76</f>
        <v>9.80062002068229</v>
      </c>
      <c r="BD100" s="179">
        <f>'Regulatory Model'!BD76</f>
        <v>10.045635521199346</v>
      </c>
    </row>
    <row r="101" spans="1:56" outlineLevel="1" x14ac:dyDescent="0.2">
      <c r="B101" s="49" t="str">
        <v>[spare]</v>
      </c>
      <c r="C101" s="10" t="s">
        <v>217</v>
      </c>
      <c r="G101" s="179">
        <f>'Regulatory Model'!G77</f>
        <v>0</v>
      </c>
      <c r="H101" s="179">
        <f>'Regulatory Model'!H77</f>
        <v>0</v>
      </c>
      <c r="I101" s="179">
        <f>'Regulatory Model'!I77</f>
        <v>0</v>
      </c>
      <c r="J101" s="179">
        <f>'Regulatory Model'!J77</f>
        <v>0</v>
      </c>
      <c r="K101" s="179">
        <f>'Regulatory Model'!K77</f>
        <v>0</v>
      </c>
      <c r="L101" s="179">
        <f>'Regulatory Model'!L77</f>
        <v>0</v>
      </c>
      <c r="M101" s="179">
        <f>'Regulatory Model'!M77</f>
        <v>0</v>
      </c>
      <c r="N101" s="179">
        <f>'Regulatory Model'!N77</f>
        <v>0</v>
      </c>
      <c r="O101" s="179">
        <f>'Regulatory Model'!O77</f>
        <v>0</v>
      </c>
      <c r="P101" s="179">
        <f>'Regulatory Model'!P77</f>
        <v>0</v>
      </c>
      <c r="Q101" s="179">
        <f>'Regulatory Model'!Q77</f>
        <v>0</v>
      </c>
      <c r="R101" s="179">
        <f>'Regulatory Model'!R77</f>
        <v>0</v>
      </c>
      <c r="S101" s="179">
        <f>'Regulatory Model'!S77</f>
        <v>0</v>
      </c>
      <c r="T101" s="179">
        <f>'Regulatory Model'!T77</f>
        <v>0</v>
      </c>
      <c r="U101" s="179">
        <f>'Regulatory Model'!U77</f>
        <v>0</v>
      </c>
      <c r="V101" s="179">
        <f>'Regulatory Model'!V77</f>
        <v>0</v>
      </c>
      <c r="W101" s="179">
        <f>'Regulatory Model'!W77</f>
        <v>0</v>
      </c>
      <c r="X101" s="179">
        <f>'Regulatory Model'!X77</f>
        <v>0</v>
      </c>
      <c r="Y101" s="179">
        <f>'Regulatory Model'!Y77</f>
        <v>0</v>
      </c>
      <c r="Z101" s="179">
        <f>'Regulatory Model'!Z77</f>
        <v>0</v>
      </c>
      <c r="AA101" s="179">
        <f>'Regulatory Model'!AA77</f>
        <v>0</v>
      </c>
      <c r="AB101" s="179">
        <f>'Regulatory Model'!AB77</f>
        <v>0</v>
      </c>
      <c r="AC101" s="179">
        <f>'Regulatory Model'!AC77</f>
        <v>0</v>
      </c>
      <c r="AD101" s="179">
        <f>'Regulatory Model'!AD77</f>
        <v>0</v>
      </c>
      <c r="AE101" s="179">
        <f>'Regulatory Model'!AE77</f>
        <v>0</v>
      </c>
      <c r="AF101" s="179">
        <f>'Regulatory Model'!AF77</f>
        <v>0</v>
      </c>
      <c r="AG101" s="179">
        <f>'Regulatory Model'!AG77</f>
        <v>0</v>
      </c>
      <c r="AH101" s="179">
        <f>'Regulatory Model'!AH77</f>
        <v>0</v>
      </c>
      <c r="AI101" s="179">
        <f>'Regulatory Model'!AI77</f>
        <v>0</v>
      </c>
      <c r="AJ101" s="179">
        <f>'Regulatory Model'!AJ77</f>
        <v>0</v>
      </c>
      <c r="AK101" s="179">
        <f>'Regulatory Model'!AK77</f>
        <v>0</v>
      </c>
      <c r="AL101" s="179">
        <f>'Regulatory Model'!AL77</f>
        <v>0</v>
      </c>
      <c r="AM101" s="179">
        <f>'Regulatory Model'!AM77</f>
        <v>0</v>
      </c>
      <c r="AN101" s="179">
        <f>'Regulatory Model'!AN77</f>
        <v>0</v>
      </c>
      <c r="AO101" s="179">
        <f>'Regulatory Model'!AO77</f>
        <v>0</v>
      </c>
      <c r="AP101" s="179">
        <f>'Regulatory Model'!AP77</f>
        <v>0</v>
      </c>
      <c r="AQ101" s="179">
        <f>'Regulatory Model'!AQ77</f>
        <v>0</v>
      </c>
      <c r="AR101" s="179">
        <f>'Regulatory Model'!AR77</f>
        <v>0</v>
      </c>
      <c r="AS101" s="179">
        <f>'Regulatory Model'!AS77</f>
        <v>0</v>
      </c>
      <c r="AT101" s="179">
        <f>'Regulatory Model'!AT77</f>
        <v>0</v>
      </c>
      <c r="AU101" s="179">
        <f>'Regulatory Model'!AU77</f>
        <v>0</v>
      </c>
      <c r="AV101" s="179">
        <f>'Regulatory Model'!AV77</f>
        <v>0</v>
      </c>
      <c r="AW101" s="179">
        <f>'Regulatory Model'!AW77</f>
        <v>0</v>
      </c>
      <c r="AX101" s="179">
        <f>'Regulatory Model'!AX77</f>
        <v>0</v>
      </c>
      <c r="AY101" s="179">
        <f>'Regulatory Model'!AY77</f>
        <v>0</v>
      </c>
      <c r="AZ101" s="179">
        <f>'Regulatory Model'!AZ77</f>
        <v>0</v>
      </c>
      <c r="BA101" s="179">
        <f>'Regulatory Model'!BA77</f>
        <v>0</v>
      </c>
      <c r="BB101" s="179">
        <f>'Regulatory Model'!BB77</f>
        <v>0</v>
      </c>
      <c r="BC101" s="179">
        <f>'Regulatory Model'!BC77</f>
        <v>0</v>
      </c>
      <c r="BD101" s="179">
        <f>'Regulatory Model'!BD77</f>
        <v>0</v>
      </c>
    </row>
    <row r="102" spans="1:56" outlineLevel="1" x14ac:dyDescent="0.2">
      <c r="A102" s="27"/>
      <c r="B102" s="49"/>
      <c r="C102" s="29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</row>
    <row r="103" spans="1:56" outlineLevel="1" x14ac:dyDescent="0.2">
      <c r="A103" s="27"/>
      <c r="B103" s="62" t="s">
        <v>272</v>
      </c>
      <c r="C103" s="63" t="s">
        <v>217</v>
      </c>
      <c r="D103" s="64"/>
      <c r="E103" s="65">
        <f t="shared" ref="E103:BD103" si="38">SUM(E82:E101)</f>
        <v>0</v>
      </c>
      <c r="F103" s="65"/>
      <c r="G103" s="65">
        <f t="shared" si="38"/>
        <v>72.176422948199345</v>
      </c>
      <c r="H103" s="65">
        <f t="shared" si="38"/>
        <v>50.62336936043976</v>
      </c>
      <c r="I103" s="65">
        <f t="shared" si="38"/>
        <v>57.278824499239477</v>
      </c>
      <c r="J103" s="65">
        <f t="shared" si="38"/>
        <v>106.96730578530314</v>
      </c>
      <c r="K103" s="65">
        <f t="shared" si="38"/>
        <v>80.887268166810159</v>
      </c>
      <c r="L103" s="65">
        <f t="shared" si="38"/>
        <v>82.90944987098041</v>
      </c>
      <c r="M103" s="65">
        <f t="shared" si="38"/>
        <v>84.982186117754893</v>
      </c>
      <c r="N103" s="65">
        <f t="shared" si="38"/>
        <v>87.10674077069875</v>
      </c>
      <c r="O103" s="65">
        <f t="shared" si="38"/>
        <v>89.28440928996622</v>
      </c>
      <c r="P103" s="65">
        <f t="shared" si="38"/>
        <v>91.516519522215376</v>
      </c>
      <c r="Q103" s="65">
        <f t="shared" si="38"/>
        <v>93.804432510270743</v>
      </c>
      <c r="R103" s="65">
        <f t="shared" si="38"/>
        <v>96.149543323027501</v>
      </c>
      <c r="S103" s="65">
        <f t="shared" si="38"/>
        <v>98.55328190610318</v>
      </c>
      <c r="T103" s="65">
        <f t="shared" si="38"/>
        <v>101.01711395375574</v>
      </c>
      <c r="U103" s="65">
        <f t="shared" si="38"/>
        <v>103.54254180259964</v>
      </c>
      <c r="V103" s="65">
        <f t="shared" si="38"/>
        <v>106.13110534766463</v>
      </c>
      <c r="W103" s="65">
        <f t="shared" si="38"/>
        <v>108.78438298135625</v>
      </c>
      <c r="X103" s="65">
        <f t="shared" si="38"/>
        <v>111.50399255589014</v>
      </c>
      <c r="Y103" s="65">
        <f t="shared" si="38"/>
        <v>114.29159236978737</v>
      </c>
      <c r="Z103" s="65">
        <f t="shared" si="38"/>
        <v>117.14888217903203</v>
      </c>
      <c r="AA103" s="65">
        <f t="shared" si="38"/>
        <v>120.07760423350786</v>
      </c>
      <c r="AB103" s="65">
        <f t="shared" si="38"/>
        <v>123.07954433934553</v>
      </c>
      <c r="AC103" s="65">
        <f t="shared" si="38"/>
        <v>126.15653294782916</v>
      </c>
      <c r="AD103" s="65">
        <f t="shared" si="38"/>
        <v>129.31044627152488</v>
      </c>
      <c r="AE103" s="65">
        <f t="shared" si="38"/>
        <v>132.543207428313</v>
      </c>
      <c r="AF103" s="65">
        <f t="shared" si="38"/>
        <v>135.85678761402082</v>
      </c>
      <c r="AG103" s="65">
        <f t="shared" si="38"/>
        <v>139.25320730437127</v>
      </c>
      <c r="AH103" s="65">
        <f t="shared" si="38"/>
        <v>142.7345374869806</v>
      </c>
      <c r="AI103" s="65">
        <f t="shared" si="38"/>
        <v>146.3029009241551</v>
      </c>
      <c r="AJ103" s="65">
        <f t="shared" si="38"/>
        <v>149.96047344725895</v>
      </c>
      <c r="AK103" s="65">
        <f t="shared" si="38"/>
        <v>153.70948528344042</v>
      </c>
      <c r="AL103" s="65">
        <f t="shared" si="38"/>
        <v>157.55222241552639</v>
      </c>
      <c r="AM103" s="65">
        <f t="shared" si="38"/>
        <v>161.49102797591451</v>
      </c>
      <c r="AN103" s="65">
        <f t="shared" si="38"/>
        <v>165.52830367531237</v>
      </c>
      <c r="AO103" s="65">
        <f t="shared" si="38"/>
        <v>169.66651126719518</v>
      </c>
      <c r="AP103" s="65">
        <f t="shared" si="38"/>
        <v>173.90817404887508</v>
      </c>
      <c r="AQ103" s="65">
        <f t="shared" si="38"/>
        <v>178.25587840009695</v>
      </c>
      <c r="AR103" s="65">
        <f t="shared" si="38"/>
        <v>182.71227536009931</v>
      </c>
      <c r="AS103" s="65">
        <f t="shared" si="38"/>
        <v>187.28008224410181</v>
      </c>
      <c r="AT103" s="65">
        <f t="shared" si="38"/>
        <v>191.96208430020431</v>
      </c>
      <c r="AU103" s="65">
        <f t="shared" si="38"/>
        <v>196.76113640770942</v>
      </c>
      <c r="AV103" s="65">
        <f t="shared" si="38"/>
        <v>201.68016481790215</v>
      </c>
      <c r="AW103" s="65">
        <f t="shared" si="38"/>
        <v>206.72216893834968</v>
      </c>
      <c r="AX103" s="65">
        <f t="shared" si="38"/>
        <v>211.89022316180836</v>
      </c>
      <c r="AY103" s="65">
        <f t="shared" si="38"/>
        <v>217.18747874085361</v>
      </c>
      <c r="AZ103" s="65">
        <f t="shared" si="38"/>
        <v>222.61716570937489</v>
      </c>
      <c r="BA103" s="65">
        <f t="shared" si="38"/>
        <v>228.18259485210922</v>
      </c>
      <c r="BB103" s="65">
        <f t="shared" si="38"/>
        <v>233.88715972341191</v>
      </c>
      <c r="BC103" s="65">
        <f t="shared" si="38"/>
        <v>239.73433871649718</v>
      </c>
      <c r="BD103" s="65">
        <f t="shared" si="38"/>
        <v>245.72769718440961</v>
      </c>
    </row>
    <row r="104" spans="1:56" outlineLevel="1" x14ac:dyDescent="0.2">
      <c r="C104" s="24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</row>
    <row r="105" spans="1:56" x14ac:dyDescent="0.2">
      <c r="A105" s="6">
        <f ca="1">MAX($A$1:A104)+subsection</f>
        <v>8.0599999999999987</v>
      </c>
      <c r="B105" s="6" t="s">
        <v>235</v>
      </c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</row>
    <row r="106" spans="1:56" x14ac:dyDescent="0.2">
      <c r="C106" s="24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</row>
    <row r="107" spans="1:56" outlineLevel="1" x14ac:dyDescent="0.2">
      <c r="B107" s="50" t="s">
        <v>273</v>
      </c>
      <c r="C107" s="24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</row>
    <row r="108" spans="1:56" outlineLevel="1" x14ac:dyDescent="0.2">
      <c r="C108" s="24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</row>
    <row r="109" spans="1:56" outlineLevel="1" x14ac:dyDescent="0.2">
      <c r="B109" s="48" t="s">
        <v>235</v>
      </c>
      <c r="C109" s="24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</row>
    <row r="110" spans="1:56" outlineLevel="1" x14ac:dyDescent="0.2">
      <c r="B110" s="49" t="str">
        <f t="array" ref="B110:B129">Asset_Classes</f>
        <v>Shared Channel</v>
      </c>
      <c r="C110" s="10" t="s">
        <v>217</v>
      </c>
      <c r="G110" s="179">
        <f>-CHOOSE(Depn_Profile,'Regulatory Model'!G87,'Regulatory Model'!G116)</f>
        <v>-9.0967057525468178</v>
      </c>
      <c r="H110" s="179">
        <f>-CHOOSE(Depn_Profile,'Regulatory Model'!H87,'Regulatory Model'!H116)</f>
        <v>-9.2900738045880153</v>
      </c>
      <c r="I110" s="179">
        <f>-CHOOSE(Depn_Profile,'Regulatory Model'!I87,'Regulatory Model'!I116)</f>
        <v>-9.4666272434082401</v>
      </c>
      <c r="J110" s="179">
        <f>-CHOOSE(Depn_Profile,'Regulatory Model'!J87,'Regulatory Model'!J116)</f>
        <v>-9.5927368425655413</v>
      </c>
      <c r="K110" s="179">
        <f>-CHOOSE(Depn_Profile,'Regulatory Model'!K87,'Regulatory Model'!K116)</f>
        <v>-9.8029195078277134</v>
      </c>
      <c r="L110" s="179">
        <f>-CHOOSE(Depn_Profile,'Regulatory Model'!L87,'Regulatory Model'!L116)</f>
        <v>-10.047992495523406</v>
      </c>
      <c r="M110" s="179">
        <f>-CHOOSE(Depn_Profile,'Regulatory Model'!M87,'Regulatory Model'!M116)</f>
        <v>-10.299192307911492</v>
      </c>
      <c r="N110" s="179">
        <f>-CHOOSE(Depn_Profile,'Regulatory Model'!N87,'Regulatory Model'!N116)</f>
        <v>-10.556672115609278</v>
      </c>
      <c r="O110" s="179">
        <f>-CHOOSE(Depn_Profile,'Regulatory Model'!O87,'Regulatory Model'!O116)</f>
        <v>-10.820588918499508</v>
      </c>
      <c r="P110" s="179">
        <f>-CHOOSE(Depn_Profile,'Regulatory Model'!P87,'Regulatory Model'!P116)</f>
        <v>-11.091103641461995</v>
      </c>
      <c r="Q110" s="179">
        <f>-CHOOSE(Depn_Profile,'Regulatory Model'!Q87,'Regulatory Model'!Q116)</f>
        <v>-11.368381232498544</v>
      </c>
      <c r="R110" s="179">
        <f>-CHOOSE(Depn_Profile,'Regulatory Model'!R87,'Regulatory Model'!R116)</f>
        <v>-11.652590763311007</v>
      </c>
      <c r="S110" s="179">
        <f>-CHOOSE(Depn_Profile,'Regulatory Model'!S87,'Regulatory Model'!S116)</f>
        <v>-11.943905532393781</v>
      </c>
      <c r="T110" s="179">
        <f>-CHOOSE(Depn_Profile,'Regulatory Model'!T87,'Regulatory Model'!T116)</f>
        <v>-12.242503170703626</v>
      </c>
      <c r="U110" s="179">
        <f>-CHOOSE(Depn_Profile,'Regulatory Model'!U87,'Regulatory Model'!U116)</f>
        <v>-12.548565749971216</v>
      </c>
      <c r="V110" s="179">
        <f>-CHOOSE(Depn_Profile,'Regulatory Model'!V87,'Regulatory Model'!V116)</f>
        <v>-12.862279893720494</v>
      </c>
      <c r="W110" s="179">
        <f>-CHOOSE(Depn_Profile,'Regulatory Model'!W87,'Regulatory Model'!W116)</f>
        <v>-13.183836891063505</v>
      </c>
      <c r="X110" s="179">
        <f>-CHOOSE(Depn_Profile,'Regulatory Model'!X87,'Regulatory Model'!X116)</f>
        <v>-13.51343281334009</v>
      </c>
      <c r="Y110" s="179">
        <f>-CHOOSE(Depn_Profile,'Regulatory Model'!Y87,'Regulatory Model'!Y116)</f>
        <v>-13.851268633673591</v>
      </c>
      <c r="Z110" s="179">
        <f>-CHOOSE(Depn_Profile,'Regulatory Model'!Z87,'Regulatory Model'!Z116)</f>
        <v>-14.19755034951543</v>
      </c>
      <c r="AA110" s="179">
        <f>-CHOOSE(Depn_Profile,'Regulatory Model'!AA87,'Regulatory Model'!AA116)</f>
        <v>-14.552489108253315</v>
      </c>
      <c r="AB110" s="179">
        <f>-CHOOSE(Depn_Profile,'Regulatory Model'!AB87,'Regulatory Model'!AB116)</f>
        <v>-14.916301335959647</v>
      </c>
      <c r="AC110" s="179">
        <f>-CHOOSE(Depn_Profile,'Regulatory Model'!AC87,'Regulatory Model'!AC116)</f>
        <v>-15.289208869358637</v>
      </c>
      <c r="AD110" s="179">
        <f>-CHOOSE(Depn_Profile,'Regulatory Model'!AD87,'Regulatory Model'!AD116)</f>
        <v>-15.671439091092601</v>
      </c>
      <c r="AE110" s="179">
        <f>-CHOOSE(Depn_Profile,'Regulatory Model'!AE87,'Regulatory Model'!AE116)</f>
        <v>-16.063225068369913</v>
      </c>
      <c r="AF110" s="179">
        <f>-CHOOSE(Depn_Profile,'Regulatory Model'!AF87,'Regulatory Model'!AF116)</f>
        <v>-16.464805695079161</v>
      </c>
      <c r="AG110" s="179">
        <f>-CHOOSE(Depn_Profile,'Regulatory Model'!AG87,'Regulatory Model'!AG116)</f>
        <v>-16.876425837456139</v>
      </c>
      <c r="AH110" s="179">
        <f>-CHOOSE(Depn_Profile,'Regulatory Model'!AH87,'Regulatory Model'!AH116)</f>
        <v>-17.298336483392539</v>
      </c>
      <c r="AI110" s="179">
        <f>-CHOOSE(Depn_Profile,'Regulatory Model'!AI87,'Regulatory Model'!AI116)</f>
        <v>-17.730794895477352</v>
      </c>
      <c r="AJ110" s="179">
        <f>-CHOOSE(Depn_Profile,'Regulatory Model'!AJ87,'Regulatory Model'!AJ116)</f>
        <v>-18.17406476786428</v>
      </c>
      <c r="AK110" s="179">
        <f>-CHOOSE(Depn_Profile,'Regulatory Model'!AK87,'Regulatory Model'!AK116)</f>
        <v>-18.628416387060888</v>
      </c>
      <c r="AL110" s="179">
        <f>-CHOOSE(Depn_Profile,'Regulatory Model'!AL87,'Regulatory Model'!AL116)</f>
        <v>-19.09412679673741</v>
      </c>
      <c r="AM110" s="179">
        <f>-CHOOSE(Depn_Profile,'Regulatory Model'!AM87,'Regulatory Model'!AM116)</f>
        <v>-19.571479966655843</v>
      </c>
      <c r="AN110" s="179">
        <f>-CHOOSE(Depn_Profile,'Regulatory Model'!AN87,'Regulatory Model'!AN116)</f>
        <v>-20.060766965822239</v>
      </c>
      <c r="AO110" s="179">
        <f>-CHOOSE(Depn_Profile,'Regulatory Model'!AO87,'Regulatory Model'!AO116)</f>
        <v>-20.562286139967796</v>
      </c>
      <c r="AP110" s="179">
        <f>-CHOOSE(Depn_Profile,'Regulatory Model'!AP87,'Regulatory Model'!AP116)</f>
        <v>-21.076343293466987</v>
      </c>
      <c r="AQ110" s="179">
        <f>-CHOOSE(Depn_Profile,'Regulatory Model'!AQ87,'Regulatory Model'!AQ116)</f>
        <v>-21.603251875803664</v>
      </c>
      <c r="AR110" s="179">
        <f>-CHOOSE(Depn_Profile,'Regulatory Model'!AR87,'Regulatory Model'!AR116)</f>
        <v>-22.143333172698753</v>
      </c>
      <c r="AS110" s="179">
        <f>-CHOOSE(Depn_Profile,'Regulatory Model'!AS87,'Regulatory Model'!AS116)</f>
        <v>-22.696916502016222</v>
      </c>
      <c r="AT110" s="179">
        <f>-CHOOSE(Depn_Profile,'Regulatory Model'!AT87,'Regulatory Model'!AT116)</f>
        <v>-23.264339414566624</v>
      </c>
      <c r="AU110" s="179">
        <f>-CHOOSE(Depn_Profile,'Regulatory Model'!AU87,'Regulatory Model'!AU116)</f>
        <v>-23.845947899930788</v>
      </c>
      <c r="AV110" s="179">
        <f>-CHOOSE(Depn_Profile,'Regulatory Model'!AV87,'Regulatory Model'!AV116)</f>
        <v>-24.442096597429053</v>
      </c>
      <c r="AW110" s="179">
        <f>-CHOOSE(Depn_Profile,'Regulatory Model'!AW87,'Regulatory Model'!AW116)</f>
        <v>-25.053149012364777</v>
      </c>
      <c r="AX110" s="179">
        <f>-CHOOSE(Depn_Profile,'Regulatory Model'!AX87,'Regulatory Model'!AX116)</f>
        <v>-25.679477737673896</v>
      </c>
      <c r="AY110" s="179">
        <f>-CHOOSE(Depn_Profile,'Regulatory Model'!AY87,'Regulatory Model'!AY116)</f>
        <v>-26.321464681115742</v>
      </c>
      <c r="AZ110" s="179">
        <f>-CHOOSE(Depn_Profile,'Regulatory Model'!AZ87,'Regulatory Model'!AZ116)</f>
        <v>-26.979501298143632</v>
      </c>
      <c r="BA110" s="179">
        <f>-CHOOSE(Depn_Profile,'Regulatory Model'!BA87,'Regulatory Model'!BA116)</f>
        <v>-27.653988830597221</v>
      </c>
      <c r="BB110" s="179">
        <f>-CHOOSE(Depn_Profile,'Regulatory Model'!BB87,'Regulatory Model'!BB116)</f>
        <v>-28.345338551362151</v>
      </c>
      <c r="BC110" s="179">
        <f>-CHOOSE(Depn_Profile,'Regulatory Model'!BC87,'Regulatory Model'!BC116)</f>
        <v>-29.053972015146201</v>
      </c>
      <c r="BD110" s="179">
        <f>-CHOOSE(Depn_Profile,'Regulatory Model'!BD87,'Regulatory Model'!BD116)</f>
        <v>-29.780321315524855</v>
      </c>
    </row>
    <row r="111" spans="1:56" outlineLevel="1" x14ac:dyDescent="0.2">
      <c r="B111" s="49" t="str">
        <v>Shared Channel Over-Dredge</v>
      </c>
      <c r="C111" s="10" t="s">
        <v>217</v>
      </c>
      <c r="G111" s="179">
        <f>-CHOOSE(Depn_Profile,'Regulatory Model'!G88,'Regulatory Model'!G117)</f>
        <v>-97.486263457356173</v>
      </c>
      <c r="H111" s="179">
        <f>-CHOOSE(Depn_Profile,'Regulatory Model'!H88,'Regulatory Model'!H117)</f>
        <v>-52.144571090302705</v>
      </c>
      <c r="I111" s="179">
        <f>-CHOOSE(Depn_Profile,'Regulatory Model'!I88,'Regulatory Model'!I117)</f>
        <v>-3.7811134757022895</v>
      </c>
      <c r="J111" s="179">
        <f>-CHOOSE(Depn_Profile,'Regulatory Model'!J88,'Regulatory Model'!J117)</f>
        <v>-3.2623162950224205</v>
      </c>
      <c r="K111" s="179">
        <f>-CHOOSE(Depn_Profile,'Regulatory Model'!K88,'Regulatory Model'!K117)</f>
        <v>-1.8707742906473224</v>
      </c>
      <c r="L111" s="179">
        <f>-CHOOSE(Depn_Profile,'Regulatory Model'!L88,'Regulatory Model'!L117)</f>
        <v>-1.0141257911584287</v>
      </c>
      <c r="M111" s="179">
        <f>-CHOOSE(Depn_Profile,'Regulatory Model'!M88,'Regulatory Model'!M117)</f>
        <v>-0.51973946796869475</v>
      </c>
      <c r="N111" s="179">
        <f>-CHOOSE(Depn_Profile,'Regulatory Model'!N88,'Regulatory Model'!N117)</f>
        <v>0</v>
      </c>
      <c r="O111" s="179">
        <f>-CHOOSE(Depn_Profile,'Regulatory Model'!O88,'Regulatory Model'!O117)</f>
        <v>0</v>
      </c>
      <c r="P111" s="179">
        <f>-CHOOSE(Depn_Profile,'Regulatory Model'!P88,'Regulatory Model'!P117)</f>
        <v>0</v>
      </c>
      <c r="Q111" s="179">
        <f>-CHOOSE(Depn_Profile,'Regulatory Model'!Q88,'Regulatory Model'!Q117)</f>
        <v>0</v>
      </c>
      <c r="R111" s="179">
        <f>-CHOOSE(Depn_Profile,'Regulatory Model'!R88,'Regulatory Model'!R117)</f>
        <v>0</v>
      </c>
      <c r="S111" s="179">
        <f>-CHOOSE(Depn_Profile,'Regulatory Model'!S88,'Regulatory Model'!S117)</f>
        <v>0</v>
      </c>
      <c r="T111" s="179">
        <f>-CHOOSE(Depn_Profile,'Regulatory Model'!T88,'Regulatory Model'!T117)</f>
        <v>0</v>
      </c>
      <c r="U111" s="179">
        <f>-CHOOSE(Depn_Profile,'Regulatory Model'!U88,'Regulatory Model'!U117)</f>
        <v>0</v>
      </c>
      <c r="V111" s="179">
        <f>-CHOOSE(Depn_Profile,'Regulatory Model'!V88,'Regulatory Model'!V117)</f>
        <v>0</v>
      </c>
      <c r="W111" s="179">
        <f>-CHOOSE(Depn_Profile,'Regulatory Model'!W88,'Regulatory Model'!W117)</f>
        <v>0</v>
      </c>
      <c r="X111" s="179">
        <f>-CHOOSE(Depn_Profile,'Regulatory Model'!X88,'Regulatory Model'!X117)</f>
        <v>0</v>
      </c>
      <c r="Y111" s="179">
        <f>-CHOOSE(Depn_Profile,'Regulatory Model'!Y88,'Regulatory Model'!Y117)</f>
        <v>0</v>
      </c>
      <c r="Z111" s="179">
        <f>-CHOOSE(Depn_Profile,'Regulatory Model'!Z88,'Regulatory Model'!Z117)</f>
        <v>0</v>
      </c>
      <c r="AA111" s="179">
        <f>-CHOOSE(Depn_Profile,'Regulatory Model'!AA88,'Regulatory Model'!AA117)</f>
        <v>0</v>
      </c>
      <c r="AB111" s="179">
        <f>-CHOOSE(Depn_Profile,'Regulatory Model'!AB88,'Regulatory Model'!AB117)</f>
        <v>0</v>
      </c>
      <c r="AC111" s="179">
        <f>-CHOOSE(Depn_Profile,'Regulatory Model'!AC88,'Regulatory Model'!AC117)</f>
        <v>0</v>
      </c>
      <c r="AD111" s="179">
        <f>-CHOOSE(Depn_Profile,'Regulatory Model'!AD88,'Regulatory Model'!AD117)</f>
        <v>0</v>
      </c>
      <c r="AE111" s="179">
        <f>-CHOOSE(Depn_Profile,'Regulatory Model'!AE88,'Regulatory Model'!AE117)</f>
        <v>0</v>
      </c>
      <c r="AF111" s="179">
        <f>-CHOOSE(Depn_Profile,'Regulatory Model'!AF88,'Regulatory Model'!AF117)</f>
        <v>0</v>
      </c>
      <c r="AG111" s="179">
        <f>-CHOOSE(Depn_Profile,'Regulatory Model'!AG88,'Regulatory Model'!AG117)</f>
        <v>0</v>
      </c>
      <c r="AH111" s="179">
        <f>-CHOOSE(Depn_Profile,'Regulatory Model'!AH88,'Regulatory Model'!AH117)</f>
        <v>0</v>
      </c>
      <c r="AI111" s="179">
        <f>-CHOOSE(Depn_Profile,'Regulatory Model'!AI88,'Regulatory Model'!AI117)</f>
        <v>0</v>
      </c>
      <c r="AJ111" s="179">
        <f>-CHOOSE(Depn_Profile,'Regulatory Model'!AJ88,'Regulatory Model'!AJ117)</f>
        <v>0</v>
      </c>
      <c r="AK111" s="179">
        <f>-CHOOSE(Depn_Profile,'Regulatory Model'!AK88,'Regulatory Model'!AK117)</f>
        <v>0</v>
      </c>
      <c r="AL111" s="179">
        <f>-CHOOSE(Depn_Profile,'Regulatory Model'!AL88,'Regulatory Model'!AL117)</f>
        <v>0</v>
      </c>
      <c r="AM111" s="179">
        <f>-CHOOSE(Depn_Profile,'Regulatory Model'!AM88,'Regulatory Model'!AM117)</f>
        <v>0</v>
      </c>
      <c r="AN111" s="179">
        <f>-CHOOSE(Depn_Profile,'Regulatory Model'!AN88,'Regulatory Model'!AN117)</f>
        <v>0</v>
      </c>
      <c r="AO111" s="179">
        <f>-CHOOSE(Depn_Profile,'Regulatory Model'!AO88,'Regulatory Model'!AO117)</f>
        <v>0</v>
      </c>
      <c r="AP111" s="179">
        <f>-CHOOSE(Depn_Profile,'Regulatory Model'!AP88,'Regulatory Model'!AP117)</f>
        <v>0</v>
      </c>
      <c r="AQ111" s="179">
        <f>-CHOOSE(Depn_Profile,'Regulatory Model'!AQ88,'Regulatory Model'!AQ117)</f>
        <v>0</v>
      </c>
      <c r="AR111" s="179">
        <f>-CHOOSE(Depn_Profile,'Regulatory Model'!AR88,'Regulatory Model'!AR117)</f>
        <v>0</v>
      </c>
      <c r="AS111" s="179">
        <f>-CHOOSE(Depn_Profile,'Regulatory Model'!AS88,'Regulatory Model'!AS117)</f>
        <v>0</v>
      </c>
      <c r="AT111" s="179">
        <f>-CHOOSE(Depn_Profile,'Regulatory Model'!AT88,'Regulatory Model'!AT117)</f>
        <v>0</v>
      </c>
      <c r="AU111" s="179">
        <f>-CHOOSE(Depn_Profile,'Regulatory Model'!AU88,'Regulatory Model'!AU117)</f>
        <v>0</v>
      </c>
      <c r="AV111" s="179">
        <f>-CHOOSE(Depn_Profile,'Regulatory Model'!AV88,'Regulatory Model'!AV117)</f>
        <v>0</v>
      </c>
      <c r="AW111" s="179">
        <f>-CHOOSE(Depn_Profile,'Regulatory Model'!AW88,'Regulatory Model'!AW117)</f>
        <v>0</v>
      </c>
      <c r="AX111" s="179">
        <f>-CHOOSE(Depn_Profile,'Regulatory Model'!AX88,'Regulatory Model'!AX117)</f>
        <v>0</v>
      </c>
      <c r="AY111" s="179">
        <f>-CHOOSE(Depn_Profile,'Regulatory Model'!AY88,'Regulatory Model'!AY117)</f>
        <v>0</v>
      </c>
      <c r="AZ111" s="179">
        <f>-CHOOSE(Depn_Profile,'Regulatory Model'!AZ88,'Regulatory Model'!AZ117)</f>
        <v>0</v>
      </c>
      <c r="BA111" s="179">
        <f>-CHOOSE(Depn_Profile,'Regulatory Model'!BA88,'Regulatory Model'!BA117)</f>
        <v>0</v>
      </c>
      <c r="BB111" s="179">
        <f>-CHOOSE(Depn_Profile,'Regulatory Model'!BB88,'Regulatory Model'!BB117)</f>
        <v>0</v>
      </c>
      <c r="BC111" s="179">
        <f>-CHOOSE(Depn_Profile,'Regulatory Model'!BC88,'Regulatory Model'!BC117)</f>
        <v>0</v>
      </c>
      <c r="BD111" s="179">
        <f>-CHOOSE(Depn_Profile,'Regulatory Model'!BD88,'Regulatory Model'!BD117)</f>
        <v>0</v>
      </c>
    </row>
    <row r="112" spans="1:56" outlineLevel="1" x14ac:dyDescent="0.2">
      <c r="B112" s="49" t="str">
        <v>Melbourne Channel</v>
      </c>
      <c r="C112" s="10" t="s">
        <v>217</v>
      </c>
      <c r="G112" s="179">
        <f>-CHOOSE(Depn_Profile,'Regulatory Model'!G89,'Regulatory Model'!G118)</f>
        <v>-38.788167369288402</v>
      </c>
      <c r="H112" s="179">
        <f>-CHOOSE(Depn_Profile,'Regulatory Model'!H89,'Regulatory Model'!H118)</f>
        <v>-39.615862448900778</v>
      </c>
      <c r="I112" s="179">
        <f>-CHOOSE(Depn_Profile,'Regulatory Model'!I89,'Regulatory Model'!I118)</f>
        <v>-40.378419004919458</v>
      </c>
      <c r="J112" s="179">
        <f>-CHOOSE(Depn_Profile,'Regulatory Model'!J89,'Regulatory Model'!J118)</f>
        <v>-41.070831624178915</v>
      </c>
      <c r="K112" s="179">
        <f>-CHOOSE(Depn_Profile,'Regulatory Model'!K89,'Regulatory Model'!K118)</f>
        <v>-42.12939353330146</v>
      </c>
      <c r="L112" s="179">
        <f>-CHOOSE(Depn_Profile,'Regulatory Model'!L89,'Regulatory Model'!L118)</f>
        <v>-43.198072715859709</v>
      </c>
      <c r="M112" s="179">
        <f>-CHOOSE(Depn_Profile,'Regulatory Model'!M89,'Regulatory Model'!M118)</f>
        <v>-44.294226943658529</v>
      </c>
      <c r="N112" s="179">
        <f>-CHOOSE(Depn_Profile,'Regulatory Model'!N89,'Regulatory Model'!N118)</f>
        <v>-45.41857641090337</v>
      </c>
      <c r="O112" s="179">
        <f>-CHOOSE(Depn_Profile,'Regulatory Model'!O89,'Regulatory Model'!O118)</f>
        <v>-46.571874305361909</v>
      </c>
      <c r="P112" s="179">
        <f>-CHOOSE(Depn_Profile,'Regulatory Model'!P89,'Regulatory Model'!P118)</f>
        <v>-47.754896452442686</v>
      </c>
      <c r="Q112" s="179">
        <f>-CHOOSE(Depn_Profile,'Regulatory Model'!Q89,'Regulatory Model'!Q118)</f>
        <v>-48.96844226912183</v>
      </c>
      <c r="R112" s="179">
        <f>-CHOOSE(Depn_Profile,'Regulatory Model'!R89,'Regulatory Model'!R118)</f>
        <v>-50.213335791676734</v>
      </c>
      <c r="S112" s="179">
        <f>-CHOOSE(Depn_Profile,'Regulatory Model'!S89,'Regulatory Model'!S118)</f>
        <v>-51.490426786972073</v>
      </c>
      <c r="T112" s="179">
        <f>-CHOOSE(Depn_Profile,'Regulatory Model'!T89,'Regulatory Model'!T118)</f>
        <v>-52.800591958784125</v>
      </c>
      <c r="U112" s="179">
        <f>-CHOOSE(Depn_Profile,'Regulatory Model'!U89,'Regulatory Model'!U118)</f>
        <v>-54.144736262765605</v>
      </c>
      <c r="V112" s="179">
        <f>-CHOOSE(Depn_Profile,'Regulatory Model'!V89,'Regulatory Model'!V118)</f>
        <v>-55.523794346242148</v>
      </c>
      <c r="W112" s="179">
        <f>-CHOOSE(Depn_Profile,'Regulatory Model'!W89,'Regulatory Model'!W118)</f>
        <v>-56.938732132214128</v>
      </c>
      <c r="X112" s="179">
        <f>-CHOOSE(Depn_Profile,'Regulatory Model'!X89,'Regulatory Model'!X118)</f>
        <v>-58.390548570875048</v>
      </c>
      <c r="Y112" s="179">
        <f>-CHOOSE(Depn_Profile,'Regulatory Model'!Y89,'Regulatory Model'!Y118)</f>
        <v>-59.880277586858043</v>
      </c>
      <c r="Z112" s="179">
        <f>-CHOOSE(Depn_Profile,'Regulatory Model'!Z89,'Regulatory Model'!Z118)</f>
        <v>-61.408990256561047</v>
      </c>
      <c r="AA112" s="179">
        <f>-CHOOSE(Depn_Profile,'Regulatory Model'!AA89,'Regulatory Model'!AA118)</f>
        <v>-62.97779725764628</v>
      </c>
      <c r="AB112" s="179">
        <f>-CHOOSE(Depn_Profile,'Regulatory Model'!AB89,'Regulatory Model'!AB118)</f>
        <v>-64.587851642651145</v>
      </c>
      <c r="AC112" s="179">
        <f>-CHOOSE(Depn_Profile,'Regulatory Model'!AC89,'Regulatory Model'!AC118)</f>
        <v>-66.240352001253115</v>
      </c>
      <c r="AD112" s="179">
        <f>-CHOOSE(Depn_Profile,'Regulatory Model'!AD89,'Regulatory Model'!AD118)</f>
        <v>-67.936546092009422</v>
      </c>
      <c r="AE112" s="179">
        <f>-CHOOSE(Depn_Profile,'Regulatory Model'!AE89,'Regulatory Model'!AE118)</f>
        <v>-69.677735045602418</v>
      </c>
      <c r="AF112" s="179">
        <f>-CHOOSE(Depn_Profile,'Regulatory Model'!AF89,'Regulatory Model'!AF118)</f>
        <v>-71.465278269519743</v>
      </c>
      <c r="AG112" s="179">
        <f>-CHOOSE(Depn_Profile,'Regulatory Model'!AG89,'Regulatory Model'!AG118)</f>
        <v>-73.30059922116952</v>
      </c>
      <c r="AH112" s="179">
        <f>-CHOOSE(Depn_Profile,'Regulatory Model'!AH89,'Regulatory Model'!AH118)</f>
        <v>-75.185192266233244</v>
      </c>
      <c r="AI112" s="179">
        <f>-CHOOSE(Depn_Profile,'Regulatory Model'!AI89,'Regulatory Model'!AI118)</f>
        <v>-77.120630906758493</v>
      </c>
      <c r="AJ112" s="179">
        <f>-CHOOSE(Depn_Profile,'Regulatory Model'!AJ89,'Regulatory Model'!AJ118)</f>
        <v>-79.108577756707675</v>
      </c>
      <c r="AK112" s="179">
        <f>-CHOOSE(Depn_Profile,'Regulatory Model'!AK89,'Regulatory Model'!AK118)</f>
        <v>-81.150796772814061</v>
      </c>
      <c r="AL112" s="179">
        <f>-CHOOSE(Depn_Profile,'Regulatory Model'!AL89,'Regulatory Model'!AL118)</f>
        <v>-83.249168433051096</v>
      </c>
      <c r="AM112" s="179">
        <f>-CHOOSE(Depn_Profile,'Regulatory Model'!AM89,'Regulatory Model'!AM118)</f>
        <v>-85.405708820834676</v>
      </c>
      <c r="AN112" s="179">
        <f>-CHOOSE(Depn_Profile,'Regulatory Model'!AN89,'Regulatory Model'!AN118)</f>
        <v>-87.622593963180123</v>
      </c>
      <c r="AO112" s="179">
        <f>-CHOOSE(Depn_Profile,'Regulatory Model'!AO89,'Regulatory Model'!AO118)</f>
        <v>-89.902191355195711</v>
      </c>
      <c r="AP112" s="179">
        <f>-CHOOSE(Depn_Profile,'Regulatory Model'!AP89,'Regulatory Model'!AP118)</f>
        <v>-92.247101497851872</v>
      </c>
      <c r="AQ112" s="179">
        <f>-CHOOSE(Depn_Profile,'Regulatory Model'!AQ89,'Regulatory Model'!AQ118)</f>
        <v>-94.660213680610823</v>
      </c>
      <c r="AR112" s="179">
        <f>-CHOOSE(Depn_Profile,'Regulatory Model'!AR89,'Regulatory Model'!AR118)</f>
        <v>-97.144782509240201</v>
      </c>
      <c r="AS112" s="179">
        <f>-CHOOSE(Depn_Profile,'Regulatory Model'!AS89,'Regulatory Model'!AS118)</f>
        <v>-99.704535462956329</v>
      </c>
      <c r="AT112" s="179">
        <f>-CHOOSE(Depn_Profile,'Regulatory Model'!AT89,'Regulatory Model'!AT118)</f>
        <v>-102.34382831216486</v>
      </c>
      <c r="AU112" s="179">
        <f>-CHOOSE(Depn_Profile,'Regulatory Model'!AU89,'Regulatory Model'!AU118)</f>
        <v>-105.06787705018964</v>
      </c>
      <c r="AV112" s="179">
        <f>-CHOOSE(Depn_Profile,'Regulatory Model'!AV89,'Regulatory Model'!AV118)</f>
        <v>-107.88311743691199</v>
      </c>
      <c r="AW112" s="179">
        <f>-CHOOSE(Depn_Profile,'Regulatory Model'!AW89,'Regulatory Model'!AW118)</f>
        <v>-110.79778849239666</v>
      </c>
      <c r="AX112" s="179">
        <f>-CHOOSE(Depn_Profile,'Regulatory Model'!AX89,'Regulatory Model'!AX118)</f>
        <v>-113.82293436584659</v>
      </c>
      <c r="AY112" s="179">
        <f>-CHOOSE(Depn_Profile,'Regulatory Model'!AY89,'Regulatory Model'!AY118)</f>
        <v>-116.97425197324168</v>
      </c>
      <c r="AZ112" s="179">
        <f>-CHOOSE(Depn_Profile,'Regulatory Model'!AZ89,'Regulatory Model'!AZ118)</f>
        <v>-120.27583439367612</v>
      </c>
      <c r="BA112" s="179">
        <f>-CHOOSE(Depn_Profile,'Regulatory Model'!BA89,'Regulatory Model'!BA118)</f>
        <v>-123.76881305528272</v>
      </c>
      <c r="BB112" s="179">
        <f>-CHOOSE(Depn_Profile,'Regulatory Model'!BB89,'Regulatory Model'!BB118)</f>
        <v>-127.53565045860667</v>
      </c>
      <c r="BC112" s="179">
        <f>-CHOOSE(Depn_Profile,'Regulatory Model'!BC89,'Regulatory Model'!BC118)</f>
        <v>-131.79649228164027</v>
      </c>
      <c r="BD112" s="179">
        <f>-CHOOSE(Depn_Profile,'Regulatory Model'!BD89,'Regulatory Model'!BD118)</f>
        <v>-137.83955915270045</v>
      </c>
    </row>
    <row r="113" spans="2:56" outlineLevel="1" x14ac:dyDescent="0.2">
      <c r="B113" s="49" t="str">
        <v>Melbourne Channel Over-Dredge</v>
      </c>
      <c r="C113" s="10" t="s">
        <v>217</v>
      </c>
      <c r="G113" s="179">
        <f>-CHOOSE(Depn_Profile,'Regulatory Model'!G90,'Regulatory Model'!G119)</f>
        <v>-95.273949930803752</v>
      </c>
      <c r="H113" s="179">
        <f>-CHOOSE(Depn_Profile,'Regulatory Model'!H90,'Regulatory Model'!H119)</f>
        <v>-49.586121391708893</v>
      </c>
      <c r="I113" s="179">
        <f>-CHOOSE(Depn_Profile,'Regulatory Model'!I90,'Regulatory Model'!I119)</f>
        <v>-2.235653626110921</v>
      </c>
      <c r="J113" s="179">
        <f>-CHOOSE(Depn_Profile,'Regulatory Model'!J90,'Regulatory Model'!J119)</f>
        <v>-5.2247783630278812</v>
      </c>
      <c r="K113" s="179">
        <f>-CHOOSE(Depn_Profile,'Regulatory Model'!K90,'Regulatory Model'!K119)</f>
        <v>-7.3420404923209253</v>
      </c>
      <c r="L113" s="179">
        <f>-CHOOSE(Depn_Profile,'Regulatory Model'!L90,'Regulatory Model'!L119)</f>
        <v>-6.574692449135644</v>
      </c>
      <c r="M113" s="179">
        <f>-CHOOSE(Depn_Profile,'Regulatory Model'!M90,'Regulatory Model'!M119)</f>
        <v>-3.3134125153596448</v>
      </c>
      <c r="N113" s="179">
        <f>-CHOOSE(Depn_Profile,'Regulatory Model'!N90,'Regulatory Model'!N119)</f>
        <v>-0.60523055829475469</v>
      </c>
      <c r="O113" s="179">
        <f>-CHOOSE(Depn_Profile,'Regulatory Model'!O90,'Regulatory Model'!O119)</f>
        <v>-0.6205172954126823</v>
      </c>
      <c r="P113" s="179">
        <f>-CHOOSE(Depn_Profile,'Regulatory Model'!P90,'Regulatory Model'!P119)</f>
        <v>-0.63603022779799934</v>
      </c>
      <c r="Q113" s="179">
        <f>-CHOOSE(Depn_Profile,'Regulatory Model'!Q90,'Regulatory Model'!Q119)</f>
        <v>-0.65193098349294931</v>
      </c>
      <c r="R113" s="179">
        <f>-CHOOSE(Depn_Profile,'Regulatory Model'!R90,'Regulatory Model'!R119)</f>
        <v>-0.668229258080273</v>
      </c>
      <c r="S113" s="179">
        <f>-CHOOSE(Depn_Profile,'Regulatory Model'!S90,'Regulatory Model'!S119)</f>
        <v>-0.68493498953227971</v>
      </c>
      <c r="T113" s="179">
        <f>-CHOOSE(Depn_Profile,'Regulatory Model'!T90,'Regulatory Model'!T119)</f>
        <v>-0.70205836427058665</v>
      </c>
      <c r="U113" s="179">
        <f>-CHOOSE(Depn_Profile,'Regulatory Model'!U90,'Regulatory Model'!U119)</f>
        <v>-0.71960982337735113</v>
      </c>
      <c r="V113" s="179">
        <f>-CHOOSE(Depn_Profile,'Regulatory Model'!V90,'Regulatory Model'!V119)</f>
        <v>-0.73760006896178476</v>
      </c>
      <c r="W113" s="179">
        <f>-CHOOSE(Depn_Profile,'Regulatory Model'!W90,'Regulatory Model'!W119)</f>
        <v>-0.75604007068582935</v>
      </c>
      <c r="X113" s="179">
        <f>-CHOOSE(Depn_Profile,'Regulatory Model'!X90,'Regulatory Model'!X119)</f>
        <v>-0.77494107245297494</v>
      </c>
      <c r="Y113" s="179">
        <f>-CHOOSE(Depn_Profile,'Regulatory Model'!Y90,'Regulatory Model'!Y119)</f>
        <v>-0.79431459926429926</v>
      </c>
      <c r="Z113" s="179">
        <f>-CHOOSE(Depn_Profile,'Regulatory Model'!Z90,'Regulatory Model'!Z119)</f>
        <v>-0.81417246424590672</v>
      </c>
      <c r="AA113" s="179">
        <f>-CHOOSE(Depn_Profile,'Regulatory Model'!AA90,'Regulatory Model'!AA119)</f>
        <v>-0.83452677585205426</v>
      </c>
      <c r="AB113" s="179">
        <f>-CHOOSE(Depn_Profile,'Regulatory Model'!AB90,'Regulatory Model'!AB119)</f>
        <v>-0.85538994524835554</v>
      </c>
      <c r="AC113" s="179">
        <f>-CHOOSE(Depn_Profile,'Regulatory Model'!AC90,'Regulatory Model'!AC119)</f>
        <v>-0.87677469387956442</v>
      </c>
      <c r="AD113" s="179">
        <f>-CHOOSE(Depn_Profile,'Regulatory Model'!AD90,'Regulatory Model'!AD119)</f>
        <v>-0.8986940612265536</v>
      </c>
      <c r="AE113" s="179">
        <f>-CHOOSE(Depn_Profile,'Regulatory Model'!AE90,'Regulatory Model'!AE119)</f>
        <v>-0.9211614127572173</v>
      </c>
      <c r="AF113" s="179">
        <f>-CHOOSE(Depn_Profile,'Regulatory Model'!AF90,'Regulatory Model'!AF119)</f>
        <v>-0.94419044807614749</v>
      </c>
      <c r="AG113" s="179">
        <f>-CHOOSE(Depn_Profile,'Regulatory Model'!AG90,'Regulatory Model'!AG119)</f>
        <v>-0.96779520927805107</v>
      </c>
      <c r="AH113" s="179">
        <f>-CHOOSE(Depn_Profile,'Regulatory Model'!AH90,'Regulatory Model'!AH119)</f>
        <v>-0.99199008951000234</v>
      </c>
      <c r="AI113" s="179">
        <f>-CHOOSE(Depn_Profile,'Regulatory Model'!AI90,'Regulatory Model'!AI119)</f>
        <v>-1.0167898417477523</v>
      </c>
      <c r="AJ113" s="179">
        <f>-CHOOSE(Depn_Profile,'Regulatory Model'!AJ90,'Regulatory Model'!AJ119)</f>
        <v>-1.0422095877914459</v>
      </c>
      <c r="AK113" s="179">
        <f>-CHOOSE(Depn_Profile,'Regulatory Model'!AK90,'Regulatory Model'!AK119)</f>
        <v>-1.0682648274862321</v>
      </c>
      <c r="AL113" s="179">
        <f>-CHOOSE(Depn_Profile,'Regulatory Model'!AL90,'Regulatory Model'!AL119)</f>
        <v>-1.0949714481733877</v>
      </c>
      <c r="AM113" s="179">
        <f>-CHOOSE(Depn_Profile,'Regulatory Model'!AM90,'Regulatory Model'!AM119)</f>
        <v>-1.1223457343777223</v>
      </c>
      <c r="AN113" s="179">
        <f>-CHOOSE(Depn_Profile,'Regulatory Model'!AN90,'Regulatory Model'!AN119)</f>
        <v>-1.1504043777371653</v>
      </c>
      <c r="AO113" s="179">
        <f>-CHOOSE(Depn_Profile,'Regulatory Model'!AO90,'Regulatory Model'!AO119)</f>
        <v>-1.1791644871805944</v>
      </c>
      <c r="AP113" s="179">
        <f>-CHOOSE(Depn_Profile,'Regulatory Model'!AP90,'Regulatory Model'!AP119)</f>
        <v>-1.2086435993601092</v>
      </c>
      <c r="AQ113" s="179">
        <f>-CHOOSE(Depn_Profile,'Regulatory Model'!AQ90,'Regulatory Model'!AQ119)</f>
        <v>-1.2388596893441117</v>
      </c>
      <c r="AR113" s="179">
        <f>-CHOOSE(Depn_Profile,'Regulatory Model'!AR90,'Regulatory Model'!AR119)</f>
        <v>-1.2698311815777144</v>
      </c>
      <c r="AS113" s="179">
        <f>-CHOOSE(Depn_Profile,'Regulatory Model'!AS90,'Regulatory Model'!AS119)</f>
        <v>-1.3015769611171573</v>
      </c>
      <c r="AT113" s="179">
        <f>-CHOOSE(Depn_Profile,'Regulatory Model'!AT90,'Regulatory Model'!AT119)</f>
        <v>-1.3341163851450861</v>
      </c>
      <c r="AU113" s="179">
        <f>-CHOOSE(Depn_Profile,'Regulatory Model'!AU90,'Regulatory Model'!AU119)</f>
        <v>-1.367469294773713</v>
      </c>
      <c r="AV113" s="179">
        <f>-CHOOSE(Depn_Profile,'Regulatory Model'!AV90,'Regulatory Model'!AV119)</f>
        <v>-1.4016560271430558</v>
      </c>
      <c r="AW113" s="179">
        <f>-CHOOSE(Depn_Profile,'Regulatory Model'!AW90,'Regulatory Model'!AW119)</f>
        <v>-1.436697427821632</v>
      </c>
      <c r="AX113" s="179">
        <f>-CHOOSE(Depn_Profile,'Regulatory Model'!AX90,'Regulatory Model'!AX119)</f>
        <v>-1.4726148635171727</v>
      </c>
      <c r="AY113" s="179">
        <f>-CHOOSE(Depn_Profile,'Regulatory Model'!AY90,'Regulatory Model'!AY119)</f>
        <v>-1.5094302351051019</v>
      </c>
      <c r="AZ113" s="179">
        <f>-CHOOSE(Depn_Profile,'Regulatory Model'!AZ90,'Regulatory Model'!AZ119)</f>
        <v>-1.5471659909827291</v>
      </c>
      <c r="BA113" s="179">
        <f>-CHOOSE(Depn_Profile,'Regulatory Model'!BA90,'Regulatory Model'!BA119)</f>
        <v>-1.5858451407572973</v>
      </c>
      <c r="BB113" s="179">
        <f>-CHOOSE(Depn_Profile,'Regulatory Model'!BB90,'Regulatory Model'!BB119)</f>
        <v>-1.6796743115854373</v>
      </c>
      <c r="BC113" s="179">
        <f>-CHOOSE(Depn_Profile,'Regulatory Model'!BC90,'Regulatory Model'!BC119)</f>
        <v>-2.0548918795766999</v>
      </c>
      <c r="BD113" s="179">
        <f>-CHOOSE(Depn_Profile,'Regulatory Model'!BD90,'Regulatory Model'!BD119)</f>
        <v>-3.8140459413494554</v>
      </c>
    </row>
    <row r="114" spans="2:56" outlineLevel="1" x14ac:dyDescent="0.2">
      <c r="B114" s="49" t="str">
        <v>Channel Protection Assets</v>
      </c>
      <c r="C114" s="10" t="s">
        <v>217</v>
      </c>
      <c r="G114" s="179">
        <f>-CHOOSE(Depn_Profile,'Regulatory Model'!G91,'Regulatory Model'!G120)</f>
        <v>-2.6963875636704122</v>
      </c>
      <c r="H114" s="179">
        <f>-CHOOSE(Depn_Profile,'Regulatory Model'!H91,'Regulatory Model'!H120)</f>
        <v>-2.7537044897003748</v>
      </c>
      <c r="I114" s="179">
        <f>-CHOOSE(Depn_Profile,'Regulatory Model'!I91,'Regulatory Model'!I120)</f>
        <v>-2.8060373352059926</v>
      </c>
      <c r="J114" s="179">
        <f>-CHOOSE(Depn_Profile,'Regulatory Model'!J91,'Regulatory Model'!J120)</f>
        <v>-2.8434179391385768</v>
      </c>
      <c r="K114" s="179">
        <f>-CHOOSE(Depn_Profile,'Regulatory Model'!K91,'Regulatory Model'!K120)</f>
        <v>-2.9057189456928838</v>
      </c>
      <c r="L114" s="179">
        <f>-CHOOSE(Depn_Profile,'Regulatory Model'!L91,'Regulatory Model'!L120)</f>
        <v>-2.9783619193352058</v>
      </c>
      <c r="M114" s="179">
        <f>-CHOOSE(Depn_Profile,'Regulatory Model'!M91,'Regulatory Model'!M120)</f>
        <v>-3.0528209673185858</v>
      </c>
      <c r="N114" s="179">
        <f>-CHOOSE(Depn_Profile,'Regulatory Model'!N91,'Regulatory Model'!N120)</f>
        <v>-3.1291414915015503</v>
      </c>
      <c r="O114" s="179">
        <f>-CHOOSE(Depn_Profile,'Regulatory Model'!O91,'Regulatory Model'!O120)</f>
        <v>-3.2073700287890885</v>
      </c>
      <c r="P114" s="179">
        <f>-CHOOSE(Depn_Profile,'Regulatory Model'!P91,'Regulatory Model'!P120)</f>
        <v>-3.2875542795088157</v>
      </c>
      <c r="Q114" s="179">
        <f>-CHOOSE(Depn_Profile,'Regulatory Model'!Q91,'Regulatory Model'!Q120)</f>
        <v>-3.3697431364965356</v>
      </c>
      <c r="R114" s="179">
        <f>-CHOOSE(Depn_Profile,'Regulatory Model'!R91,'Regulatory Model'!R120)</f>
        <v>-3.4539867149089489</v>
      </c>
      <c r="S114" s="179">
        <f>-CHOOSE(Depn_Profile,'Regulatory Model'!S91,'Regulatory Model'!S120)</f>
        <v>-3.5403363827816721</v>
      </c>
      <c r="T114" s="179">
        <f>-CHOOSE(Depn_Profile,'Regulatory Model'!T91,'Regulatory Model'!T120)</f>
        <v>-3.6288447923512139</v>
      </c>
      <c r="U114" s="179">
        <f>-CHOOSE(Depn_Profile,'Regulatory Model'!U91,'Regulatory Model'!U120)</f>
        <v>-3.719565912159994</v>
      </c>
      <c r="V114" s="179">
        <f>-CHOOSE(Depn_Profile,'Regulatory Model'!V91,'Regulatory Model'!V120)</f>
        <v>-3.812555059963993</v>
      </c>
      <c r="W114" s="179">
        <f>-CHOOSE(Depn_Profile,'Regulatory Model'!W91,'Regulatory Model'!W120)</f>
        <v>-3.9078689364630925</v>
      </c>
      <c r="X114" s="179">
        <f>-CHOOSE(Depn_Profile,'Regulatory Model'!X91,'Regulatory Model'!X120)</f>
        <v>-4.0055656598746694</v>
      </c>
      <c r="Y114" s="179">
        <f>-CHOOSE(Depn_Profile,'Regulatory Model'!Y91,'Regulatory Model'!Y120)</f>
        <v>-4.1057048013715356</v>
      </c>
      <c r="Z114" s="179">
        <f>-CHOOSE(Depn_Profile,'Regulatory Model'!Z91,'Regulatory Model'!Z120)</f>
        <v>-4.2083474214058239</v>
      </c>
      <c r="AA114" s="179">
        <f>-CHOOSE(Depn_Profile,'Regulatory Model'!AA91,'Regulatory Model'!AA120)</f>
        <v>-4.3135561069409691</v>
      </c>
      <c r="AB114" s="179">
        <f>-CHOOSE(Depn_Profile,'Regulatory Model'!AB91,'Regulatory Model'!AB120)</f>
        <v>-4.4213950096144927</v>
      </c>
      <c r="AC114" s="179">
        <f>-CHOOSE(Depn_Profile,'Regulatory Model'!AC91,'Regulatory Model'!AC120)</f>
        <v>-4.531929884854855</v>
      </c>
      <c r="AD114" s="179">
        <f>-CHOOSE(Depn_Profile,'Regulatory Model'!AD91,'Regulatory Model'!AD120)</f>
        <v>0</v>
      </c>
      <c r="AE114" s="179">
        <f>-CHOOSE(Depn_Profile,'Regulatory Model'!AE91,'Regulatory Model'!AE120)</f>
        <v>0</v>
      </c>
      <c r="AF114" s="179">
        <f>-CHOOSE(Depn_Profile,'Regulatory Model'!AF91,'Regulatory Model'!AF120)</f>
        <v>0</v>
      </c>
      <c r="AG114" s="179">
        <f>-CHOOSE(Depn_Profile,'Regulatory Model'!AG91,'Regulatory Model'!AG120)</f>
        <v>0</v>
      </c>
      <c r="AH114" s="179">
        <f>-CHOOSE(Depn_Profile,'Regulatory Model'!AH91,'Regulatory Model'!AH120)</f>
        <v>0</v>
      </c>
      <c r="AI114" s="179">
        <f>-CHOOSE(Depn_Profile,'Regulatory Model'!AI91,'Regulatory Model'!AI120)</f>
        <v>0</v>
      </c>
      <c r="AJ114" s="179">
        <f>-CHOOSE(Depn_Profile,'Regulatory Model'!AJ91,'Regulatory Model'!AJ120)</f>
        <v>0</v>
      </c>
      <c r="AK114" s="179">
        <f>-CHOOSE(Depn_Profile,'Regulatory Model'!AK91,'Regulatory Model'!AK120)</f>
        <v>0</v>
      </c>
      <c r="AL114" s="179">
        <f>-CHOOSE(Depn_Profile,'Regulatory Model'!AL91,'Regulatory Model'!AL120)</f>
        <v>0</v>
      </c>
      <c r="AM114" s="179">
        <f>-CHOOSE(Depn_Profile,'Regulatory Model'!AM91,'Regulatory Model'!AM120)</f>
        <v>0</v>
      </c>
      <c r="AN114" s="179">
        <f>-CHOOSE(Depn_Profile,'Regulatory Model'!AN91,'Regulatory Model'!AN120)</f>
        <v>0</v>
      </c>
      <c r="AO114" s="179">
        <f>-CHOOSE(Depn_Profile,'Regulatory Model'!AO91,'Regulatory Model'!AO120)</f>
        <v>0</v>
      </c>
      <c r="AP114" s="179">
        <f>-CHOOSE(Depn_Profile,'Regulatory Model'!AP91,'Regulatory Model'!AP120)</f>
        <v>0</v>
      </c>
      <c r="AQ114" s="179">
        <f>-CHOOSE(Depn_Profile,'Regulatory Model'!AQ91,'Regulatory Model'!AQ120)</f>
        <v>0</v>
      </c>
      <c r="AR114" s="179">
        <f>-CHOOSE(Depn_Profile,'Regulatory Model'!AR91,'Regulatory Model'!AR120)</f>
        <v>0</v>
      </c>
      <c r="AS114" s="179">
        <f>-CHOOSE(Depn_Profile,'Regulatory Model'!AS91,'Regulatory Model'!AS120)</f>
        <v>0</v>
      </c>
      <c r="AT114" s="179">
        <f>-CHOOSE(Depn_Profile,'Regulatory Model'!AT91,'Regulatory Model'!AT120)</f>
        <v>0</v>
      </c>
      <c r="AU114" s="179">
        <f>-CHOOSE(Depn_Profile,'Regulatory Model'!AU91,'Regulatory Model'!AU120)</f>
        <v>0</v>
      </c>
      <c r="AV114" s="179">
        <f>-CHOOSE(Depn_Profile,'Regulatory Model'!AV91,'Regulatory Model'!AV120)</f>
        <v>0</v>
      </c>
      <c r="AW114" s="179">
        <f>-CHOOSE(Depn_Profile,'Regulatory Model'!AW91,'Regulatory Model'!AW120)</f>
        <v>0</v>
      </c>
      <c r="AX114" s="179">
        <f>-CHOOSE(Depn_Profile,'Regulatory Model'!AX91,'Regulatory Model'!AX120)</f>
        <v>0</v>
      </c>
      <c r="AY114" s="179">
        <f>-CHOOSE(Depn_Profile,'Regulatory Model'!AY91,'Regulatory Model'!AY120)</f>
        <v>0</v>
      </c>
      <c r="AZ114" s="179">
        <f>-CHOOSE(Depn_Profile,'Regulatory Model'!AZ91,'Regulatory Model'!AZ120)</f>
        <v>0</v>
      </c>
      <c r="BA114" s="179">
        <f>-CHOOSE(Depn_Profile,'Regulatory Model'!BA91,'Regulatory Model'!BA120)</f>
        <v>0</v>
      </c>
      <c r="BB114" s="179">
        <f>-CHOOSE(Depn_Profile,'Regulatory Model'!BB91,'Regulatory Model'!BB120)</f>
        <v>0</v>
      </c>
      <c r="BC114" s="179">
        <f>-CHOOSE(Depn_Profile,'Regulatory Model'!BC91,'Regulatory Model'!BC120)</f>
        <v>0</v>
      </c>
      <c r="BD114" s="179">
        <f>-CHOOSE(Depn_Profile,'Regulatory Model'!BD91,'Regulatory Model'!BD120)</f>
        <v>0</v>
      </c>
    </row>
    <row r="115" spans="2:56" outlineLevel="1" x14ac:dyDescent="0.2">
      <c r="B115" s="49" t="str">
        <v>Channel Service Protection</v>
      </c>
      <c r="C115" s="10" t="s">
        <v>217</v>
      </c>
      <c r="G115" s="179">
        <f>-CHOOSE(Depn_Profile,'Regulatory Model'!G92,'Regulatory Model'!G121)</f>
        <v>-0.51260828237025147</v>
      </c>
      <c r="H115" s="179">
        <f>-CHOOSE(Depn_Profile,'Regulatory Model'!H92,'Regulatory Model'!H121)</f>
        <v>-0.52350476157035841</v>
      </c>
      <c r="I115" s="179">
        <f>-CHOOSE(Depn_Profile,'Regulatory Model'!I92,'Regulatory Model'!I121)</f>
        <v>-0.53404522009773259</v>
      </c>
      <c r="J115" s="179">
        <f>-CHOOSE(Depn_Profile,'Regulatory Model'!J92,'Regulatory Model'!J121)</f>
        <v>-0.55607713556295901</v>
      </c>
      <c r="K115" s="179">
        <f>-CHOOSE(Depn_Profile,'Regulatory Model'!K92,'Regulatory Model'!K121)</f>
        <v>-0.59724844856381121</v>
      </c>
      <c r="L115" s="179">
        <f>-CHOOSE(Depn_Profile,'Regulatory Model'!L92,'Regulatory Model'!L121)</f>
        <v>-0.64163034724085566</v>
      </c>
      <c r="M115" s="179">
        <f>-CHOOSE(Depn_Profile,'Regulatory Model'!M92,'Regulatory Model'!M121)</f>
        <v>-0.68788084111875825</v>
      </c>
      <c r="N115" s="179">
        <f>-CHOOSE(Depn_Profile,'Regulatory Model'!N92,'Regulatory Model'!N121)</f>
        <v>-0.73604284072353043</v>
      </c>
      <c r="O115" s="179">
        <f>-CHOOSE(Depn_Profile,'Regulatory Model'!O92,'Regulatory Model'!O121)</f>
        <v>-0.78618301478284203</v>
      </c>
      <c r="P115" s="179">
        <f>-CHOOSE(Depn_Profile,'Regulatory Model'!P92,'Regulatory Model'!P121)</f>
        <v>-0.83837017076966713</v>
      </c>
      <c r="Q115" s="179">
        <f>-CHOOSE(Depn_Profile,'Regulatory Model'!Q92,'Regulatory Model'!Q121)</f>
        <v>-0.89288637014078831</v>
      </c>
      <c r="R115" s="179">
        <f>-CHOOSE(Depn_Profile,'Regulatory Model'!R92,'Regulatory Model'!R121)</f>
        <v>-0.95027023336745531</v>
      </c>
      <c r="S115" s="179">
        <f>-CHOOSE(Depn_Profile,'Regulatory Model'!S92,'Regulatory Model'!S121)</f>
        <v>-1.0109113024360254</v>
      </c>
      <c r="T115" s="179">
        <f>-CHOOSE(Depn_Profile,'Regulatory Model'!T92,'Regulatory Model'!T121)</f>
        <v>-1.0750126695733062</v>
      </c>
      <c r="U115" s="179">
        <f>-CHOOSE(Depn_Profile,'Regulatory Model'!U92,'Regulatory Model'!U121)</f>
        <v>-0.43566926697109093</v>
      </c>
      <c r="V115" s="179">
        <f>-CHOOSE(Depn_Profile,'Regulatory Model'!V92,'Regulatory Model'!V121)</f>
        <v>-0.48968730806935962</v>
      </c>
      <c r="W115" s="179">
        <f>-CHOOSE(Depn_Profile,'Regulatory Model'!W92,'Regulatory Model'!W121)</f>
        <v>-0.54743464374476236</v>
      </c>
      <c r="X115" s="179">
        <f>-CHOOSE(Depn_Profile,'Regulatory Model'!X92,'Regulatory Model'!X121)</f>
        <v>-0.60917734882212338</v>
      </c>
      <c r="Y115" s="179">
        <f>-CHOOSE(Depn_Profile,'Regulatory Model'!Y92,'Regulatory Model'!Y121)</f>
        <v>-0.67520510353867047</v>
      </c>
      <c r="Z115" s="179">
        <f>-CHOOSE(Depn_Profile,'Regulatory Model'!Z92,'Regulatory Model'!Z121)</f>
        <v>-0.74583399251397164</v>
      </c>
      <c r="AA115" s="179">
        <f>-CHOOSE(Depn_Profile,'Regulatory Model'!AA92,'Regulatory Model'!AA121)</f>
        <v>-0.82140974281705892</v>
      </c>
      <c r="AB115" s="179">
        <f>-CHOOSE(Depn_Profile,'Regulatory Model'!AB92,'Regulatory Model'!AB121)</f>
        <v>-0.90231148861930488</v>
      </c>
      <c r="AC115" s="179">
        <f>-CHOOSE(Depn_Profile,'Regulatory Model'!AC92,'Regulatory Model'!AC121)</f>
        <v>-0.9889561712762549</v>
      </c>
      <c r="AD115" s="179">
        <f>-CHOOSE(Depn_Profile,'Regulatory Model'!AD92,'Regulatory Model'!AD121)</f>
        <v>-1.0818037112633692</v>
      </c>
      <c r="AE115" s="179">
        <f>-CHOOSE(Depn_Profile,'Regulatory Model'!AE92,'Regulatory Model'!AE121)</f>
        <v>-1.1813631243317422</v>
      </c>
      <c r="AF115" s="179">
        <f>-CHOOSE(Depn_Profile,'Regulatory Model'!AF92,'Regulatory Model'!AF121)</f>
        <v>-1.2881998015291212</v>
      </c>
      <c r="AG115" s="179">
        <f>-CHOOSE(Depn_Profile,'Regulatory Model'!AG92,'Regulatory Model'!AG121)</f>
        <v>-1.4029442355606832</v>
      </c>
      <c r="AH115" s="179">
        <f>-CHOOSE(Depn_Profile,'Regulatory Model'!AH92,'Regulatory Model'!AH121)</f>
        <v>-1.526302560374815</v>
      </c>
      <c r="AI115" s="179">
        <f>-CHOOSE(Depn_Profile,'Regulatory Model'!AI92,'Regulatory Model'!AI121)</f>
        <v>-1.6590693856104572</v>
      </c>
      <c r="AJ115" s="179">
        <f>-CHOOSE(Depn_Profile,'Regulatory Model'!AJ92,'Regulatory Model'!AJ121)</f>
        <v>-1.8021435655448403</v>
      </c>
      <c r="AK115" s="179">
        <f>-CHOOSE(Depn_Profile,'Regulatory Model'!AK92,'Regulatory Model'!AK121)</f>
        <v>-1.9565477627747536</v>
      </c>
      <c r="AL115" s="179">
        <f>-CHOOSE(Depn_Profile,'Regulatory Model'!AL92,'Regulatory Model'!AL121)</f>
        <v>-2.1234529795410069</v>
      </c>
      <c r="AM115" s="179">
        <f>-CHOOSE(Depn_Profile,'Regulatory Model'!AM92,'Regulatory Model'!AM121)</f>
        <v>-2.3042096802047847</v>
      </c>
      <c r="AN115" s="179">
        <f>-CHOOSE(Depn_Profile,'Regulatory Model'!AN92,'Regulatory Model'!AN121)</f>
        <v>-2.5003877896839612</v>
      </c>
      <c r="AO115" s="179">
        <f>-CHOOSE(Depn_Profile,'Regulatory Model'!AO92,'Regulatory Model'!AO121)</f>
        <v>-2.7138288429272159</v>
      </c>
      <c r="AP115" s="179">
        <f>-CHOOSE(Depn_Profile,'Regulatory Model'!AP92,'Regulatory Model'!AP121)</f>
        <v>-2.9467150769735078</v>
      </c>
      <c r="AQ115" s="179">
        <f>-CHOOSE(Depn_Profile,'Regulatory Model'!AQ92,'Regulatory Model'!AQ121)</f>
        <v>-3.2016626383326319</v>
      </c>
      <c r="AR115" s="179">
        <f>-CHOOSE(Depn_Profile,'Regulatory Model'!AR92,'Regulatory Model'!AR121)</f>
        <v>-3.4818499244558407</v>
      </c>
      <c r="AS115" s="179">
        <f>-CHOOSE(Depn_Profile,'Regulatory Model'!AS92,'Regulatory Model'!AS121)</f>
        <v>-3.7911984925229585</v>
      </c>
      <c r="AT115" s="179">
        <f>-CHOOSE(Depn_Profile,'Regulatory Model'!AT92,'Regulatory Model'!AT121)</f>
        <v>-4.1346350676833303</v>
      </c>
      <c r="AU115" s="179">
        <f>-CHOOSE(Depn_Profile,'Regulatory Model'!AU92,'Regulatory Model'!AU121)</f>
        <v>-4.5184832241780475</v>
      </c>
      <c r="AV115" s="179">
        <f>-CHOOSE(Depn_Profile,'Regulatory Model'!AV92,'Regulatory Model'!AV121)</f>
        <v>-4.9510713615752344</v>
      </c>
      <c r="AW115" s="179">
        <f>-CHOOSE(Depn_Profile,'Regulatory Model'!AW92,'Regulatory Model'!AW121)</f>
        <v>-5.4421549058664365</v>
      </c>
      <c r="AX115" s="179">
        <f>-CHOOSE(Depn_Profile,'Regulatory Model'!AX92,'Regulatory Model'!AX121)</f>
        <v>-5.9709014299051377</v>
      </c>
      <c r="AY115" s="179">
        <f>-CHOOSE(Depn_Profile,'Regulatory Model'!AY92,'Regulatory Model'!AY121)</f>
        <v>-6.5606504400371071</v>
      </c>
      <c r="AZ115" s="179">
        <f>-CHOOSE(Depn_Profile,'Regulatory Model'!AZ92,'Regulatory Model'!AZ121)</f>
        <v>-7.2850778161289567</v>
      </c>
      <c r="BA115" s="179">
        <f>-CHOOSE(Depn_Profile,'Regulatory Model'!BA92,'Regulatory Model'!BA121)</f>
        <v>-8.2101157769792668</v>
      </c>
      <c r="BB115" s="179">
        <f>-CHOOSE(Depn_Profile,'Regulatory Model'!BB92,'Regulatory Model'!BB121)</f>
        <v>-9.4724718195102344</v>
      </c>
      <c r="BC115" s="179">
        <f>-CHOOSE(Depn_Profile,'Regulatory Model'!BC92,'Regulatory Model'!BC121)</f>
        <v>-11.4421211443894</v>
      </c>
      <c r="BD115" s="179">
        <f>-CHOOSE(Depn_Profile,'Regulatory Model'!BD92,'Regulatory Model'!BD121)</f>
        <v>-16.299598425741969</v>
      </c>
    </row>
    <row r="116" spans="2:56" outlineLevel="1" x14ac:dyDescent="0.2">
      <c r="B116" s="49" t="str">
        <v>Roads</v>
      </c>
      <c r="C116" s="10" t="s">
        <v>217</v>
      </c>
      <c r="G116" s="179">
        <f>-CHOOSE(Depn_Profile,'Regulatory Model'!G93,'Regulatory Model'!G122)</f>
        <v>-5.0077421311211499</v>
      </c>
      <c r="H116" s="179">
        <f>-CHOOSE(Depn_Profile,'Regulatory Model'!H93,'Regulatory Model'!H122)</f>
        <v>-5.148432881923676</v>
      </c>
      <c r="I116" s="179">
        <f>-CHOOSE(Depn_Profile,'Regulatory Model'!I93,'Regulatory Model'!I122)</f>
        <v>-5.2849517633084293</v>
      </c>
      <c r="J116" s="179">
        <f>-CHOOSE(Depn_Profile,'Regulatory Model'!J93,'Regulatory Model'!J122)</f>
        <v>-5.4302636913571272</v>
      </c>
      <c r="K116" s="179">
        <f>-CHOOSE(Depn_Profile,'Regulatory Model'!K93,'Regulatory Model'!K122)</f>
        <v>-5.8238208321147447</v>
      </c>
      <c r="L116" s="179">
        <f>-CHOOSE(Depn_Profile,'Regulatory Model'!L93,'Regulatory Model'!L122)</f>
        <v>-6.3881188171690644</v>
      </c>
      <c r="M116" s="179">
        <f>-CHOOSE(Depn_Profile,'Regulatory Model'!M93,'Regulatory Model'!M122)</f>
        <v>-6.9773156860762517</v>
      </c>
      <c r="N116" s="179">
        <f>-CHOOSE(Depn_Profile,'Regulatory Model'!N93,'Regulatory Model'!N122)</f>
        <v>-7.5919798241680674</v>
      </c>
      <c r="O116" s="179">
        <f>-CHOOSE(Depn_Profile,'Regulatory Model'!O93,'Regulatory Model'!O122)</f>
        <v>-2.2786447798245475</v>
      </c>
      <c r="P116" s="179">
        <f>-CHOOSE(Depn_Profile,'Regulatory Model'!P93,'Regulatory Model'!P122)</f>
        <v>-2.798128852085779</v>
      </c>
      <c r="Q116" s="179">
        <f>-CHOOSE(Depn_Profile,'Regulatory Model'!Q93,'Regulatory Model'!Q122)</f>
        <v>-3.3421629749726813</v>
      </c>
      <c r="R116" s="179">
        <f>-CHOOSE(Depn_Profile,'Regulatory Model'!R93,'Regulatory Model'!R122)</f>
        <v>-3.9116499734713752</v>
      </c>
      <c r="S116" s="179">
        <f>-CHOOSE(Depn_Profile,'Regulatory Model'!S93,'Regulatory Model'!S122)</f>
        <v>-4.5075224700356449</v>
      </c>
      <c r="T116" s="179">
        <f>-CHOOSE(Depn_Profile,'Regulatory Model'!T93,'Regulatory Model'!T122)</f>
        <v>-5.1307438101947094</v>
      </c>
      <c r="U116" s="179">
        <f>-CHOOSE(Depn_Profile,'Regulatory Model'!U93,'Regulatory Model'!U122)</f>
        <v>-5.7823090158179538</v>
      </c>
      <c r="V116" s="179">
        <f>-CHOOSE(Depn_Profile,'Regulatory Model'!V93,'Regulatory Model'!V122)</f>
        <v>-6.4632457668409895</v>
      </c>
      <c r="W116" s="179">
        <f>-CHOOSE(Depn_Profile,'Regulatory Model'!W93,'Regulatory Model'!W122)</f>
        <v>-7.1746154122802901</v>
      </c>
      <c r="X116" s="179">
        <f>-CHOOSE(Depn_Profile,'Regulatory Model'!X93,'Regulatory Model'!X122)</f>
        <v>-7.9175140113872802</v>
      </c>
      <c r="Y116" s="179">
        <f>-CHOOSE(Depn_Profile,'Regulatory Model'!Y93,'Regulatory Model'!Y122)</f>
        <v>-8.6930734058169463</v>
      </c>
      <c r="Z116" s="179">
        <f>-CHOOSE(Depn_Profile,'Regulatory Model'!Z93,'Regulatory Model'!Z122)</f>
        <v>-9.5024623237109758</v>
      </c>
      <c r="AA116" s="179">
        <f>-CHOOSE(Depn_Profile,'Regulatory Model'!AA93,'Regulatory Model'!AA122)</f>
        <v>-10.34370105687637</v>
      </c>
      <c r="AB116" s="179">
        <f>-CHOOSE(Depn_Profile,'Regulatory Model'!AB93,'Regulatory Model'!AB122)</f>
        <v>-11.169350040946496</v>
      </c>
      <c r="AC116" s="179">
        <f>-CHOOSE(Depn_Profile,'Regulatory Model'!AC93,'Regulatory Model'!AC122)</f>
        <v>-12.0237067157568</v>
      </c>
      <c r="AD116" s="179">
        <f>-CHOOSE(Depn_Profile,'Regulatory Model'!AD93,'Regulatory Model'!AD122)</f>
        <v>-12.855448829680489</v>
      </c>
      <c r="AE116" s="179">
        <f>-CHOOSE(Depn_Profile,'Regulatory Model'!AE93,'Regulatory Model'!AE122)</f>
        <v>-13.396772928502509</v>
      </c>
      <c r="AF116" s="179">
        <f>-CHOOSE(Depn_Profile,'Regulatory Model'!AF93,'Regulatory Model'!AF122)</f>
        <v>-13.732210010739516</v>
      </c>
      <c r="AG116" s="179">
        <f>-CHOOSE(Depn_Profile,'Regulatory Model'!AG93,'Regulatory Model'!AG122)</f>
        <v>-14.075515261008004</v>
      </c>
      <c r="AH116" s="179">
        <f>-CHOOSE(Depn_Profile,'Regulatory Model'!AH93,'Regulatory Model'!AH122)</f>
        <v>-14.427403142533199</v>
      </c>
      <c r="AI116" s="179">
        <f>-CHOOSE(Depn_Profile,'Regulatory Model'!AI93,'Regulatory Model'!AI122)</f>
        <v>-14.788088221096528</v>
      </c>
      <c r="AJ116" s="179">
        <f>-CHOOSE(Depn_Profile,'Regulatory Model'!AJ93,'Regulatory Model'!AJ122)</f>
        <v>-15.157790426623938</v>
      </c>
      <c r="AK116" s="179">
        <f>-CHOOSE(Depn_Profile,'Regulatory Model'!AK93,'Regulatory Model'!AK122)</f>
        <v>-15.546694632922414</v>
      </c>
      <c r="AL116" s="179">
        <f>-CHOOSE(Depn_Profile,'Regulatory Model'!AL93,'Regulatory Model'!AL122)</f>
        <v>-15.977851147208982</v>
      </c>
      <c r="AM116" s="179">
        <f>-CHOOSE(Depn_Profile,'Regulatory Model'!AM93,'Regulatory Model'!AM122)</f>
        <v>-16.468682597661065</v>
      </c>
      <c r="AN116" s="179">
        <f>-CHOOSE(Depn_Profile,'Regulatory Model'!AN93,'Regulatory Model'!AN122)</f>
        <v>-17.028881468472349</v>
      </c>
      <c r="AO116" s="179">
        <f>-CHOOSE(Depn_Profile,'Regulatory Model'!AO93,'Regulatory Model'!AO122)</f>
        <v>-17.670021867087137</v>
      </c>
      <c r="AP116" s="179">
        <f>-CHOOSE(Depn_Profile,'Regulatory Model'!AP93,'Regulatory Model'!AP122)</f>
        <v>-18.406049128309043</v>
      </c>
      <c r="AQ116" s="179">
        <f>-CHOOSE(Depn_Profile,'Regulatory Model'!AQ93,'Regulatory Model'!AQ122)</f>
        <v>-19.25394079674933</v>
      </c>
      <c r="AR116" s="179">
        <f>-CHOOSE(Depn_Profile,'Regulatory Model'!AR93,'Regulatory Model'!AR122)</f>
        <v>-20.234617313565174</v>
      </c>
      <c r="AS116" s="179">
        <f>-CHOOSE(Depn_Profile,'Regulatory Model'!AS93,'Regulatory Model'!AS122)</f>
        <v>-21.374226330792524</v>
      </c>
      <c r="AT116" s="179">
        <f>-CHOOSE(Depn_Profile,'Regulatory Model'!AT93,'Regulatory Model'!AT122)</f>
        <v>-22.706003473531034</v>
      </c>
      <c r="AU116" s="179">
        <f>-CHOOSE(Depn_Profile,'Regulatory Model'!AU93,'Regulatory Model'!AU122)</f>
        <v>-24.273054834403005</v>
      </c>
      <c r="AV116" s="179">
        <f>-CHOOSE(Depn_Profile,'Regulatory Model'!AV93,'Regulatory Model'!AV122)</f>
        <v>-26.132676955909901</v>
      </c>
      <c r="AW116" s="179">
        <f>-CHOOSE(Depn_Profile,'Regulatory Model'!AW93,'Regulatory Model'!AW122)</f>
        <v>-28.363375229745703</v>
      </c>
      <c r="AX116" s="179">
        <f>-CHOOSE(Depn_Profile,'Regulatory Model'!AX93,'Regulatory Model'!AX122)</f>
        <v>-31.076923658096682</v>
      </c>
      <c r="AY116" s="179">
        <f>-CHOOSE(Depn_Profile,'Regulatory Model'!AY93,'Regulatory Model'!AY122)</f>
        <v>-34.440616339753703</v>
      </c>
      <c r="AZ116" s="179">
        <f>-CHOOSE(Depn_Profile,'Regulatory Model'!AZ93,'Regulatory Model'!AZ122)</f>
        <v>-38.722363743510442</v>
      </c>
      <c r="BA116" s="179">
        <f>-CHOOSE(Depn_Profile,'Regulatory Model'!BA93,'Regulatory Model'!BA122)</f>
        <v>-44.394822260151564</v>
      </c>
      <c r="BB116" s="179">
        <f>-CHOOSE(Depn_Profile,'Regulatory Model'!BB93,'Regulatory Model'!BB122)</f>
        <v>-52.428122667956345</v>
      </c>
      <c r="BC116" s="179">
        <f>-CHOOSE(Depn_Profile,'Regulatory Model'!BC93,'Regulatory Model'!BC122)</f>
        <v>-65.450961233106099</v>
      </c>
      <c r="BD116" s="179">
        <f>-CHOOSE(Depn_Profile,'Regulatory Model'!BD93,'Regulatory Model'!BD122)</f>
        <v>-98.962417823079733</v>
      </c>
    </row>
    <row r="117" spans="2:56" outlineLevel="1" x14ac:dyDescent="0.2">
      <c r="B117" s="49" t="str">
        <v>Rail</v>
      </c>
      <c r="C117" s="10" t="s">
        <v>217</v>
      </c>
      <c r="G117" s="179">
        <f>-CHOOSE(Depn_Profile,'Regulatory Model'!G94,'Regulatory Model'!G123)</f>
        <v>-1.6737325924634987</v>
      </c>
      <c r="H117" s="179">
        <f>-CHOOSE(Depn_Profile,'Regulatory Model'!H94,'Regulatory Model'!H123)</f>
        <v>-1.7505331129721633</v>
      </c>
      <c r="I117" s="179">
        <f>-CHOOSE(Depn_Profile,'Regulatory Model'!I94,'Regulatory Model'!I123)</f>
        <v>-1.8816984255220692</v>
      </c>
      <c r="J117" s="179">
        <f>-CHOOSE(Depn_Profile,'Regulatory Model'!J94,'Regulatory Model'!J123)</f>
        <v>-2.0560022953447037</v>
      </c>
      <c r="K117" s="179">
        <f>-CHOOSE(Depn_Profile,'Regulatory Model'!K94,'Regulatory Model'!K123)</f>
        <v>-2.7021060167026891</v>
      </c>
      <c r="L117" s="179">
        <f>-CHOOSE(Depn_Profile,'Regulatory Model'!L94,'Regulatory Model'!L123)</f>
        <v>-3.8124556681491724</v>
      </c>
      <c r="M117" s="179">
        <f>-CHOOSE(Depn_Profile,'Regulatory Model'!M94,'Regulatory Model'!M123)</f>
        <v>-4.9774406049889155</v>
      </c>
      <c r="N117" s="179">
        <f>-CHOOSE(Depn_Profile,'Regulatory Model'!N94,'Regulatory Model'!N123)</f>
        <v>-6.198292003878052</v>
      </c>
      <c r="O117" s="179">
        <f>-CHOOSE(Depn_Profile,'Regulatory Model'!O94,'Regulatory Model'!O123)</f>
        <v>-7.4770750723335269</v>
      </c>
      <c r="P117" s="179">
        <f>-CHOOSE(Depn_Profile,'Regulatory Model'!P94,'Regulatory Model'!P123)</f>
        <v>-8.815923361709352</v>
      </c>
      <c r="Q117" s="179">
        <f>-CHOOSE(Depn_Profile,'Regulatory Model'!Q94,'Regulatory Model'!Q123)</f>
        <v>-10.217040893633762</v>
      </c>
      <c r="R117" s="179">
        <f>-CHOOSE(Depn_Profile,'Regulatory Model'!R94,'Regulatory Model'!R123)</f>
        <v>-11.682704350053321</v>
      </c>
      <c r="S117" s="179">
        <f>-CHOOSE(Depn_Profile,'Regulatory Model'!S94,'Regulatory Model'!S123)</f>
        <v>-13.215265328735336</v>
      </c>
      <c r="T117" s="179">
        <f>-CHOOSE(Depn_Profile,'Regulatory Model'!T94,'Regulatory Model'!T123)</f>
        <v>-14.817152666132671</v>
      </c>
      <c r="U117" s="179">
        <f>-CHOOSE(Depn_Profile,'Regulatory Model'!U94,'Regulatory Model'!U123)</f>
        <v>-16.49087482956941</v>
      </c>
      <c r="V117" s="179">
        <f>-CHOOSE(Depn_Profile,'Regulatory Model'!V94,'Regulatory Model'!V123)</f>
        <v>-18.239022380761654</v>
      </c>
      <c r="W117" s="179">
        <f>-CHOOSE(Depn_Profile,'Regulatory Model'!W94,'Regulatory Model'!W123)</f>
        <v>-20.064270512745033</v>
      </c>
      <c r="X117" s="179">
        <f>-CHOOSE(Depn_Profile,'Regulatory Model'!X94,'Regulatory Model'!X123)</f>
        <v>-21.9693816623396</v>
      </c>
      <c r="Y117" s="179">
        <f>-CHOOSE(Depn_Profile,'Regulatory Model'!Y94,'Regulatory Model'!Y123)</f>
        <v>-21.411312548602925</v>
      </c>
      <c r="Z117" s="179">
        <f>-CHOOSE(Depn_Profile,'Regulatory Model'!Z94,'Regulatory Model'!Z123)</f>
        <v>-23.421152158674474</v>
      </c>
      <c r="AA117" s="179">
        <f>-CHOOSE(Depn_Profile,'Regulatory Model'!AA94,'Regulatory Model'!AA123)</f>
        <v>-25.530910329044566</v>
      </c>
      <c r="AB117" s="179">
        <f>-CHOOSE(Depn_Profile,'Regulatory Model'!AB94,'Regulatory Model'!AB123)</f>
        <v>-27.772286772943779</v>
      </c>
      <c r="AC117" s="179">
        <f>-CHOOSE(Depn_Profile,'Regulatory Model'!AC94,'Regulatory Model'!AC123)</f>
        <v>-30.168497058850608</v>
      </c>
      <c r="AD117" s="179">
        <f>-CHOOSE(Depn_Profile,'Regulatory Model'!AD94,'Regulatory Model'!AD123)</f>
        <v>-32.731813002055119</v>
      </c>
      <c r="AE117" s="179">
        <f>-CHOOSE(Depn_Profile,'Regulatory Model'!AE94,'Regulatory Model'!AE123)</f>
        <v>-35.475811652924762</v>
      </c>
      <c r="AF117" s="179">
        <f>-CHOOSE(Depn_Profile,'Regulatory Model'!AF94,'Regulatory Model'!AF123)</f>
        <v>-38.415568662754112</v>
      </c>
      <c r="AG117" s="179">
        <f>-CHOOSE(Depn_Profile,'Regulatory Model'!AG94,'Regulatory Model'!AG123)</f>
        <v>-41.567890059780758</v>
      </c>
      <c r="AH117" s="179">
        <f>-CHOOSE(Depn_Profile,'Regulatory Model'!AH94,'Regulatory Model'!AH123)</f>
        <v>-44.951592178460778</v>
      </c>
      <c r="AI117" s="179">
        <f>-CHOOSE(Depn_Profile,'Regulatory Model'!AI94,'Regulatory Model'!AI123)</f>
        <v>-48.587842532453685</v>
      </c>
      <c r="AJ117" s="179">
        <f>-CHOOSE(Depn_Profile,'Regulatory Model'!AJ94,'Regulatory Model'!AJ123)</f>
        <v>-52.500578617704988</v>
      </c>
      <c r="AK117" s="179">
        <f>-CHOOSE(Depn_Profile,'Regulatory Model'!AK94,'Regulatory Model'!AK123)</f>
        <v>-56.71347094641348</v>
      </c>
      <c r="AL117" s="179">
        <f>-CHOOSE(Depn_Profile,'Regulatory Model'!AL94,'Regulatory Model'!AL123)</f>
        <v>-61.179986967521543</v>
      </c>
      <c r="AM117" s="179">
        <f>-CHOOSE(Depn_Profile,'Regulatory Model'!AM94,'Regulatory Model'!AM123)</f>
        <v>-65.897529495333316</v>
      </c>
      <c r="AN117" s="179">
        <f>-CHOOSE(Depn_Profile,'Regulatory Model'!AN94,'Regulatory Model'!AN123)</f>
        <v>-70.912842857012947</v>
      </c>
      <c r="AO117" s="179">
        <f>-CHOOSE(Depn_Profile,'Regulatory Model'!AO94,'Regulatory Model'!AO123)</f>
        <v>-75.433069756171179</v>
      </c>
      <c r="AP117" s="179">
        <f>-CHOOSE(Depn_Profile,'Regulatory Model'!AP94,'Regulatory Model'!AP123)</f>
        <v>-79.514404851872001</v>
      </c>
      <c r="AQ117" s="179">
        <f>-CHOOSE(Depn_Profile,'Regulatory Model'!AQ94,'Regulatory Model'!AQ123)</f>
        <v>-84.072648314146406</v>
      </c>
      <c r="AR117" s="179">
        <f>-CHOOSE(Depn_Profile,'Regulatory Model'!AR94,'Regulatory Model'!AR123)</f>
        <v>-89.18976488576125</v>
      </c>
      <c r="AS117" s="179">
        <f>-CHOOSE(Depn_Profile,'Regulatory Model'!AS94,'Regulatory Model'!AS123)</f>
        <v>-94.965708884865933</v>
      </c>
      <c r="AT117" s="179">
        <f>-CHOOSE(Depn_Profile,'Regulatory Model'!AT94,'Regulatory Model'!AT123)</f>
        <v>-101.52698831142121</v>
      </c>
      <c r="AU117" s="179">
        <f>-CHOOSE(Depn_Profile,'Regulatory Model'!AU94,'Regulatory Model'!AU123)</f>
        <v>-109.03706203155816</v>
      </c>
      <c r="AV117" s="179">
        <f>-CHOOSE(Depn_Profile,'Regulatory Model'!AV94,'Regulatory Model'!AV123)</f>
        <v>-117.7124808026845</v>
      </c>
      <c r="AW117" s="179">
        <f>-CHOOSE(Depn_Profile,'Regulatory Model'!AW94,'Regulatory Model'!AW123)</f>
        <v>-127.84910915905327</v>
      </c>
      <c r="AX117" s="179">
        <f>-CHOOSE(Depn_Profile,'Regulatory Model'!AX94,'Regulatory Model'!AX123)</f>
        <v>-139.8671809721252</v>
      </c>
      <c r="AY117" s="179">
        <f>-CHOOSE(Depn_Profile,'Regulatory Model'!AY94,'Regulatory Model'!AY123)</f>
        <v>-154.39442949735061</v>
      </c>
      <c r="AZ117" s="179">
        <f>-CHOOSE(Depn_Profile,'Regulatory Model'!AZ94,'Regulatory Model'!AZ123)</f>
        <v>-172.43456142688567</v>
      </c>
      <c r="BA117" s="179">
        <f>-CHOOSE(Depn_Profile,'Regulatory Model'!BA94,'Regulatory Model'!BA123)</f>
        <v>-195.7562685070753</v>
      </c>
      <c r="BB117" s="179">
        <f>-CHOOSE(Depn_Profile,'Regulatory Model'!BB94,'Regulatory Model'!BB123)</f>
        <v>-227.98681013718334</v>
      </c>
      <c r="BC117" s="179">
        <f>-CHOOSE(Depn_Profile,'Regulatory Model'!BC94,'Regulatory Model'!BC123)</f>
        <v>-278.94963935966723</v>
      </c>
      <c r="BD117" s="179">
        <f>-CHOOSE(Depn_Profile,'Regulatory Model'!BD94,'Regulatory Model'!BD123)</f>
        <v>-406.54969899618868</v>
      </c>
    </row>
    <row r="118" spans="2:56" outlineLevel="1" x14ac:dyDescent="0.2">
      <c r="B118" s="49" t="str">
        <v>Buildings</v>
      </c>
      <c r="C118" s="10" t="s">
        <v>217</v>
      </c>
      <c r="G118" s="179">
        <f>-CHOOSE(Depn_Profile,'Regulatory Model'!G95,'Regulatory Model'!G124)</f>
        <v>-0.11010495592048403</v>
      </c>
      <c r="H118" s="179">
        <f>-CHOOSE(Depn_Profile,'Regulatory Model'!H95,'Regulatory Model'!H124)</f>
        <v>-0.123446233921675</v>
      </c>
      <c r="I118" s="179">
        <f>-CHOOSE(Depn_Profile,'Regulatory Model'!I95,'Regulatory Model'!I124)</f>
        <v>-0.17346393603707233</v>
      </c>
      <c r="J118" s="179">
        <f>-CHOOSE(Depn_Profile,'Regulatory Model'!J95,'Regulatory Model'!J124)</f>
        <v>-0.25093290686970487</v>
      </c>
      <c r="K118" s="179">
        <f>-CHOOSE(Depn_Profile,'Regulatory Model'!K95,'Regulatory Model'!K124)</f>
        <v>-0.29547884731310392</v>
      </c>
      <c r="L118" s="179">
        <f>-CHOOSE(Depn_Profile,'Regulatory Model'!L95,'Regulatory Model'!L124)</f>
        <v>-0.30286581849593153</v>
      </c>
      <c r="M118" s="179">
        <f>-CHOOSE(Depn_Profile,'Regulatory Model'!M95,'Regulatory Model'!M124)</f>
        <v>-0.31043746395832983</v>
      </c>
      <c r="N118" s="179">
        <f>-CHOOSE(Depn_Profile,'Regulatory Model'!N95,'Regulatory Model'!N124)</f>
        <v>-0.31819840055728799</v>
      </c>
      <c r="O118" s="179">
        <f>-CHOOSE(Depn_Profile,'Regulatory Model'!O95,'Regulatory Model'!O124)</f>
        <v>-0.32615336057122019</v>
      </c>
      <c r="P118" s="179">
        <f>-CHOOSE(Depn_Profile,'Regulatory Model'!P95,'Regulatory Model'!P124)</f>
        <v>-0.33430719458550068</v>
      </c>
      <c r="Q118" s="179">
        <f>-CHOOSE(Depn_Profile,'Regulatory Model'!Q95,'Regulatory Model'!Q124)</f>
        <v>-0.34266487445013816</v>
      </c>
      <c r="R118" s="179">
        <f>-CHOOSE(Depn_Profile,'Regulatory Model'!R95,'Regulatory Model'!R124)</f>
        <v>-0.35123149631139161</v>
      </c>
      <c r="S118" s="179">
        <f>-CHOOSE(Depn_Profile,'Regulatory Model'!S95,'Regulatory Model'!S124)</f>
        <v>-0.36001228371917637</v>
      </c>
      <c r="T118" s="179">
        <f>-CHOOSE(Depn_Profile,'Regulatory Model'!T95,'Regulatory Model'!T124)</f>
        <v>-0.36901259081215576</v>
      </c>
      <c r="U118" s="179">
        <f>-CHOOSE(Depn_Profile,'Regulatory Model'!U95,'Regulatory Model'!U124)</f>
        <v>-0.37823790558245962</v>
      </c>
      <c r="V118" s="179">
        <f>-CHOOSE(Depn_Profile,'Regulatory Model'!V95,'Regulatory Model'!V124)</f>
        <v>-0.38769385322202099</v>
      </c>
      <c r="W118" s="179">
        <f>-CHOOSE(Depn_Profile,'Regulatory Model'!W95,'Regulatory Model'!W124)</f>
        <v>-0.39738619955257148</v>
      </c>
      <c r="X118" s="179">
        <f>-CHOOSE(Depn_Profile,'Regulatory Model'!X95,'Regulatory Model'!X124)</f>
        <v>-0.40732085454138572</v>
      </c>
      <c r="Y118" s="179">
        <f>-CHOOSE(Depn_Profile,'Regulatory Model'!Y95,'Regulatory Model'!Y124)</f>
        <v>-0.41750387590492033</v>
      </c>
      <c r="Z118" s="179">
        <f>-CHOOSE(Depn_Profile,'Regulatory Model'!Z95,'Regulatory Model'!Z124)</f>
        <v>-0.42794147280254335</v>
      </c>
      <c r="AA118" s="179">
        <f>-CHOOSE(Depn_Profile,'Regulatory Model'!AA95,'Regulatory Model'!AA124)</f>
        <v>-0.43864000962260685</v>
      </c>
      <c r="AB118" s="179">
        <f>-CHOOSE(Depn_Profile,'Regulatory Model'!AB95,'Regulatory Model'!AB124)</f>
        <v>-0.44960600986317195</v>
      </c>
      <c r="AC118" s="179">
        <f>-CHOOSE(Depn_Profile,'Regulatory Model'!AC95,'Regulatory Model'!AC124)</f>
        <v>-0.46084616010975127</v>
      </c>
      <c r="AD118" s="179">
        <f>-CHOOSE(Depn_Profile,'Regulatory Model'!AD95,'Regulatory Model'!AD124)</f>
        <v>-0.472367314112495</v>
      </c>
      <c r="AE118" s="179">
        <f>-CHOOSE(Depn_Profile,'Regulatory Model'!AE95,'Regulatory Model'!AE124)</f>
        <v>-0.48417649696530729</v>
      </c>
      <c r="AF118" s="179">
        <f>-CHOOSE(Depn_Profile,'Regulatory Model'!AF95,'Regulatory Model'!AF124)</f>
        <v>-0.49628090938943992</v>
      </c>
      <c r="AG118" s="179">
        <f>-CHOOSE(Depn_Profile,'Regulatory Model'!AG95,'Regulatory Model'!AG124)</f>
        <v>-0.28443447025571023</v>
      </c>
      <c r="AH118" s="179">
        <f>-CHOOSE(Depn_Profile,'Regulatory Model'!AH95,'Regulatory Model'!AH124)</f>
        <v>-0.20443505691008876</v>
      </c>
      <c r="AI118" s="179">
        <f>-CHOOSE(Depn_Profile,'Regulatory Model'!AI95,'Regulatory Model'!AI124)</f>
        <v>-7.0626857230915302E-2</v>
      </c>
      <c r="AJ118" s="179">
        <f>-CHOOSE(Depn_Profile,'Regulatory Model'!AJ95,'Regulatory Model'!AJ124)</f>
        <v>0</v>
      </c>
      <c r="AK118" s="179">
        <f>-CHOOSE(Depn_Profile,'Regulatory Model'!AK95,'Regulatory Model'!AK124)</f>
        <v>0</v>
      </c>
      <c r="AL118" s="179">
        <f>-CHOOSE(Depn_Profile,'Regulatory Model'!AL95,'Regulatory Model'!AL124)</f>
        <v>0</v>
      </c>
      <c r="AM118" s="179">
        <f>-CHOOSE(Depn_Profile,'Regulatory Model'!AM95,'Regulatory Model'!AM124)</f>
        <v>0</v>
      </c>
      <c r="AN118" s="179">
        <f>-CHOOSE(Depn_Profile,'Regulatory Model'!AN95,'Regulatory Model'!AN124)</f>
        <v>0</v>
      </c>
      <c r="AO118" s="179">
        <f>-CHOOSE(Depn_Profile,'Regulatory Model'!AO95,'Regulatory Model'!AO124)</f>
        <v>0</v>
      </c>
      <c r="AP118" s="179">
        <f>-CHOOSE(Depn_Profile,'Regulatory Model'!AP95,'Regulatory Model'!AP124)</f>
        <v>0</v>
      </c>
      <c r="AQ118" s="179">
        <f>-CHOOSE(Depn_Profile,'Regulatory Model'!AQ95,'Regulatory Model'!AQ124)</f>
        <v>0</v>
      </c>
      <c r="AR118" s="179">
        <f>-CHOOSE(Depn_Profile,'Regulatory Model'!AR95,'Regulatory Model'!AR124)</f>
        <v>0</v>
      </c>
      <c r="AS118" s="179">
        <f>-CHOOSE(Depn_Profile,'Regulatory Model'!AS95,'Regulatory Model'!AS124)</f>
        <v>0</v>
      </c>
      <c r="AT118" s="179">
        <f>-CHOOSE(Depn_Profile,'Regulatory Model'!AT95,'Regulatory Model'!AT124)</f>
        <v>0</v>
      </c>
      <c r="AU118" s="179">
        <f>-CHOOSE(Depn_Profile,'Regulatory Model'!AU95,'Regulatory Model'!AU124)</f>
        <v>0</v>
      </c>
      <c r="AV118" s="179">
        <f>-CHOOSE(Depn_Profile,'Regulatory Model'!AV95,'Regulatory Model'!AV124)</f>
        <v>0</v>
      </c>
      <c r="AW118" s="179">
        <f>-CHOOSE(Depn_Profile,'Regulatory Model'!AW95,'Regulatory Model'!AW124)</f>
        <v>0</v>
      </c>
      <c r="AX118" s="179">
        <f>-CHOOSE(Depn_Profile,'Regulatory Model'!AX95,'Regulatory Model'!AX124)</f>
        <v>0</v>
      </c>
      <c r="AY118" s="179">
        <f>-CHOOSE(Depn_Profile,'Regulatory Model'!AY95,'Regulatory Model'!AY124)</f>
        <v>0</v>
      </c>
      <c r="AZ118" s="179">
        <f>-CHOOSE(Depn_Profile,'Regulatory Model'!AZ95,'Regulatory Model'!AZ124)</f>
        <v>0</v>
      </c>
      <c r="BA118" s="179">
        <f>-CHOOSE(Depn_Profile,'Regulatory Model'!BA95,'Regulatory Model'!BA124)</f>
        <v>0</v>
      </c>
      <c r="BB118" s="179">
        <f>-CHOOSE(Depn_Profile,'Regulatory Model'!BB95,'Regulatory Model'!BB124)</f>
        <v>0</v>
      </c>
      <c r="BC118" s="179">
        <f>-CHOOSE(Depn_Profile,'Regulatory Model'!BC95,'Regulatory Model'!BC124)</f>
        <v>0</v>
      </c>
      <c r="BD118" s="179">
        <f>-CHOOSE(Depn_Profile,'Regulatory Model'!BD95,'Regulatory Model'!BD124)</f>
        <v>0</v>
      </c>
    </row>
    <row r="119" spans="2:56" outlineLevel="1" x14ac:dyDescent="0.2">
      <c r="B119" s="49" t="str">
        <v>Wharves</v>
      </c>
      <c r="C119" s="10" t="s">
        <v>217</v>
      </c>
      <c r="G119" s="179">
        <f>-CHOOSE(Depn_Profile,'Regulatory Model'!G96,'Regulatory Model'!G125)</f>
        <v>-28.390861282090054</v>
      </c>
      <c r="H119" s="179">
        <f>-CHOOSE(Depn_Profile,'Regulatory Model'!H96,'Regulatory Model'!H125)</f>
        <v>-30.082591924288579</v>
      </c>
      <c r="I119" s="179">
        <f>-CHOOSE(Depn_Profile,'Regulatory Model'!I96,'Regulatory Model'!I125)</f>
        <v>-32.236252542314453</v>
      </c>
      <c r="J119" s="179">
        <f>-CHOOSE(Depn_Profile,'Regulatory Model'!J96,'Regulatory Model'!J125)</f>
        <v>-34.701251285571132</v>
      </c>
      <c r="K119" s="179">
        <f>-CHOOSE(Depn_Profile,'Regulatory Model'!K96,'Regulatory Model'!K125)</f>
        <v>-37.269331567866672</v>
      </c>
      <c r="L119" s="179">
        <f>-CHOOSE(Depn_Profile,'Regulatory Model'!L96,'Regulatory Model'!L125)</f>
        <v>-39.467612518523318</v>
      </c>
      <c r="M119" s="179">
        <f>-CHOOSE(Depn_Profile,'Regulatory Model'!M96,'Regulatory Model'!M125)</f>
        <v>-41.753493878047578</v>
      </c>
      <c r="N119" s="179">
        <f>-CHOOSE(Depn_Profile,'Regulatory Model'!N96,'Regulatory Model'!N125)</f>
        <v>-44.129002047723965</v>
      </c>
      <c r="O119" s="179">
        <f>-CHOOSE(Depn_Profile,'Regulatory Model'!O96,'Regulatory Model'!O125)</f>
        <v>-46.597189692210392</v>
      </c>
      <c r="P119" s="179">
        <f>-CHOOSE(Depn_Profile,'Regulatory Model'!P96,'Regulatory Model'!P125)</f>
        <v>-49.161206092641322</v>
      </c>
      <c r="Q119" s="179">
        <f>-CHOOSE(Depn_Profile,'Regulatory Model'!Q96,'Regulatory Model'!Q125)</f>
        <v>-51.824300069536164</v>
      </c>
      <c r="R119" s="179">
        <f>-CHOOSE(Depn_Profile,'Regulatory Model'!R96,'Regulatory Model'!R125)</f>
        <v>-54.589822991467848</v>
      </c>
      <c r="S119" s="179">
        <f>-CHOOSE(Depn_Profile,'Regulatory Model'!S96,'Regulatory Model'!S125)</f>
        <v>-57.461231871952648</v>
      </c>
      <c r="T119" s="179">
        <f>-CHOOSE(Depn_Profile,'Regulatory Model'!T96,'Regulatory Model'!T125)</f>
        <v>-60.442092557092025</v>
      </c>
      <c r="U119" s="179">
        <f>-CHOOSE(Depn_Profile,'Regulatory Model'!U96,'Regulatory Model'!U125)</f>
        <v>-63.536083006568404</v>
      </c>
      <c r="V119" s="179">
        <f>-CHOOSE(Depn_Profile,'Regulatory Model'!V96,'Regulatory Model'!V125)</f>
        <v>-66.746996670670413</v>
      </c>
      <c r="W119" s="179">
        <f>-CHOOSE(Depn_Profile,'Regulatory Model'!W96,'Regulatory Model'!W125)</f>
        <v>-70.07874596609841</v>
      </c>
      <c r="X119" s="179">
        <f>-CHOOSE(Depn_Profile,'Regulatory Model'!X96,'Regulatory Model'!X125)</f>
        <v>-73.535365853378636</v>
      </c>
      <c r="Y119" s="179">
        <f>-CHOOSE(Depn_Profile,'Regulatory Model'!Y96,'Regulatory Model'!Y125)</f>
        <v>-77.121017518794076</v>
      </c>
      <c r="Z119" s="179">
        <f>-CHOOSE(Depn_Profile,'Regulatory Model'!Z96,'Regulatory Model'!Z125)</f>
        <v>-80.839992163821918</v>
      </c>
      <c r="AA119" s="179">
        <f>-CHOOSE(Depn_Profile,'Regulatory Model'!AA96,'Regulatory Model'!AA125)</f>
        <v>-84.696714905151907</v>
      </c>
      <c r="AB119" s="179">
        <f>-CHOOSE(Depn_Profile,'Regulatory Model'!AB96,'Regulatory Model'!AB125)</f>
        <v>-88.695748788446011</v>
      </c>
      <c r="AC119" s="179">
        <f>-CHOOSE(Depn_Profile,'Regulatory Model'!AC96,'Regulatory Model'!AC125)</f>
        <v>-92.841798919089101</v>
      </c>
      <c r="AD119" s="179">
        <f>-CHOOSE(Depn_Profile,'Regulatory Model'!AD96,'Regulatory Model'!AD125)</f>
        <v>-48.868415293705418</v>
      </c>
      <c r="AE119" s="179">
        <f>-CHOOSE(Depn_Profile,'Regulatory Model'!AE96,'Regulatory Model'!AE125)</f>
        <v>-52.116420317783415</v>
      </c>
      <c r="AF119" s="179">
        <f>-CHOOSE(Depn_Profile,'Regulatory Model'!AF96,'Regulatory Model'!AF125)</f>
        <v>-54.845776544628187</v>
      </c>
      <c r="AG119" s="179">
        <f>-CHOOSE(Depn_Profile,'Regulatory Model'!AG96,'Regulatory Model'!AG125)</f>
        <v>-56.458578656806793</v>
      </c>
      <c r="AH119" s="179">
        <f>-CHOOSE(Depn_Profile,'Regulatory Model'!AH96,'Regulatory Model'!AH125)</f>
        <v>-57.35230832255565</v>
      </c>
      <c r="AI119" s="179">
        <f>-CHOOSE(Depn_Profile,'Regulatory Model'!AI96,'Regulatory Model'!AI125)</f>
        <v>-57.566630476509964</v>
      </c>
      <c r="AJ119" s="179">
        <f>-CHOOSE(Depn_Profile,'Regulatory Model'!AJ96,'Regulatory Model'!AJ125)</f>
        <v>-58.385113526983055</v>
      </c>
      <c r="AK119" s="179">
        <f>-CHOOSE(Depn_Profile,'Regulatory Model'!AK96,'Regulatory Model'!AK125)</f>
        <v>-60.435820494483117</v>
      </c>
      <c r="AL119" s="179">
        <f>-CHOOSE(Depn_Profile,'Regulatory Model'!AL96,'Regulatory Model'!AL125)</f>
        <v>-62.709531530773006</v>
      </c>
      <c r="AM119" s="179">
        <f>-CHOOSE(Depn_Profile,'Regulatory Model'!AM96,'Regulatory Model'!AM125)</f>
        <v>-65.240023369361325</v>
      </c>
      <c r="AN119" s="179">
        <f>-CHOOSE(Depn_Profile,'Regulatory Model'!AN96,'Regulatory Model'!AN125)</f>
        <v>-68.065099769721186</v>
      </c>
      <c r="AO119" s="179">
        <f>-CHOOSE(Depn_Profile,'Regulatory Model'!AO96,'Regulatory Model'!AO125)</f>
        <v>-71.22971750571196</v>
      </c>
      <c r="AP119" s="179">
        <f>-CHOOSE(Depn_Profile,'Regulatory Model'!AP96,'Regulatory Model'!AP125)</f>
        <v>-74.787838833434066</v>
      </c>
      <c r="AQ119" s="179">
        <f>-CHOOSE(Depn_Profile,'Regulatory Model'!AQ96,'Regulatory Model'!AQ125)</f>
        <v>-78.804932005152594</v>
      </c>
      <c r="AR119" s="179">
        <f>-CHOOSE(Depn_Profile,'Regulatory Model'!AR96,'Regulatory Model'!AR125)</f>
        <v>-83.361415993945812</v>
      </c>
      <c r="AS119" s="179">
        <f>-CHOOSE(Depn_Profile,'Regulatory Model'!AS96,'Regulatory Model'!AS125)</f>
        <v>-88.557518005046063</v>
      </c>
      <c r="AT119" s="179">
        <f>-CHOOSE(Depn_Profile,'Regulatory Model'!AT96,'Regulatory Model'!AT125)</f>
        <v>-94.520310672545207</v>
      </c>
      <c r="AU119" s="179">
        <f>-CHOOSE(Depn_Profile,'Regulatory Model'!AU96,'Regulatory Model'!AU125)</f>
        <v>-101.41423452118113</v>
      </c>
      <c r="AV119" s="179">
        <f>-CHOOSE(Depn_Profile,'Regulatory Model'!AV96,'Regulatory Model'!AV125)</f>
        <v>-109.45743397014847</v>
      </c>
      <c r="AW119" s="179">
        <f>-CHOOSE(Depn_Profile,'Regulatory Model'!AW96,'Regulatory Model'!AW125)</f>
        <v>-118.94829654854094</v>
      </c>
      <c r="AX119" s="179">
        <f>-CHOOSE(Depn_Profile,'Regulatory Model'!AX96,'Regulatory Model'!AX125)</f>
        <v>-130.31105439364433</v>
      </c>
      <c r="AY119" s="179">
        <f>-CHOOSE(Depn_Profile,'Regulatory Model'!AY96,'Regulatory Model'!AY125)</f>
        <v>-144.17992242312673</v>
      </c>
      <c r="AZ119" s="179">
        <f>-CHOOSE(Depn_Profile,'Regulatory Model'!AZ96,'Regulatory Model'!AZ125)</f>
        <v>-161.56961654392515</v>
      </c>
      <c r="BA119" s="179">
        <f>-CHOOSE(Depn_Profile,'Regulatory Model'!BA96,'Regulatory Model'!BA125)</f>
        <v>-184.26908668325092</v>
      </c>
      <c r="BB119" s="179">
        <f>-CHOOSE(Depn_Profile,'Regulatory Model'!BB96,'Regulatory Model'!BB125)</f>
        <v>-215.94837414306625</v>
      </c>
      <c r="BC119" s="179">
        <f>-CHOOSE(Depn_Profile,'Regulatory Model'!BC96,'Regulatory Model'!BC125)</f>
        <v>-266.54889446339502</v>
      </c>
      <c r="BD119" s="179">
        <f>-CHOOSE(Depn_Profile,'Regulatory Model'!BD96,'Regulatory Model'!BD125)</f>
        <v>-394.67721291604266</v>
      </c>
    </row>
    <row r="120" spans="2:56" outlineLevel="1" x14ac:dyDescent="0.2">
      <c r="B120" s="49" t="str">
        <v>Plant</v>
      </c>
      <c r="C120" s="10" t="s">
        <v>217</v>
      </c>
      <c r="G120" s="179">
        <f>-CHOOSE(Depn_Profile,'Regulatory Model'!G97,'Regulatory Model'!G126)</f>
        <v>-2.3922008054776169</v>
      </c>
      <c r="H120" s="179">
        <f>-CHOOSE(Depn_Profile,'Regulatory Model'!H97,'Regulatory Model'!H126)</f>
        <v>-2.519433646294861</v>
      </c>
      <c r="I120" s="179">
        <f>-CHOOSE(Depn_Profile,'Regulatory Model'!I97,'Regulatory Model'!I126)</f>
        <v>-2.6638986832747853</v>
      </c>
      <c r="J120" s="179">
        <f>-CHOOSE(Depn_Profile,'Regulatory Model'!J97,'Regulatory Model'!J126)</f>
        <v>-2.8730972836874775</v>
      </c>
      <c r="K120" s="179">
        <f>-CHOOSE(Depn_Profile,'Regulatory Model'!K97,'Regulatory Model'!K126)</f>
        <v>-3.2180547991646176</v>
      </c>
      <c r="L120" s="179">
        <f>-CHOOSE(Depn_Profile,'Regulatory Model'!L97,'Regulatory Model'!L126)</f>
        <v>-3.6425064107182821</v>
      </c>
      <c r="M120" s="179">
        <f>-CHOOSE(Depn_Profile,'Regulatory Model'!M97,'Regulatory Model'!M126)</f>
        <v>-4.0864354079335294</v>
      </c>
      <c r="N120" s="179">
        <f>-CHOOSE(Depn_Profile,'Regulatory Model'!N97,'Regulatory Model'!N126)</f>
        <v>-4.5502842885028389</v>
      </c>
      <c r="O120" s="179">
        <f>-CHOOSE(Depn_Profile,'Regulatory Model'!O97,'Regulatory Model'!O126)</f>
        <v>-5.0347715909706556</v>
      </c>
      <c r="P120" s="179">
        <f>-CHOOSE(Depn_Profile,'Regulatory Model'!P97,'Regulatory Model'!P126)</f>
        <v>-5.5406393308815503</v>
      </c>
      <c r="Q120" s="179">
        <f>-CHOOSE(Depn_Profile,'Regulatory Model'!Q97,'Regulatory Model'!Q126)</f>
        <v>-6.0178906284186269</v>
      </c>
      <c r="R120" s="179">
        <f>-CHOOSE(Depn_Profile,'Regulatory Model'!R97,'Regulatory Model'!R126)</f>
        <v>-6.4717674124803732</v>
      </c>
      <c r="S120" s="179">
        <f>-CHOOSE(Depn_Profile,'Regulatory Model'!S97,'Regulatory Model'!S126)</f>
        <v>-6.9209192404525819</v>
      </c>
      <c r="T120" s="179">
        <f>-CHOOSE(Depn_Profile,'Regulatory Model'!T97,'Regulatory Model'!T126)</f>
        <v>-7.2916942278741361</v>
      </c>
      <c r="U120" s="179">
        <f>-CHOOSE(Depn_Profile,'Regulatory Model'!U97,'Regulatory Model'!U126)</f>
        <v>-7.5429281517866418</v>
      </c>
      <c r="V120" s="179">
        <f>-CHOOSE(Depn_Profile,'Regulatory Model'!V97,'Regulatory Model'!V126)</f>
        <v>-7.7318336646964596</v>
      </c>
      <c r="W120" s="179">
        <f>-CHOOSE(Depn_Profile,'Regulatory Model'!W97,'Regulatory Model'!W126)</f>
        <v>-7.9251295063138691</v>
      </c>
      <c r="X120" s="179">
        <f>-CHOOSE(Depn_Profile,'Regulatory Model'!X97,'Regulatory Model'!X126)</f>
        <v>-8.1232577439717151</v>
      </c>
      <c r="Y120" s="179">
        <f>-CHOOSE(Depn_Profile,'Regulatory Model'!Y97,'Regulatory Model'!Y126)</f>
        <v>-4.7456599301313842</v>
      </c>
      <c r="Z120" s="179">
        <f>-CHOOSE(Depn_Profile,'Regulatory Model'!Z97,'Regulatory Model'!Z126)</f>
        <v>-4.8643014283846693</v>
      </c>
      <c r="AA120" s="179">
        <f>-CHOOSE(Depn_Profile,'Regulatory Model'!AA97,'Regulatory Model'!AA126)</f>
        <v>-4.9859089640942846</v>
      </c>
      <c r="AB120" s="179">
        <f>-CHOOSE(Depn_Profile,'Regulatory Model'!AB97,'Regulatory Model'!AB126)</f>
        <v>-5.1105566881966427</v>
      </c>
      <c r="AC120" s="179">
        <f>-CHOOSE(Depn_Profile,'Regulatory Model'!AC97,'Regulatory Model'!AC126)</f>
        <v>-5.238320605401559</v>
      </c>
      <c r="AD120" s="179">
        <f>-CHOOSE(Depn_Profile,'Regulatory Model'!AD97,'Regulatory Model'!AD126)</f>
        <v>-5.3692786205365977</v>
      </c>
      <c r="AE120" s="179">
        <f>-CHOOSE(Depn_Profile,'Regulatory Model'!AE97,'Regulatory Model'!AE126)</f>
        <v>-5.5035105860500115</v>
      </c>
      <c r="AF120" s="179">
        <f>-CHOOSE(Depn_Profile,'Regulatory Model'!AF97,'Regulatory Model'!AF126)</f>
        <v>-5.6410983507012622</v>
      </c>
      <c r="AG120" s="179">
        <f>-CHOOSE(Depn_Profile,'Regulatory Model'!AG97,'Regulatory Model'!AG126)</f>
        <v>-5.7821258094687931</v>
      </c>
      <c r="AH120" s="179">
        <f>-CHOOSE(Depn_Profile,'Regulatory Model'!AH97,'Regulatory Model'!AH126)</f>
        <v>-5.9266789547055119</v>
      </c>
      <c r="AI120" s="179">
        <f>-CHOOSE(Depn_Profile,'Regulatory Model'!AI97,'Regulatory Model'!AI126)</f>
        <v>-6.0748459285731506</v>
      </c>
      <c r="AJ120" s="179">
        <f>-CHOOSE(Depn_Profile,'Regulatory Model'!AJ97,'Regulatory Model'!AJ126)</f>
        <v>-6.2267170767874784</v>
      </c>
      <c r="AK120" s="179">
        <f>-CHOOSE(Depn_Profile,'Regulatory Model'!AK97,'Regulatory Model'!AK126)</f>
        <v>-6.3823850037071654</v>
      </c>
      <c r="AL120" s="179">
        <f>-CHOOSE(Depn_Profile,'Regulatory Model'!AL97,'Regulatory Model'!AL126)</f>
        <v>-6.5419446287998433</v>
      </c>
      <c r="AM120" s="179">
        <f>-CHOOSE(Depn_Profile,'Regulatory Model'!AM97,'Regulatory Model'!AM126)</f>
        <v>-6.7054932445198396</v>
      </c>
      <c r="AN120" s="179">
        <f>-CHOOSE(Depn_Profile,'Regulatory Model'!AN97,'Regulatory Model'!AN126)</f>
        <v>-6.8731305756328354</v>
      </c>
      <c r="AO120" s="179">
        <f>-CHOOSE(Depn_Profile,'Regulatory Model'!AO97,'Regulatory Model'!AO126)</f>
        <v>-7.0449588400236554</v>
      </c>
      <c r="AP120" s="179">
        <f>-CHOOSE(Depn_Profile,'Regulatory Model'!AP97,'Regulatory Model'!AP126)</f>
        <v>-7.2210828110242442</v>
      </c>
      <c r="AQ120" s="179">
        <f>-CHOOSE(Depn_Profile,'Regulatory Model'!AQ97,'Regulatory Model'!AQ126)</f>
        <v>-7.4016098812998496</v>
      </c>
      <c r="AR120" s="179">
        <f>-CHOOSE(Depn_Profile,'Regulatory Model'!AR97,'Regulatory Model'!AR126)</f>
        <v>-7.5866501283323462</v>
      </c>
      <c r="AS120" s="179">
        <f>-CHOOSE(Depn_Profile,'Regulatory Model'!AS97,'Regulatory Model'!AS126)</f>
        <v>-7.7763163815406546</v>
      </c>
      <c r="AT120" s="179">
        <f>-CHOOSE(Depn_Profile,'Regulatory Model'!AT97,'Regulatory Model'!AT126)</f>
        <v>-7.9707242910791685</v>
      </c>
      <c r="AU120" s="179">
        <f>-CHOOSE(Depn_Profile,'Regulatory Model'!AU97,'Regulatory Model'!AU126)</f>
        <v>-8.1914923783518212</v>
      </c>
      <c r="AV120" s="179">
        <f>-CHOOSE(Depn_Profile,'Regulatory Model'!AV97,'Regulatory Model'!AV126)</f>
        <v>-8.4922075397324903</v>
      </c>
      <c r="AW120" s="179">
        <f>-CHOOSE(Depn_Profile,'Regulatory Model'!AW97,'Regulatory Model'!AW126)</f>
        <v>-8.9233103310214847</v>
      </c>
      <c r="AX120" s="179">
        <f>-CHOOSE(Depn_Profile,'Regulatory Model'!AX97,'Regulatory Model'!AX126)</f>
        <v>-9.5299038578659623</v>
      </c>
      <c r="AY120" s="179">
        <f>-CHOOSE(Depn_Profile,'Regulatory Model'!AY97,'Regulatory Model'!AY126)</f>
        <v>-10.379871638777322</v>
      </c>
      <c r="AZ120" s="179">
        <f>-CHOOSE(Depn_Profile,'Regulatory Model'!AZ97,'Regulatory Model'!AZ126)</f>
        <v>-11.582402011942881</v>
      </c>
      <c r="BA120" s="179">
        <f>-CHOOSE(Depn_Profile,'Regulatory Model'!BA97,'Regulatory Model'!BA126)</f>
        <v>-13.330762985874193</v>
      </c>
      <c r="BB120" s="179">
        <f>-CHOOSE(Depn_Profile,'Regulatory Model'!BB97,'Regulatory Model'!BB126)</f>
        <v>-16.022552213600477</v>
      </c>
      <c r="BC120" s="179">
        <f>-CHOOSE(Depn_Profile,'Regulatory Model'!BC97,'Regulatory Model'!BC126)</f>
        <v>-20.736664396949976</v>
      </c>
      <c r="BD120" s="179">
        <f>-CHOOSE(Depn_Profile,'Regulatory Model'!BD97,'Regulatory Model'!BD126)</f>
        <v>-33.83902887118218</v>
      </c>
    </row>
    <row r="121" spans="2:56" outlineLevel="1" x14ac:dyDescent="0.2">
      <c r="B121" s="49" t="str">
        <v>Land</v>
      </c>
      <c r="C121" s="10" t="s">
        <v>217</v>
      </c>
      <c r="G121" s="179">
        <f>-CHOOSE(Depn_Profile,'Regulatory Model'!G98,'Regulatory Model'!G127)</f>
        <v>-0.81777426269662934</v>
      </c>
      <c r="H121" s="179">
        <f>-CHOOSE(Depn_Profile,'Regulatory Model'!H98,'Regulatory Model'!H127)</f>
        <v>-0.83515763426966294</v>
      </c>
      <c r="I121" s="179">
        <f>-CHOOSE(Depn_Profile,'Regulatory Model'!I98,'Regulatory Model'!I127)</f>
        <v>-0.85102940831460672</v>
      </c>
      <c r="J121" s="179">
        <f>-CHOOSE(Depn_Profile,'Regulatory Model'!J98,'Regulatory Model'!J127)</f>
        <v>-0.86236638977528079</v>
      </c>
      <c r="K121" s="179">
        <f>-CHOOSE(Depn_Profile,'Regulatory Model'!K98,'Regulatory Model'!K127)</f>
        <v>-0.88126135887640444</v>
      </c>
      <c r="L121" s="179">
        <f>-CHOOSE(Depn_Profile,'Regulatory Model'!L98,'Regulatory Model'!L127)</f>
        <v>-0.90329289284831449</v>
      </c>
      <c r="M121" s="179">
        <f>-CHOOSE(Depn_Profile,'Regulatory Model'!M98,'Regulatory Model'!M127)</f>
        <v>-0.92587521516952243</v>
      </c>
      <c r="N121" s="179">
        <f>-CHOOSE(Depn_Profile,'Regulatory Model'!N98,'Regulatory Model'!N127)</f>
        <v>-0.94902209554876038</v>
      </c>
      <c r="O121" s="179">
        <f>-CHOOSE(Depn_Profile,'Regulatory Model'!O98,'Regulatory Model'!O127)</f>
        <v>-0.97274764793747925</v>
      </c>
      <c r="P121" s="179">
        <f>-CHOOSE(Depn_Profile,'Regulatory Model'!P98,'Regulatory Model'!P127)</f>
        <v>-0.99706633913591614</v>
      </c>
      <c r="Q121" s="179">
        <f>-CHOOSE(Depn_Profile,'Regulatory Model'!Q98,'Regulatory Model'!Q127)</f>
        <v>-1.0219929976143141</v>
      </c>
      <c r="R121" s="179">
        <f>-CHOOSE(Depn_Profile,'Regulatory Model'!R98,'Regulatory Model'!R127)</f>
        <v>-1.0475428225546719</v>
      </c>
      <c r="S121" s="179">
        <f>-CHOOSE(Depn_Profile,'Regulatory Model'!S98,'Regulatory Model'!S127)</f>
        <v>-1.0737313931185384</v>
      </c>
      <c r="T121" s="179">
        <f>-CHOOSE(Depn_Profile,'Regulatory Model'!T98,'Regulatory Model'!T127)</f>
        <v>-1.100574677946502</v>
      </c>
      <c r="U121" s="179">
        <f>-CHOOSE(Depn_Profile,'Regulatory Model'!U98,'Regulatory Model'!U127)</f>
        <v>-1.1280890448951644</v>
      </c>
      <c r="V121" s="179">
        <f>-CHOOSE(Depn_Profile,'Regulatory Model'!V98,'Regulatory Model'!V127)</f>
        <v>-1.1562912710175433</v>
      </c>
      <c r="W121" s="179">
        <f>-CHOOSE(Depn_Profile,'Regulatory Model'!W98,'Regulatory Model'!W127)</f>
        <v>-1.1851985527929816</v>
      </c>
      <c r="X121" s="179">
        <f>-CHOOSE(Depn_Profile,'Regulatory Model'!X98,'Regulatory Model'!X127)</f>
        <v>-1.2148285166128061</v>
      </c>
      <c r="Y121" s="179">
        <f>-CHOOSE(Depn_Profile,'Regulatory Model'!Y98,'Regulatory Model'!Y127)</f>
        <v>-1.2451992295281262</v>
      </c>
      <c r="Z121" s="179">
        <f>-CHOOSE(Depn_Profile,'Regulatory Model'!Z98,'Regulatory Model'!Z127)</f>
        <v>-1.2763292102663291</v>
      </c>
      <c r="AA121" s="179">
        <f>-CHOOSE(Depn_Profile,'Regulatory Model'!AA98,'Regulatory Model'!AA127)</f>
        <v>-1.3082374405229873</v>
      </c>
      <c r="AB121" s="179">
        <f>-CHOOSE(Depn_Profile,'Regulatory Model'!AB98,'Regulatory Model'!AB127)</f>
        <v>-1.3409433765360619</v>
      </c>
      <c r="AC121" s="179">
        <f>-CHOOSE(Depn_Profile,'Regulatory Model'!AC98,'Regulatory Model'!AC127)</f>
        <v>-1.3744669609494633</v>
      </c>
      <c r="AD121" s="179">
        <f>-CHOOSE(Depn_Profile,'Regulatory Model'!AD98,'Regulatory Model'!AD127)</f>
        <v>-1.4088286349731998</v>
      </c>
      <c r="AE121" s="179">
        <f>-CHOOSE(Depn_Profile,'Regulatory Model'!AE98,'Regulatory Model'!AE127)</f>
        <v>-1.4440493508475296</v>
      </c>
      <c r="AF121" s="179">
        <f>-CHOOSE(Depn_Profile,'Regulatory Model'!AF98,'Regulatory Model'!AF127)</f>
        <v>-1.4801505846187177</v>
      </c>
      <c r="AG121" s="179">
        <f>-CHOOSE(Depn_Profile,'Regulatory Model'!AG98,'Regulatory Model'!AG127)</f>
        <v>-1.5171543492341855</v>
      </c>
      <c r="AH121" s="179">
        <f>-CHOOSE(Depn_Profile,'Regulatory Model'!AH98,'Regulatory Model'!AH127)</f>
        <v>-1.5550832079650401</v>
      </c>
      <c r="AI121" s="179">
        <f>-CHOOSE(Depn_Profile,'Regulatory Model'!AI98,'Regulatory Model'!AI127)</f>
        <v>-1.5939602881641659</v>
      </c>
      <c r="AJ121" s="179">
        <f>-CHOOSE(Depn_Profile,'Regulatory Model'!AJ98,'Regulatory Model'!AJ127)</f>
        <v>-1.6338092953682697</v>
      </c>
      <c r="AK121" s="179">
        <f>-CHOOSE(Depn_Profile,'Regulatory Model'!AK98,'Regulatory Model'!AK127)</f>
        <v>-1.6746545277524765</v>
      </c>
      <c r="AL121" s="179">
        <f>-CHOOSE(Depn_Profile,'Regulatory Model'!AL98,'Regulatory Model'!AL127)</f>
        <v>-1.7165208909462881</v>
      </c>
      <c r="AM121" s="179">
        <f>-CHOOSE(Depn_Profile,'Regulatory Model'!AM98,'Regulatory Model'!AM127)</f>
        <v>-1.7594339132199452</v>
      </c>
      <c r="AN121" s="179">
        <f>-CHOOSE(Depn_Profile,'Regulatory Model'!AN98,'Regulatory Model'!AN127)</f>
        <v>-1.8034197610504439</v>
      </c>
      <c r="AO121" s="179">
        <f>-CHOOSE(Depn_Profile,'Regulatory Model'!AO98,'Regulatory Model'!AO127)</f>
        <v>-1.8485052550767049</v>
      </c>
      <c r="AP121" s="179">
        <f>-CHOOSE(Depn_Profile,'Regulatory Model'!AP98,'Regulatory Model'!AP127)</f>
        <v>-1.8947178864536225</v>
      </c>
      <c r="AQ121" s="179">
        <f>-CHOOSE(Depn_Profile,'Regulatory Model'!AQ98,'Regulatory Model'!AQ127)</f>
        <v>-1.9420858336149629</v>
      </c>
      <c r="AR121" s="179">
        <f>-CHOOSE(Depn_Profile,'Regulatory Model'!AR98,'Regulatory Model'!AR127)</f>
        <v>-1.990637979455337</v>
      </c>
      <c r="AS121" s="179">
        <f>-CHOOSE(Depn_Profile,'Regulatory Model'!AS98,'Regulatory Model'!AS127)</f>
        <v>-2.0404039289417204</v>
      </c>
      <c r="AT121" s="179">
        <f>-CHOOSE(Depn_Profile,'Regulatory Model'!AT98,'Regulatory Model'!AT127)</f>
        <v>-2.0914140271652633</v>
      </c>
      <c r="AU121" s="179">
        <f>-CHOOSE(Depn_Profile,'Regulatory Model'!AU98,'Regulatory Model'!AU127)</f>
        <v>-2.1436993778443947</v>
      </c>
      <c r="AV121" s="179">
        <f>-CHOOSE(Depn_Profile,'Regulatory Model'!AV98,'Regulatory Model'!AV127)</f>
        <v>-2.1972918622905042</v>
      </c>
      <c r="AW121" s="179">
        <f>-CHOOSE(Depn_Profile,'Regulatory Model'!AW98,'Regulatory Model'!AW127)</f>
        <v>-2.2522241588477665</v>
      </c>
      <c r="AX121" s="179">
        <f>-CHOOSE(Depn_Profile,'Regulatory Model'!AX98,'Regulatory Model'!AX127)</f>
        <v>-2.3085297628189605</v>
      </c>
      <c r="AY121" s="179">
        <f>-CHOOSE(Depn_Profile,'Regulatory Model'!AY98,'Regulatory Model'!AY127)</f>
        <v>-2.3662430068894342</v>
      </c>
      <c r="AZ121" s="179">
        <f>-CHOOSE(Depn_Profile,'Regulatory Model'!AZ98,'Regulatory Model'!AZ127)</f>
        <v>-2.42539908206167</v>
      </c>
      <c r="BA121" s="179">
        <f>-CHOOSE(Depn_Profile,'Regulatory Model'!BA98,'Regulatory Model'!BA127)</f>
        <v>-2.4860340591132113</v>
      </c>
      <c r="BB121" s="179">
        <f>-CHOOSE(Depn_Profile,'Regulatory Model'!BB98,'Regulatory Model'!BB127)</f>
        <v>-2.5481849105910417</v>
      </c>
      <c r="BC121" s="179">
        <f>-CHOOSE(Depn_Profile,'Regulatory Model'!BC98,'Regulatory Model'!BC127)</f>
        <v>-2.6118895333558174</v>
      </c>
      <c r="BD121" s="179">
        <f>-CHOOSE(Depn_Profile,'Regulatory Model'!BD98,'Regulatory Model'!BD127)</f>
        <v>-2.6771867716897129</v>
      </c>
    </row>
    <row r="122" spans="2:56" outlineLevel="1" x14ac:dyDescent="0.2">
      <c r="B122" s="49" t="str">
        <v>Port Capacity Project - Initial Capital Asset Value</v>
      </c>
      <c r="C122" s="10" t="s">
        <v>217</v>
      </c>
      <c r="G122" s="179">
        <f>-CHOOSE(Depn_Profile,'Regulatory Model'!G99,'Regulatory Model'!G128)</f>
        <v>-12.90357554786517</v>
      </c>
      <c r="H122" s="179">
        <f>-CHOOSE(Depn_Profile,'Regulatory Model'!H99,'Regulatory Model'!H128)</f>
        <v>-13.177865970786518</v>
      </c>
      <c r="I122" s="179">
        <f>-CHOOSE(Depn_Profile,'Regulatory Model'!I99,'Regulatory Model'!I128)</f>
        <v>-13.428305052584271</v>
      </c>
      <c r="J122" s="179">
        <f>-CHOOSE(Depn_Profile,'Regulatory Model'!J99,'Regulatory Model'!J128)</f>
        <v>-13.607190111011235</v>
      </c>
      <c r="K122" s="179">
        <f>-CHOOSE(Depn_Profile,'Regulatory Model'!K99,'Regulatory Model'!K128)</f>
        <v>-13.905331875056179</v>
      </c>
      <c r="L122" s="179">
        <f>-CHOOSE(Depn_Profile,'Regulatory Model'!L99,'Regulatory Model'!L128)</f>
        <v>-14.252965171932583</v>
      </c>
      <c r="M122" s="179">
        <f>-CHOOSE(Depn_Profile,'Regulatory Model'!M99,'Regulatory Model'!M128)</f>
        <v>-14.609289301230898</v>
      </c>
      <c r="N122" s="179">
        <f>-CHOOSE(Depn_Profile,'Regulatory Model'!N99,'Regulatory Model'!N128)</f>
        <v>-14.974521533761669</v>
      </c>
      <c r="O122" s="179">
        <f>-CHOOSE(Depn_Profile,'Regulatory Model'!O99,'Regulatory Model'!O128)</f>
        <v>-15.348884572105709</v>
      </c>
      <c r="P122" s="179">
        <f>-CHOOSE(Depn_Profile,'Regulatory Model'!P99,'Regulatory Model'!P128)</f>
        <v>-15.732606686408351</v>
      </c>
      <c r="Q122" s="179">
        <f>-CHOOSE(Depn_Profile,'Regulatory Model'!Q99,'Regulatory Model'!Q128)</f>
        <v>-16.12592185356856</v>
      </c>
      <c r="R122" s="179">
        <f>-CHOOSE(Depn_Profile,'Regulatory Model'!R99,'Regulatory Model'!R128)</f>
        <v>-16.529069899907771</v>
      </c>
      <c r="S122" s="179">
        <f>-CHOOSE(Depn_Profile,'Regulatory Model'!S99,'Regulatory Model'!S128)</f>
        <v>-16.942296647405463</v>
      </c>
      <c r="T122" s="179">
        <f>-CHOOSE(Depn_Profile,'Regulatory Model'!T99,'Regulatory Model'!T128)</f>
        <v>-17.3658540635906</v>
      </c>
      <c r="U122" s="179">
        <f>-CHOOSE(Depn_Profile,'Regulatory Model'!U99,'Regulatory Model'!U128)</f>
        <v>-17.800000415180364</v>
      </c>
      <c r="V122" s="179">
        <f>-CHOOSE(Depn_Profile,'Regulatory Model'!V99,'Regulatory Model'!V128)</f>
        <v>-18.245000425559869</v>
      </c>
      <c r="W122" s="179">
        <f>-CHOOSE(Depn_Profile,'Regulatory Model'!W99,'Regulatory Model'!W128)</f>
        <v>-18.701125436198865</v>
      </c>
      <c r="X122" s="179">
        <f>-CHOOSE(Depn_Profile,'Regulatory Model'!X99,'Regulatory Model'!X128)</f>
        <v>-19.168653572103832</v>
      </c>
      <c r="Y122" s="179">
        <f>-CHOOSE(Depn_Profile,'Regulatory Model'!Y99,'Regulatory Model'!Y128)</f>
        <v>-19.647869911406428</v>
      </c>
      <c r="Z122" s="179">
        <f>-CHOOSE(Depn_Profile,'Regulatory Model'!Z99,'Regulatory Model'!Z128)</f>
        <v>-20.139066659191585</v>
      </c>
      <c r="AA122" s="179">
        <f>-CHOOSE(Depn_Profile,'Regulatory Model'!AA99,'Regulatory Model'!AA128)</f>
        <v>-20.642543325671376</v>
      </c>
      <c r="AB122" s="179">
        <f>-CHOOSE(Depn_Profile,'Regulatory Model'!AB99,'Regulatory Model'!AB128)</f>
        <v>-21.158606908813155</v>
      </c>
      <c r="AC122" s="179">
        <f>-CHOOSE(Depn_Profile,'Regulatory Model'!AC99,'Regulatory Model'!AC128)</f>
        <v>-21.687572081533485</v>
      </c>
      <c r="AD122" s="179">
        <f>-CHOOSE(Depn_Profile,'Regulatory Model'!AD99,'Regulatory Model'!AD128)</f>
        <v>-22.22976138357182</v>
      </c>
      <c r="AE122" s="179">
        <f>-CHOOSE(Depn_Profile,'Regulatory Model'!AE99,'Regulatory Model'!AE128)</f>
        <v>-22.785505418161112</v>
      </c>
      <c r="AF122" s="179">
        <f>-CHOOSE(Depn_Profile,'Regulatory Model'!AF99,'Regulatory Model'!AF128)</f>
        <v>-23.355143053615137</v>
      </c>
      <c r="AG122" s="179">
        <f>-CHOOSE(Depn_Profile,'Regulatory Model'!AG99,'Regulatory Model'!AG128)</f>
        <v>-23.939021629955516</v>
      </c>
      <c r="AH122" s="179">
        <f>-CHOOSE(Depn_Profile,'Regulatory Model'!AH99,'Regulatory Model'!AH128)</f>
        <v>-24.537497170704398</v>
      </c>
      <c r="AI122" s="179">
        <f>-CHOOSE(Depn_Profile,'Regulatory Model'!AI99,'Regulatory Model'!AI128)</f>
        <v>-25.150934599972008</v>
      </c>
      <c r="AJ122" s="179">
        <f>-CHOOSE(Depn_Profile,'Regulatory Model'!AJ99,'Regulatory Model'!AJ128)</f>
        <v>-25.779707964971301</v>
      </c>
      <c r="AK122" s="179">
        <f>-CHOOSE(Depn_Profile,'Regulatory Model'!AK99,'Regulatory Model'!AK128)</f>
        <v>-26.424200664095583</v>
      </c>
      <c r="AL122" s="179">
        <f>-CHOOSE(Depn_Profile,'Regulatory Model'!AL99,'Regulatory Model'!AL128)</f>
        <v>-27.084805680697972</v>
      </c>
      <c r="AM122" s="179">
        <f>-CHOOSE(Depn_Profile,'Regulatory Model'!AM99,'Regulatory Model'!AM128)</f>
        <v>-27.761925822715419</v>
      </c>
      <c r="AN122" s="179">
        <f>-CHOOSE(Depn_Profile,'Regulatory Model'!AN99,'Regulatory Model'!AN128)</f>
        <v>-28.455973968283303</v>
      </c>
      <c r="AO122" s="179">
        <f>-CHOOSE(Depn_Profile,'Regulatory Model'!AO99,'Regulatory Model'!AO128)</f>
        <v>-29.167373317490387</v>
      </c>
      <c r="AP122" s="179">
        <f>-CHOOSE(Depn_Profile,'Regulatory Model'!AP99,'Regulatory Model'!AP128)</f>
        <v>-29.896557650427646</v>
      </c>
      <c r="AQ122" s="179">
        <f>-CHOOSE(Depn_Profile,'Regulatory Model'!AQ99,'Regulatory Model'!AQ128)</f>
        <v>-30.643971591688334</v>
      </c>
      <c r="AR122" s="179">
        <f>-CHOOSE(Depn_Profile,'Regulatory Model'!AR99,'Regulatory Model'!AR128)</f>
        <v>-31.410070881480543</v>
      </c>
      <c r="AS122" s="179">
        <f>-CHOOSE(Depn_Profile,'Regulatory Model'!AS99,'Regulatory Model'!AS128)</f>
        <v>-32.195322653517557</v>
      </c>
      <c r="AT122" s="179">
        <f>-CHOOSE(Depn_Profile,'Regulatory Model'!AT99,'Regulatory Model'!AT128)</f>
        <v>-33.000205719855494</v>
      </c>
      <c r="AU122" s="179">
        <f>-CHOOSE(Depn_Profile,'Regulatory Model'!AU99,'Regulatory Model'!AU128)</f>
        <v>-33.825210862851876</v>
      </c>
      <c r="AV122" s="179">
        <f>-CHOOSE(Depn_Profile,'Regulatory Model'!AV99,'Regulatory Model'!AV128)</f>
        <v>-34.670841134423164</v>
      </c>
      <c r="AW122" s="179">
        <f>-CHOOSE(Depn_Profile,'Regulatory Model'!AW99,'Regulatory Model'!AW128)</f>
        <v>-35.537612162783745</v>
      </c>
      <c r="AX122" s="179">
        <f>-CHOOSE(Depn_Profile,'Regulatory Model'!AX99,'Regulatory Model'!AX128)</f>
        <v>-36.426052466853335</v>
      </c>
      <c r="AY122" s="179">
        <f>-CHOOSE(Depn_Profile,'Regulatory Model'!AY99,'Regulatory Model'!AY128)</f>
        <v>-37.336703778524665</v>
      </c>
      <c r="AZ122" s="179">
        <f>-CHOOSE(Depn_Profile,'Regulatory Model'!AZ99,'Regulatory Model'!AZ128)</f>
        <v>-38.270121372987774</v>
      </c>
      <c r="BA122" s="179">
        <f>-CHOOSE(Depn_Profile,'Regulatory Model'!BA99,'Regulatory Model'!BA128)</f>
        <v>-39.226874407312465</v>
      </c>
      <c r="BB122" s="179">
        <f>-CHOOSE(Depn_Profile,'Regulatory Model'!BB99,'Regulatory Model'!BB128)</f>
        <v>-40.207546267495275</v>
      </c>
      <c r="BC122" s="179">
        <f>-CHOOSE(Depn_Profile,'Regulatory Model'!BC99,'Regulatory Model'!BC128)</f>
        <v>-41.212734924182655</v>
      </c>
      <c r="BD122" s="179">
        <f>-CHOOSE(Depn_Profile,'Regulatory Model'!BD99,'Regulatory Model'!BD128)</f>
        <v>-42.243053297287219</v>
      </c>
    </row>
    <row r="123" spans="2:56" outlineLevel="1" x14ac:dyDescent="0.2">
      <c r="B123" s="49" t="str">
        <v>Port Capacity Project - Wharves</v>
      </c>
      <c r="C123" s="10" t="s">
        <v>217</v>
      </c>
      <c r="G123" s="179">
        <f>-CHOOSE(Depn_Profile,'Regulatory Model'!G100,'Regulatory Model'!G129)</f>
        <v>-0.25693824255559788</v>
      </c>
      <c r="H123" s="179">
        <f>-CHOOSE(Depn_Profile,'Regulatory Model'!H100,'Regulatory Model'!H129)</f>
        <v>-0.54245778729069649</v>
      </c>
      <c r="I123" s="179">
        <f>-CHOOSE(Depn_Profile,'Regulatory Model'!I100,'Regulatory Model'!I129)</f>
        <v>-0.5707603840223775</v>
      </c>
      <c r="J123" s="179">
        <f>-CHOOSE(Depn_Profile,'Regulatory Model'!J100,'Regulatory Model'!J129)</f>
        <v>-0.57836376391610367</v>
      </c>
      <c r="K123" s="179">
        <f>-CHOOSE(Depn_Profile,'Regulatory Model'!K100,'Regulatory Model'!K129)</f>
        <v>-0.59103606373898054</v>
      </c>
      <c r="L123" s="179">
        <f>-CHOOSE(Depn_Profile,'Regulatory Model'!L100,'Regulatory Model'!L129)</f>
        <v>-0.60581196533245507</v>
      </c>
      <c r="M123" s="179">
        <f>-CHOOSE(Depn_Profile,'Regulatory Model'!M100,'Regulatory Model'!M129)</f>
        <v>-0.62095726446576649</v>
      </c>
      <c r="N123" s="179">
        <f>-CHOOSE(Depn_Profile,'Regulatory Model'!N100,'Regulatory Model'!N129)</f>
        <v>-0.6364811960774106</v>
      </c>
      <c r="O123" s="179">
        <f>-CHOOSE(Depn_Profile,'Regulatory Model'!O100,'Regulatory Model'!O129)</f>
        <v>-0.65239322597934579</v>
      </c>
      <c r="P123" s="179">
        <f>-CHOOSE(Depn_Profile,'Regulatory Model'!P100,'Regulatory Model'!P129)</f>
        <v>-0.66870305662882934</v>
      </c>
      <c r="Q123" s="179">
        <f>-CHOOSE(Depn_Profile,'Regulatory Model'!Q100,'Regulatory Model'!Q129)</f>
        <v>-0.68542063304455003</v>
      </c>
      <c r="R123" s="179">
        <f>-CHOOSE(Depn_Profile,'Regulatory Model'!R100,'Regulatory Model'!R129)</f>
        <v>-0.70255614887066375</v>
      </c>
      <c r="S123" s="179">
        <f>-CHOOSE(Depn_Profile,'Regulatory Model'!S100,'Regulatory Model'!S129)</f>
        <v>-0.72012005259243028</v>
      </c>
      <c r="T123" s="179">
        <f>-CHOOSE(Depn_Profile,'Regulatory Model'!T100,'Regulatory Model'!T129)</f>
        <v>-0.73812305390724098</v>
      </c>
      <c r="U123" s="179">
        <f>-CHOOSE(Depn_Profile,'Regulatory Model'!U100,'Regulatory Model'!U129)</f>
        <v>-0.75657613025492187</v>
      </c>
      <c r="V123" s="179">
        <f>-CHOOSE(Depn_Profile,'Regulatory Model'!V100,'Regulatory Model'!V129)</f>
        <v>-0.77549053351129482</v>
      </c>
      <c r="W123" s="179">
        <f>-CHOOSE(Depn_Profile,'Regulatory Model'!W100,'Regulatory Model'!W129)</f>
        <v>-0.79487779684907711</v>
      </c>
      <c r="X123" s="179">
        <f>-CHOOSE(Depn_Profile,'Regulatory Model'!X100,'Regulatory Model'!X129)</f>
        <v>-0.81474974177030401</v>
      </c>
      <c r="Y123" s="179">
        <f>-CHOOSE(Depn_Profile,'Regulatory Model'!Y100,'Regulatory Model'!Y129)</f>
        <v>-0.83511848531456156</v>
      </c>
      <c r="Z123" s="179">
        <f>-CHOOSE(Depn_Profile,'Regulatory Model'!Z100,'Regulatory Model'!Z129)</f>
        <v>-0.85599644744742542</v>
      </c>
      <c r="AA123" s="179">
        <f>-CHOOSE(Depn_Profile,'Regulatory Model'!AA100,'Regulatory Model'!AA129)</f>
        <v>-0.87739635863361098</v>
      </c>
      <c r="AB123" s="179">
        <f>-CHOOSE(Depn_Profile,'Regulatory Model'!AB100,'Regulatory Model'!AB129)</f>
        <v>-0.89933126759945115</v>
      </c>
      <c r="AC123" s="179">
        <f>-CHOOSE(Depn_Profile,'Regulatory Model'!AC100,'Regulatory Model'!AC129)</f>
        <v>-0.9218145492894374</v>
      </c>
      <c r="AD123" s="179">
        <f>-CHOOSE(Depn_Profile,'Regulatory Model'!AD100,'Regulatory Model'!AD129)</f>
        <v>-0.94485991302167327</v>
      </c>
      <c r="AE123" s="179">
        <f>-CHOOSE(Depn_Profile,'Regulatory Model'!AE100,'Regulatory Model'!AE129)</f>
        <v>-0.96848141084721495</v>
      </c>
      <c r="AF123" s="179">
        <f>-CHOOSE(Depn_Profile,'Regulatory Model'!AF100,'Regulatory Model'!AF129)</f>
        <v>-0.99269344611839527</v>
      </c>
      <c r="AG123" s="179">
        <f>-CHOOSE(Depn_Profile,'Regulatory Model'!AG100,'Regulatory Model'!AG129)</f>
        <v>-1.0175107822713552</v>
      </c>
      <c r="AH123" s="179">
        <f>-CHOOSE(Depn_Profile,'Regulatory Model'!AH100,'Regulatory Model'!AH129)</f>
        <v>-1.0429485518281389</v>
      </c>
      <c r="AI123" s="179">
        <f>-CHOOSE(Depn_Profile,'Regulatory Model'!AI100,'Regulatory Model'!AI129)</f>
        <v>-1.0690222656238422</v>
      </c>
      <c r="AJ123" s="179">
        <f>-CHOOSE(Depn_Profile,'Regulatory Model'!AJ100,'Regulatory Model'!AJ129)</f>
        <v>-1.0957478222644381</v>
      </c>
      <c r="AK123" s="179">
        <f>-CHOOSE(Depn_Profile,'Regulatory Model'!AK100,'Regulatory Model'!AK129)</f>
        <v>-1.1231415178210491</v>
      </c>
      <c r="AL123" s="179">
        <f>-CHOOSE(Depn_Profile,'Regulatory Model'!AL100,'Regulatory Model'!AL129)</f>
        <v>-1.151220055766575</v>
      </c>
      <c r="AM123" s="179">
        <f>-CHOOSE(Depn_Profile,'Regulatory Model'!AM100,'Regulatory Model'!AM129)</f>
        <v>-1.1800005571607395</v>
      </c>
      <c r="AN123" s="179">
        <f>-CHOOSE(Depn_Profile,'Regulatory Model'!AN100,'Regulatory Model'!AN129)</f>
        <v>-1.2095005710897579</v>
      </c>
      <c r="AO123" s="179">
        <f>-CHOOSE(Depn_Profile,'Regulatory Model'!AO100,'Regulatory Model'!AO129)</f>
        <v>-1.2397380853670019</v>
      </c>
      <c r="AP123" s="179">
        <f>-CHOOSE(Depn_Profile,'Regulatory Model'!AP100,'Regulatory Model'!AP129)</f>
        <v>-1.270731537501177</v>
      </c>
      <c r="AQ123" s="179">
        <f>-CHOOSE(Depn_Profile,'Regulatory Model'!AQ100,'Regulatory Model'!AQ129)</f>
        <v>-1.3024998259387062</v>
      </c>
      <c r="AR123" s="179">
        <f>-CHOOSE(Depn_Profile,'Regulatory Model'!AR100,'Regulatory Model'!AR129)</f>
        <v>-1.3350623215871738</v>
      </c>
      <c r="AS123" s="179">
        <f>-CHOOSE(Depn_Profile,'Regulatory Model'!AS100,'Regulatory Model'!AS129)</f>
        <v>-1.3684388796268532</v>
      </c>
      <c r="AT123" s="179">
        <f>-CHOOSE(Depn_Profile,'Regulatory Model'!AT100,'Regulatory Model'!AT129)</f>
        <v>-1.4026498516175243</v>
      </c>
      <c r="AU123" s="179">
        <f>-CHOOSE(Depn_Profile,'Regulatory Model'!AU100,'Regulatory Model'!AU129)</f>
        <v>-1.4377160979079622</v>
      </c>
      <c r="AV123" s="179">
        <f>-CHOOSE(Depn_Profile,'Regulatory Model'!AV100,'Regulatory Model'!AV129)</f>
        <v>-1.4736590003556611</v>
      </c>
      <c r="AW123" s="179">
        <f>-CHOOSE(Depn_Profile,'Regulatory Model'!AW100,'Regulatory Model'!AW129)</f>
        <v>-1.5105004753645526</v>
      </c>
      <c r="AX123" s="179">
        <f>-CHOOSE(Depn_Profile,'Regulatory Model'!AX100,'Regulatory Model'!AX129)</f>
        <v>-1.5482629872486662</v>
      </c>
      <c r="AY123" s="179">
        <f>-CHOOSE(Depn_Profile,'Regulatory Model'!AY100,'Regulatory Model'!AY129)</f>
        <v>-1.5869695619298827</v>
      </c>
      <c r="AZ123" s="179">
        <f>-CHOOSE(Depn_Profile,'Regulatory Model'!AZ100,'Regulatory Model'!AZ129)</f>
        <v>-1.6266438009781297</v>
      </c>
      <c r="BA123" s="179">
        <f>-CHOOSE(Depn_Profile,'Regulatory Model'!BA100,'Regulatory Model'!BA129)</f>
        <v>-1.6673098960025827</v>
      </c>
      <c r="BB123" s="179">
        <f>-CHOOSE(Depn_Profile,'Regulatory Model'!BB100,'Regulatory Model'!BB129)</f>
        <v>-1.7089926434026472</v>
      </c>
      <c r="BC123" s="179">
        <f>-CHOOSE(Depn_Profile,'Regulatory Model'!BC100,'Regulatory Model'!BC129)</f>
        <v>-1.7517174594877132</v>
      </c>
      <c r="BD123" s="179">
        <f>-CHOOSE(Depn_Profile,'Regulatory Model'!BD100,'Regulatory Model'!BD129)</f>
        <v>-1.7955103959749061</v>
      </c>
    </row>
    <row r="124" spans="2:56" outlineLevel="1" x14ac:dyDescent="0.2">
      <c r="B124" s="49" t="str">
        <v>Port Capacity Project - Civil</v>
      </c>
      <c r="C124" s="10" t="s">
        <v>217</v>
      </c>
      <c r="G124" s="179">
        <f>-CHOOSE(Depn_Profile,'Regulatory Model'!G101,'Regulatory Model'!G130)</f>
        <v>-0.29583649068395285</v>
      </c>
      <c r="H124" s="179">
        <f>-CHOOSE(Depn_Profile,'Regulatory Model'!H101,'Regulatory Model'!H130)</f>
        <v>-0.60513887885048145</v>
      </c>
      <c r="I124" s="179">
        <f>-CHOOSE(Depn_Profile,'Regulatory Model'!I101,'Regulatory Model'!I130)</f>
        <v>-0.61754489130062507</v>
      </c>
      <c r="J124" s="179">
        <f>-CHOOSE(Depn_Profile,'Regulatory Model'!J101,'Regulatory Model'!J130)</f>
        <v>-0.62577151063411474</v>
      </c>
      <c r="K124" s="179">
        <f>-CHOOSE(Depn_Profile,'Regulatory Model'!K101,'Regulatory Model'!K130)</f>
        <v>-0.63948254285659745</v>
      </c>
      <c r="L124" s="179">
        <f>-CHOOSE(Depn_Profile,'Regulatory Model'!L101,'Regulatory Model'!L130)</f>
        <v>-0.65546960642801244</v>
      </c>
      <c r="M124" s="179">
        <f>-CHOOSE(Depn_Profile,'Regulatory Model'!M101,'Regulatory Model'!M130)</f>
        <v>-0.67185634658871274</v>
      </c>
      <c r="N124" s="179">
        <f>-CHOOSE(Depn_Profile,'Regulatory Model'!N101,'Regulatory Model'!N130)</f>
        <v>-0.6886527552534305</v>
      </c>
      <c r="O124" s="179">
        <f>-CHOOSE(Depn_Profile,'Regulatory Model'!O101,'Regulatory Model'!O130)</f>
        <v>-0.70586907413476618</v>
      </c>
      <c r="P124" s="179">
        <f>-CHOOSE(Depn_Profile,'Regulatory Model'!P101,'Regulatory Model'!P130)</f>
        <v>-0.72351580098813528</v>
      </c>
      <c r="Q124" s="179">
        <f>-CHOOSE(Depn_Profile,'Regulatory Model'!Q101,'Regulatory Model'!Q130)</f>
        <v>-0.7416036960128386</v>
      </c>
      <c r="R124" s="179">
        <f>-CHOOSE(Depn_Profile,'Regulatory Model'!R101,'Regulatory Model'!R130)</f>
        <v>-0.76014378841315955</v>
      </c>
      <c r="S124" s="179">
        <f>-CHOOSE(Depn_Profile,'Regulatory Model'!S101,'Regulatory Model'!S130)</f>
        <v>-0.77914738312348841</v>
      </c>
      <c r="T124" s="179">
        <f>-CHOOSE(Depn_Profile,'Regulatory Model'!T101,'Regulatory Model'!T130)</f>
        <v>-0.79862606770157563</v>
      </c>
      <c r="U124" s="179">
        <f>-CHOOSE(Depn_Profile,'Regulatory Model'!U101,'Regulatory Model'!U130)</f>
        <v>-0.8185917193941149</v>
      </c>
      <c r="V124" s="179">
        <f>-CHOOSE(Depn_Profile,'Regulatory Model'!V101,'Regulatory Model'!V130)</f>
        <v>-0.83905651237896761</v>
      </c>
      <c r="W124" s="179">
        <f>-CHOOSE(Depn_Profile,'Regulatory Model'!W101,'Regulatory Model'!W130)</f>
        <v>-0.86003292518844177</v>
      </c>
      <c r="X124" s="179">
        <f>-CHOOSE(Depn_Profile,'Regulatory Model'!X101,'Regulatory Model'!X130)</f>
        <v>-0.88153374831815268</v>
      </c>
      <c r="Y124" s="179">
        <f>-CHOOSE(Depn_Profile,'Regulatory Model'!Y101,'Regulatory Model'!Y130)</f>
        <v>-0.90357209202610644</v>
      </c>
      <c r="Z124" s="179">
        <f>-CHOOSE(Depn_Profile,'Regulatory Model'!Z101,'Regulatory Model'!Z130)</f>
        <v>-0.92616139432675904</v>
      </c>
      <c r="AA124" s="179">
        <f>-CHOOSE(Depn_Profile,'Regulatory Model'!AA101,'Regulatory Model'!AA130)</f>
        <v>-0.94931542918492795</v>
      </c>
      <c r="AB124" s="179">
        <f>-CHOOSE(Depn_Profile,'Regulatory Model'!AB101,'Regulatory Model'!AB130)</f>
        <v>-0.97304831491455102</v>
      </c>
      <c r="AC124" s="179">
        <f>-CHOOSE(Depn_Profile,'Regulatory Model'!AC101,'Regulatory Model'!AC130)</f>
        <v>-0.99737452278741467</v>
      </c>
      <c r="AD124" s="179">
        <f>-CHOOSE(Depn_Profile,'Regulatory Model'!AD101,'Regulatory Model'!AD130)</f>
        <v>-1.0223088858570999</v>
      </c>
      <c r="AE124" s="179">
        <f>-CHOOSE(Depn_Profile,'Regulatory Model'!AE101,'Regulatory Model'!AE130)</f>
        <v>-1.0478666080035273</v>
      </c>
      <c r="AF124" s="179">
        <f>-CHOOSE(Depn_Profile,'Regulatory Model'!AF101,'Regulatory Model'!AF130)</f>
        <v>-1.0740632732036155</v>
      </c>
      <c r="AG124" s="179">
        <f>-CHOOSE(Depn_Profile,'Regulatory Model'!AG101,'Regulatory Model'!AG130)</f>
        <v>-1.1009148550337058</v>
      </c>
      <c r="AH124" s="179">
        <f>-CHOOSE(Depn_Profile,'Regulatory Model'!AH101,'Regulatory Model'!AH130)</f>
        <v>-1.1284377264095482</v>
      </c>
      <c r="AI124" s="179">
        <f>-CHOOSE(Depn_Profile,'Regulatory Model'!AI101,'Regulatory Model'!AI130)</f>
        <v>-1.1566486695697868</v>
      </c>
      <c r="AJ124" s="179">
        <f>-CHOOSE(Depn_Profile,'Regulatory Model'!AJ101,'Regulatory Model'!AJ130)</f>
        <v>-1.1855648863090313</v>
      </c>
      <c r="AK124" s="179">
        <f>-CHOOSE(Depn_Profile,'Regulatory Model'!AK101,'Regulatory Model'!AK130)</f>
        <v>-0.60938411268694459</v>
      </c>
      <c r="AL124" s="179">
        <f>-CHOOSE(Depn_Profile,'Regulatory Model'!AL101,'Regulatory Model'!AL130)</f>
        <v>-1.8266611649051881E-3</v>
      </c>
      <c r="AM124" s="179">
        <f>-CHOOSE(Depn_Profile,'Regulatory Model'!AM101,'Regulatory Model'!AM130)</f>
        <v>0</v>
      </c>
      <c r="AN124" s="179">
        <f>-CHOOSE(Depn_Profile,'Regulatory Model'!AN101,'Regulatory Model'!AN130)</f>
        <v>0</v>
      </c>
      <c r="AO124" s="179">
        <f>-CHOOSE(Depn_Profile,'Regulatory Model'!AO101,'Regulatory Model'!AO130)</f>
        <v>0</v>
      </c>
      <c r="AP124" s="179">
        <f>-CHOOSE(Depn_Profile,'Regulatory Model'!AP101,'Regulatory Model'!AP130)</f>
        <v>0</v>
      </c>
      <c r="AQ124" s="179">
        <f>-CHOOSE(Depn_Profile,'Regulatory Model'!AQ101,'Regulatory Model'!AQ130)</f>
        <v>0</v>
      </c>
      <c r="AR124" s="179">
        <f>-CHOOSE(Depn_Profile,'Regulatory Model'!AR101,'Regulatory Model'!AR130)</f>
        <v>0</v>
      </c>
      <c r="AS124" s="179">
        <f>-CHOOSE(Depn_Profile,'Regulatory Model'!AS101,'Regulatory Model'!AS130)</f>
        <v>0</v>
      </c>
      <c r="AT124" s="179">
        <f>-CHOOSE(Depn_Profile,'Regulatory Model'!AT101,'Regulatory Model'!AT130)</f>
        <v>0</v>
      </c>
      <c r="AU124" s="179">
        <f>-CHOOSE(Depn_Profile,'Regulatory Model'!AU101,'Regulatory Model'!AU130)</f>
        <v>0</v>
      </c>
      <c r="AV124" s="179">
        <f>-CHOOSE(Depn_Profile,'Regulatory Model'!AV101,'Regulatory Model'!AV130)</f>
        <v>0</v>
      </c>
      <c r="AW124" s="179">
        <f>-CHOOSE(Depn_Profile,'Regulatory Model'!AW101,'Regulatory Model'!AW130)</f>
        <v>0</v>
      </c>
      <c r="AX124" s="179">
        <f>-CHOOSE(Depn_Profile,'Regulatory Model'!AX101,'Regulatory Model'!AX130)</f>
        <v>0</v>
      </c>
      <c r="AY124" s="179">
        <f>-CHOOSE(Depn_Profile,'Regulatory Model'!AY101,'Regulatory Model'!AY130)</f>
        <v>0</v>
      </c>
      <c r="AZ124" s="179">
        <f>-CHOOSE(Depn_Profile,'Regulatory Model'!AZ101,'Regulatory Model'!AZ130)</f>
        <v>0</v>
      </c>
      <c r="BA124" s="179">
        <f>-CHOOSE(Depn_Profile,'Regulatory Model'!BA101,'Regulatory Model'!BA130)</f>
        <v>0</v>
      </c>
      <c r="BB124" s="179">
        <f>-CHOOSE(Depn_Profile,'Regulatory Model'!BB101,'Regulatory Model'!BB130)</f>
        <v>0</v>
      </c>
      <c r="BC124" s="179">
        <f>-CHOOSE(Depn_Profile,'Regulatory Model'!BC101,'Regulatory Model'!BC130)</f>
        <v>0</v>
      </c>
      <c r="BD124" s="179">
        <f>-CHOOSE(Depn_Profile,'Regulatory Model'!BD101,'Regulatory Model'!BD130)</f>
        <v>0</v>
      </c>
    </row>
    <row r="125" spans="2:56" outlineLevel="1" x14ac:dyDescent="0.2">
      <c r="B125" s="49" t="str">
        <v>Navigational Aids</v>
      </c>
      <c r="C125" s="10" t="s">
        <v>217</v>
      </c>
      <c r="G125" s="179">
        <f>-CHOOSE(Depn_Profile,'Regulatory Model'!G102,'Regulatory Model'!G131)</f>
        <v>-3.1136563816794527E-2</v>
      </c>
      <c r="H125" s="179">
        <f>-CHOOSE(Depn_Profile,'Regulatory Model'!H102,'Regulatory Model'!H131)</f>
        <v>-7.346696974687604E-2</v>
      </c>
      <c r="I125" s="179">
        <f>-CHOOSE(Depn_Profile,'Regulatory Model'!I102,'Regulatory Model'!I131)</f>
        <v>-9.1610882956287026E-2</v>
      </c>
      <c r="J125" s="179">
        <f>-CHOOSE(Depn_Profile,'Regulatory Model'!J102,'Regulatory Model'!J131)</f>
        <v>-0.11069015081654343</v>
      </c>
      <c r="K125" s="179">
        <f>-CHOOSE(Depn_Profile,'Regulatory Model'!K102,'Regulatory Model'!K131)</f>
        <v>-0.15443899390610052</v>
      </c>
      <c r="L125" s="179">
        <f>-CHOOSE(Depn_Profile,'Regulatory Model'!L102,'Regulatory Model'!L131)</f>
        <v>-0.21984859648530952</v>
      </c>
      <c r="M125" s="179">
        <f>-CHOOSE(Depn_Profile,'Regulatory Model'!M102,'Regulatory Model'!M131)</f>
        <v>-0.28847976360665484</v>
      </c>
      <c r="N125" s="179">
        <f>-CHOOSE(Depn_Profile,'Regulatory Model'!N102,'Regulatory Model'!N131)</f>
        <v>-0.36040508371126406</v>
      </c>
      <c r="O125" s="179">
        <f>-CHOOSE(Depn_Profile,'Regulatory Model'!O102,'Regulatory Model'!O131)</f>
        <v>-0.43574636996884969</v>
      </c>
      <c r="P125" s="179">
        <f>-CHOOSE(Depn_Profile,'Regulatory Model'!P102,'Regulatory Model'!P131)</f>
        <v>-0.514629467361995</v>
      </c>
      <c r="Q125" s="179">
        <f>-CHOOSE(Depn_Profile,'Regulatory Model'!Q102,'Regulatory Model'!Q131)</f>
        <v>-0.59718437814356695</v>
      </c>
      <c r="R125" s="179">
        <f>-CHOOSE(Depn_Profile,'Regulatory Model'!R102,'Regulatory Model'!R131)</f>
        <v>-0.68354539104711631</v>
      </c>
      <c r="S125" s="179">
        <f>-CHOOSE(Depn_Profile,'Regulatory Model'!S102,'Regulatory Model'!S131)</f>
        <v>-0.77385121435950333</v>
      </c>
      <c r="T125" s="179">
        <f>-CHOOSE(Depn_Profile,'Regulatory Model'!T102,'Regulatory Model'!T131)</f>
        <v>-0.86824511296810547</v>
      </c>
      <c r="U125" s="179">
        <f>-CHOOSE(Depn_Profile,'Regulatory Model'!U102,'Regulatory Model'!U131)</f>
        <v>-0.96687504949816283</v>
      </c>
      <c r="V125" s="179">
        <f>-CHOOSE(Depn_Profile,'Regulatory Model'!V102,'Regulatory Model'!V131)</f>
        <v>-1.0698938296591181</v>
      </c>
      <c r="W125" s="179">
        <f>-CHOOSE(Depn_Profile,'Regulatory Model'!W102,'Regulatory Model'!W131)</f>
        <v>-1.1774592519221845</v>
      </c>
      <c r="X125" s="179">
        <f>-CHOOSE(Depn_Profile,'Regulatory Model'!X102,'Regulatory Model'!X131)</f>
        <v>-1.2897342616548675</v>
      </c>
      <c r="Y125" s="179">
        <f>-CHOOSE(Depn_Profile,'Regulatory Model'!Y102,'Regulatory Model'!Y131)</f>
        <v>-1.4068871098417333</v>
      </c>
      <c r="Z125" s="179">
        <f>-CHOOSE(Depn_Profile,'Regulatory Model'!Z102,'Regulatory Model'!Z131)</f>
        <v>-1.5290915165244079</v>
      </c>
      <c r="AA125" s="179">
        <f>-CHOOSE(Depn_Profile,'Regulatory Model'!AA102,'Regulatory Model'!AA131)</f>
        <v>-1.6565268390975654</v>
      </c>
      <c r="AB125" s="179">
        <f>-CHOOSE(Depn_Profile,'Regulatory Model'!AB102,'Regulatory Model'!AB131)</f>
        <v>-1.7893782456015528</v>
      </c>
      <c r="AC125" s="179">
        <f>-CHOOSE(Depn_Profile,'Regulatory Model'!AC102,'Regulatory Model'!AC131)</f>
        <v>-1.9278368931563037</v>
      </c>
      <c r="AD125" s="179">
        <f>-CHOOSE(Depn_Profile,'Regulatory Model'!AD102,'Regulatory Model'!AD131)</f>
        <v>-2.0721001116852911</v>
      </c>
      <c r="AE125" s="179">
        <f>-CHOOSE(Depn_Profile,'Regulatory Model'!AE102,'Regulatory Model'!AE131)</f>
        <v>-2.2223715930825052</v>
      </c>
      <c r="AF125" s="179">
        <f>-CHOOSE(Depn_Profile,'Regulatory Model'!AF102,'Regulatory Model'!AF131)</f>
        <v>-2.3235351037349541</v>
      </c>
      <c r="AG125" s="179">
        <f>-CHOOSE(Depn_Profile,'Regulatory Model'!AG102,'Regulatory Model'!AG131)</f>
        <v>-2.4137394120579589</v>
      </c>
      <c r="AH125" s="179">
        <f>-CHOOSE(Depn_Profile,'Regulatory Model'!AH102,'Regulatory Model'!AH131)</f>
        <v>-2.5587955798991699</v>
      </c>
      <c r="AI125" s="179">
        <f>-CHOOSE(Depn_Profile,'Regulatory Model'!AI102,'Regulatory Model'!AI131)</f>
        <v>-2.7133326115672829</v>
      </c>
      <c r="AJ125" s="179">
        <f>-CHOOSE(Depn_Profile,'Regulatory Model'!AJ102,'Regulatory Model'!AJ131)</f>
        <v>-2.8372588943037758</v>
      </c>
      <c r="AK125" s="179">
        <f>-CHOOSE(Depn_Profile,'Regulatory Model'!AK102,'Regulatory Model'!AK131)</f>
        <v>-2.9369142042221372</v>
      </c>
      <c r="AL125" s="179">
        <f>-CHOOSE(Depn_Profile,'Regulatory Model'!AL102,'Regulatory Model'!AL131)</f>
        <v>-3.0474065278828375</v>
      </c>
      <c r="AM125" s="179">
        <f>-CHOOSE(Depn_Profile,'Regulatory Model'!AM102,'Regulatory Model'!AM131)</f>
        <v>-3.1703772654952544</v>
      </c>
      <c r="AN125" s="179">
        <f>-CHOOSE(Depn_Profile,'Regulatory Model'!AN102,'Regulatory Model'!AN131)</f>
        <v>-3.307663512961474</v>
      </c>
      <c r="AO125" s="179">
        <f>-CHOOSE(Depn_Profile,'Regulatory Model'!AO102,'Regulatory Model'!AO131)</f>
        <v>-3.4614499711202233</v>
      </c>
      <c r="AP125" s="179">
        <f>-CHOOSE(Depn_Profile,'Regulatory Model'!AP102,'Regulatory Model'!AP131)</f>
        <v>-3.634358967510646</v>
      </c>
      <c r="AQ125" s="179">
        <f>-CHOOSE(Depn_Profile,'Regulatory Model'!AQ102,'Regulatory Model'!AQ131)</f>
        <v>-3.8295719703155116</v>
      </c>
      <c r="AR125" s="179">
        <f>-CHOOSE(Depn_Profile,'Regulatory Model'!AR102,'Regulatory Model'!AR131)</f>
        <v>-4.0509969867793671</v>
      </c>
      <c r="AS125" s="179">
        <f>-CHOOSE(Depn_Profile,'Regulatory Model'!AS102,'Regulatory Model'!AS131)</f>
        <v>-4.3035046168260322</v>
      </c>
      <c r="AT125" s="179">
        <f>-CHOOSE(Depn_Profile,'Regulatory Model'!AT102,'Regulatory Model'!AT131)</f>
        <v>-4.5932700297669937</v>
      </c>
      <c r="AU125" s="179">
        <f>-CHOOSE(Depn_Profile,'Regulatory Model'!AU102,'Regulatory Model'!AU131)</f>
        <v>-4.9282843095140985</v>
      </c>
      <c r="AV125" s="179">
        <f>-CHOOSE(Depn_Profile,'Regulatory Model'!AV102,'Regulatory Model'!AV131)</f>
        <v>-5.3191483122824588</v>
      </c>
      <c r="AW125" s="179">
        <f>-CHOOSE(Depn_Profile,'Regulatory Model'!AW102,'Regulatory Model'!AW131)</f>
        <v>-5.7803623553572203</v>
      </c>
      <c r="AX125" s="179">
        <f>-CHOOSE(Depn_Profile,'Regulatory Model'!AX102,'Regulatory Model'!AX131)</f>
        <v>-6.3325422486949314</v>
      </c>
      <c r="AY125" s="179">
        <f>-CHOOSE(Depn_Profile,'Regulatory Model'!AY102,'Regulatory Model'!AY131)</f>
        <v>-7.0065080388340313</v>
      </c>
      <c r="AZ125" s="179">
        <f>-CHOOSE(Depn_Profile,'Regulatory Model'!AZ102,'Regulatory Model'!AZ131)</f>
        <v>-7.85157044143868</v>
      </c>
      <c r="BA125" s="179">
        <f>-CHOOSE(Depn_Profile,'Regulatory Model'!BA102,'Regulatory Model'!BA131)</f>
        <v>-8.9546645292667364</v>
      </c>
      <c r="BB125" s="179">
        <f>-CHOOSE(Depn_Profile,'Regulatory Model'!BB102,'Regulatory Model'!BB131)</f>
        <v>-10.494138115612122</v>
      </c>
      <c r="BC125" s="179">
        <f>-CHOOSE(Depn_Profile,'Regulatory Model'!BC102,'Regulatory Model'!BC131)</f>
        <v>-12.953100129429245</v>
      </c>
      <c r="BD125" s="179">
        <f>-CHOOSE(Depn_Profile,'Regulatory Model'!BD102,'Regulatory Model'!BD131)</f>
        <v>-19.179571042668996</v>
      </c>
    </row>
    <row r="126" spans="2:56" outlineLevel="1" x14ac:dyDescent="0.2">
      <c r="B126" s="49" t="str">
        <v>Utilities</v>
      </c>
      <c r="C126" s="10" t="s">
        <v>217</v>
      </c>
      <c r="G126" s="179">
        <f>-CHOOSE(Depn_Profile,'Regulatory Model'!G103,'Regulatory Model'!G132)</f>
        <v>0</v>
      </c>
      <c r="H126" s="179">
        <f>-CHOOSE(Depn_Profile,'Regulatory Model'!H103,'Regulatory Model'!H132)</f>
        <v>4.0086045519472195E-3</v>
      </c>
      <c r="I126" s="179">
        <f>-CHOOSE(Depn_Profile,'Regulatory Model'!I103,'Regulatory Model'!I132)</f>
        <v>6.9766660369612191E-3</v>
      </c>
      <c r="J126" s="179">
        <f>-CHOOSE(Depn_Profile,'Regulatory Model'!J103,'Regulatory Model'!J132)</f>
        <v>-1.2362428692376956E-2</v>
      </c>
      <c r="K126" s="179">
        <f>-CHOOSE(Depn_Profile,'Regulatory Model'!K103,'Regulatory Model'!K132)</f>
        <v>-5.1552059545966401E-2</v>
      </c>
      <c r="L126" s="179">
        <f>-CHOOSE(Depn_Profile,'Regulatory Model'!L103,'Regulatory Model'!L132)</f>
        <v>-9.447958324305078E-2</v>
      </c>
      <c r="M126" s="179">
        <f>-CHOOSE(Depn_Profile,'Regulatory Model'!M103,'Regulatory Model'!M132)</f>
        <v>-0.13955347126235007</v>
      </c>
      <c r="N126" s="179">
        <f>-CHOOSE(Depn_Profile,'Regulatory Model'!N103,'Regulatory Model'!N132)</f>
        <v>-0.18682200394308737</v>
      </c>
      <c r="O126" s="179">
        <f>-CHOOSE(Depn_Profile,'Regulatory Model'!O103,'Regulatory Model'!O132)</f>
        <v>-0.23636674233832256</v>
      </c>
      <c r="P126" s="179">
        <f>-CHOOSE(Depn_Profile,'Regulatory Model'!P103,'Regulatory Model'!P132)</f>
        <v>-0.28827195390085508</v>
      </c>
      <c r="Q126" s="179">
        <f>-CHOOSE(Depn_Profile,'Regulatory Model'!Q103,'Regulatory Model'!Q132)</f>
        <v>-0.34262469682755275</v>
      </c>
      <c r="R126" s="179">
        <f>-CHOOSE(Depn_Profile,'Regulatory Model'!R103,'Regulatory Model'!R132)</f>
        <v>-0.39951490692939728</v>
      </c>
      <c r="S126" s="179">
        <f>-CHOOSE(Depn_Profile,'Regulatory Model'!S103,'Regulatory Model'!S132)</f>
        <v>-0.45903548710081676</v>
      </c>
      <c r="T126" s="179">
        <f>-CHOOSE(Depn_Profile,'Regulatory Model'!T103,'Regulatory Model'!T132)</f>
        <v>-0.52128239946397636</v>
      </c>
      <c r="U126" s="179">
        <f>-CHOOSE(Depn_Profile,'Regulatory Model'!U103,'Regulatory Model'!U132)</f>
        <v>-0.58635476026585598</v>
      </c>
      <c r="V126" s="179">
        <f>-CHOOSE(Depn_Profile,'Regulatory Model'!V103,'Regulatory Model'!V132)</f>
        <v>-0.65435493760816443</v>
      </c>
      <c r="W126" s="179">
        <f>-CHOOSE(Depn_Profile,'Regulatory Model'!W103,'Regulatory Model'!W132)</f>
        <v>-0.7253886520924222</v>
      </c>
      <c r="X126" s="179">
        <f>-CHOOSE(Depn_Profile,'Regulatory Model'!X103,'Regulatory Model'!X132)</f>
        <v>-0.79956508046488783</v>
      </c>
      <c r="Y126" s="179">
        <f>-CHOOSE(Depn_Profile,'Regulatory Model'!Y103,'Regulatory Model'!Y132)</f>
        <v>-0.87699696234841895</v>
      </c>
      <c r="Z126" s="179">
        <f>-CHOOSE(Depn_Profile,'Regulatory Model'!Z103,'Regulatory Model'!Z132)</f>
        <v>-0.95780071015083601</v>
      </c>
      <c r="AA126" s="179">
        <f>-CHOOSE(Depn_Profile,'Regulatory Model'!AA103,'Regulatory Model'!AA132)</f>
        <v>-1.0426079696515442</v>
      </c>
      <c r="AB126" s="179">
        <f>-CHOOSE(Depn_Profile,'Regulatory Model'!AB103,'Regulatory Model'!AB132)</f>
        <v>-1.1326848499517523</v>
      </c>
      <c r="AC126" s="179">
        <f>-CHOOSE(Depn_Profile,'Regulatory Model'!AC103,'Regulatory Model'!AC132)</f>
        <v>-1.2289586981830343</v>
      </c>
      <c r="AD126" s="179">
        <f>-CHOOSE(Depn_Profile,'Regulatory Model'!AD103,'Regulatory Model'!AD132)</f>
        <v>-1.3319198879399687</v>
      </c>
      <c r="AE126" s="179">
        <f>-CHOOSE(Depn_Profile,'Regulatory Model'!AE103,'Regulatory Model'!AE132)</f>
        <v>-1.4421109196988764</v>
      </c>
      <c r="AF126" s="179">
        <f>-CHOOSE(Depn_Profile,'Regulatory Model'!AF103,'Regulatory Model'!AF132)</f>
        <v>-1.5601341421123487</v>
      </c>
      <c r="AG126" s="179">
        <f>-CHOOSE(Depn_Profile,'Regulatory Model'!AG103,'Regulatory Model'!AG132)</f>
        <v>-1.6866610070214021</v>
      </c>
      <c r="AH126" s="179">
        <f>-CHOOSE(Depn_Profile,'Regulatory Model'!AH103,'Regulatory Model'!AH132)</f>
        <v>-1.8224432472255943</v>
      </c>
      <c r="AI126" s="179">
        <f>-CHOOSE(Depn_Profile,'Regulatory Model'!AI103,'Regulatory Model'!AI132)</f>
        <v>-1.9683264877319389</v>
      </c>
      <c r="AJ126" s="179">
        <f>-CHOOSE(Depn_Profile,'Regulatory Model'!AJ103,'Regulatory Model'!AJ132)</f>
        <v>-2.1252669687465908</v>
      </c>
      <c r="AK126" s="179">
        <f>-CHOOSE(Depn_Profile,'Regulatory Model'!AK103,'Regulatory Model'!AK132)</f>
        <v>-2.2943522925879951</v>
      </c>
      <c r="AL126" s="179">
        <f>-CHOOSE(Depn_Profile,'Regulatory Model'!AL103,'Regulatory Model'!AL132)</f>
        <v>-2.4850664259342783</v>
      </c>
      <c r="AM126" s="179">
        <f>-CHOOSE(Depn_Profile,'Regulatory Model'!AM103,'Regulatory Model'!AM132)</f>
        <v>-2.6885514534018107</v>
      </c>
      <c r="AN126" s="179">
        <f>-CHOOSE(Depn_Profile,'Regulatory Model'!AN103,'Regulatory Model'!AN132)</f>
        <v>-2.8620685567536213</v>
      </c>
      <c r="AO126" s="179">
        <f>-CHOOSE(Depn_Profile,'Regulatory Model'!AO103,'Regulatory Model'!AO132)</f>
        <v>-3.012030753643903</v>
      </c>
      <c r="AP126" s="179">
        <f>-CHOOSE(Depn_Profile,'Regulatory Model'!AP103,'Regulatory Model'!AP132)</f>
        <v>-3.1749978298070922</v>
      </c>
      <c r="AQ126" s="179">
        <f>-CHOOSE(Depn_Profile,'Regulatory Model'!AQ103,'Regulatory Model'!AQ132)</f>
        <v>-3.3570077829396641</v>
      </c>
      <c r="AR126" s="179">
        <f>-CHOOSE(Depn_Profile,'Regulatory Model'!AR103,'Regulatory Model'!AR132)</f>
        <v>-3.5613334524836091</v>
      </c>
      <c r="AS126" s="179">
        <f>-CHOOSE(Depn_Profile,'Regulatory Model'!AS103,'Regulatory Model'!AS132)</f>
        <v>-3.7919659988304986</v>
      </c>
      <c r="AT126" s="179">
        <f>-CHOOSE(Depn_Profile,'Regulatory Model'!AT103,'Regulatory Model'!AT132)</f>
        <v>-4.0539568667603918</v>
      </c>
      <c r="AU126" s="179">
        <f>-CHOOSE(Depn_Profile,'Regulatory Model'!AU103,'Regulatory Model'!AU132)</f>
        <v>-4.3538329433976521</v>
      </c>
      <c r="AV126" s="179">
        <f>-CHOOSE(Depn_Profile,'Regulatory Model'!AV103,'Regulatory Model'!AV132)</f>
        <v>-4.7002410668352441</v>
      </c>
      <c r="AW126" s="179">
        <f>-CHOOSE(Depn_Profile,'Regulatory Model'!AW103,'Regulatory Model'!AW132)</f>
        <v>-5.1049950619508104</v>
      </c>
      <c r="AX126" s="179">
        <f>-CHOOSE(Depn_Profile,'Regulatory Model'!AX103,'Regulatory Model'!AX132)</f>
        <v>-5.5848748019306642</v>
      </c>
      <c r="AY126" s="179">
        <f>-CHOOSE(Depn_Profile,'Regulatory Model'!AY103,'Regulatory Model'!AY132)</f>
        <v>-6.1649455781200073</v>
      </c>
      <c r="AZ126" s="179">
        <f>-CHOOSE(Depn_Profile,'Regulatory Model'!AZ103,'Regulatory Model'!AZ132)</f>
        <v>-6.8852852427683162</v>
      </c>
      <c r="BA126" s="179">
        <f>-CHOOSE(Depn_Profile,'Regulatory Model'!BA103,'Regulatory Model'!BA132)</f>
        <v>-7.8165173824660261</v>
      </c>
      <c r="BB126" s="179">
        <f>-CHOOSE(Depn_Profile,'Regulatory Model'!BB103,'Regulatory Model'!BB132)</f>
        <v>-9.1034779013774756</v>
      </c>
      <c r="BC126" s="179">
        <f>-CHOOSE(Depn_Profile,'Regulatory Model'!BC103,'Regulatory Model'!BC132)</f>
        <v>-11.138415752998791</v>
      </c>
      <c r="BD126" s="179">
        <f>-CHOOSE(Depn_Profile,'Regulatory Model'!BD103,'Regulatory Model'!BD132)</f>
        <v>-16.233466306215291</v>
      </c>
    </row>
    <row r="127" spans="2:56" outlineLevel="1" x14ac:dyDescent="0.2">
      <c r="B127" s="49" t="str">
        <v>Civil</v>
      </c>
      <c r="C127" s="10" t="s">
        <v>217</v>
      </c>
      <c r="G127" s="179">
        <f>-CHOOSE(Depn_Profile,'Regulatory Model'!G104,'Regulatory Model'!G133)</f>
        <v>0</v>
      </c>
      <c r="H127" s="179">
        <f>-CHOOSE(Depn_Profile,'Regulatory Model'!H104,'Regulatory Model'!H133)</f>
        <v>-3.334441815848182E-3</v>
      </c>
      <c r="I127" s="179">
        <f>-CHOOSE(Depn_Profile,'Regulatory Model'!I104,'Regulatory Model'!I133)</f>
        <v>-2.00402826764162E-2</v>
      </c>
      <c r="J127" s="179">
        <f>-CHOOSE(Depn_Profile,'Regulatory Model'!J104,'Regulatory Model'!J133)</f>
        <v>-3.7359978601684961E-2</v>
      </c>
      <c r="K127" s="179">
        <f>-CHOOSE(Depn_Profile,'Regulatory Model'!K104,'Regulatory Model'!K133)</f>
        <v>-4.7360384328982728E-2</v>
      </c>
      <c r="L127" s="179">
        <f>-CHOOSE(Depn_Profile,'Regulatory Model'!L104,'Regulatory Model'!L133)</f>
        <v>-5.9767642811196321E-2</v>
      </c>
      <c r="M127" s="179">
        <f>-CHOOSE(Depn_Profile,'Regulatory Model'!M104,'Regulatory Model'!M133)</f>
        <v>-7.2774345328227824E-2</v>
      </c>
      <c r="N127" s="179">
        <f>-CHOOSE(Depn_Profile,'Regulatory Model'!N104,'Regulatory Model'!N133)</f>
        <v>-8.6394028194353878E-2</v>
      </c>
      <c r="O127" s="179">
        <f>-CHOOSE(Depn_Profile,'Regulatory Model'!O104,'Regulatory Model'!O133)</f>
        <v>-0.1006492112379561</v>
      </c>
      <c r="P127" s="179">
        <f>-CHOOSE(Depn_Profile,'Regulatory Model'!P104,'Regulatory Model'!P133)</f>
        <v>-0.11556315716611697</v>
      </c>
      <c r="Q127" s="179">
        <f>-CHOOSE(Depn_Profile,'Regulatory Model'!Q104,'Regulatory Model'!Q133)</f>
        <v>-0.13124032285225956</v>
      </c>
      <c r="R127" s="179">
        <f>-CHOOSE(Depn_Profile,'Regulatory Model'!R104,'Regulatory Model'!R133)</f>
        <v>-0.14788286043393212</v>
      </c>
      <c r="S127" s="179">
        <f>-CHOOSE(Depn_Profile,'Regulatory Model'!S104,'Regulatory Model'!S133)</f>
        <v>-0.16563603258747167</v>
      </c>
      <c r="T127" s="179">
        <f>-CHOOSE(Depn_Profile,'Regulatory Model'!T104,'Regulatory Model'!T133)</f>
        <v>-0.18457396891019853</v>
      </c>
      <c r="U127" s="179">
        <f>-CHOOSE(Depn_Profile,'Regulatory Model'!U104,'Regulatory Model'!U133)</f>
        <v>-0.20477674438666521</v>
      </c>
      <c r="V127" s="179">
        <f>-CHOOSE(Depn_Profile,'Regulatory Model'!V104,'Regulatory Model'!V133)</f>
        <v>-0.22633100188730987</v>
      </c>
      <c r="W127" s="179">
        <f>-CHOOSE(Depn_Profile,'Regulatory Model'!W104,'Regulatory Model'!W133)</f>
        <v>-0.24933066013700494</v>
      </c>
      <c r="X127" s="179">
        <f>-CHOOSE(Depn_Profile,'Regulatory Model'!X104,'Regulatory Model'!X133)</f>
        <v>-0.27387772202093846</v>
      </c>
      <c r="Y127" s="179">
        <f>-CHOOSE(Depn_Profile,'Regulatory Model'!Y104,'Regulatory Model'!Y133)</f>
        <v>-0.30008320125626486</v>
      </c>
      <c r="Z127" s="179">
        <f>-CHOOSE(Depn_Profile,'Regulatory Model'!Z104,'Regulatory Model'!Z133)</f>
        <v>-0.3280681894191711</v>
      </c>
      <c r="AA127" s="179">
        <f>-CHOOSE(Depn_Profile,'Regulatory Model'!AA104,'Regulatory Model'!AA133)</f>
        <v>-0.35796509031525608</v>
      </c>
      <c r="AB127" s="179">
        <f>-CHOOSE(Depn_Profile,'Regulatory Model'!AB104,'Regulatory Model'!AB133)</f>
        <v>-0.38991905503413987</v>
      </c>
      <c r="AC127" s="179">
        <f>-CHOOSE(Depn_Profile,'Regulatory Model'!AC104,'Regulatory Model'!AC133)</f>
        <v>-0.42408965916718172</v>
      </c>
      <c r="AD127" s="179">
        <f>-CHOOSE(Depn_Profile,'Regulatory Model'!AD104,'Regulatory Model'!AD133)</f>
        <v>-0.46065287417821482</v>
      </c>
      <c r="AE127" s="179">
        <f>-CHOOSE(Depn_Profile,'Regulatory Model'!AE104,'Regulatory Model'!AE133)</f>
        <v>-0.49980339861387152</v>
      </c>
      <c r="AF127" s="179">
        <f>-CHOOSE(Depn_Profile,'Regulatory Model'!AF104,'Regulatory Model'!AF133)</f>
        <v>-0.54175743285754974</v>
      </c>
      <c r="AG127" s="179">
        <f>-CHOOSE(Depn_Profile,'Regulatory Model'!AG104,'Regulatory Model'!AG133)</f>
        <v>-0.58675600507438808</v>
      </c>
      <c r="AH127" s="179">
        <f>-CHOOSE(Depn_Profile,'Regulatory Model'!AH104,'Regulatory Model'!AH133)</f>
        <v>-0.63506898816241042</v>
      </c>
      <c r="AI127" s="179">
        <f>-CHOOSE(Depn_Profile,'Regulatory Model'!AI104,'Regulatory Model'!AI133)</f>
        <v>-0.68699999125513433</v>
      </c>
      <c r="AJ127" s="179">
        <f>-CHOOSE(Depn_Profile,'Regulatory Model'!AJ104,'Regulatory Model'!AJ133)</f>
        <v>-0.74289236953342985</v>
      </c>
      <c r="AK127" s="179">
        <f>-CHOOSE(Depn_Profile,'Regulatory Model'!AK104,'Regulatory Model'!AK133)</f>
        <v>-0.80313668016985174</v>
      </c>
      <c r="AL127" s="179">
        <f>-CHOOSE(Depn_Profile,'Regulatory Model'!AL104,'Regulatory Model'!AL133)</f>
        <v>-0.86818003138536382</v>
      </c>
      <c r="AM127" s="179">
        <f>-CHOOSE(Depn_Profile,'Regulatory Model'!AM104,'Regulatory Model'!AM133)</f>
        <v>-0.93853794331543605</v>
      </c>
      <c r="AN127" s="179">
        <f>-CHOOSE(Depn_Profile,'Regulatory Model'!AN104,'Regulatory Model'!AN133)</f>
        <v>-1.0148095913945216</v>
      </c>
      <c r="AO127" s="179">
        <f>-CHOOSE(Depn_Profile,'Regulatory Model'!AO104,'Regulatory Model'!AO133)</f>
        <v>-1.0976976803460234</v>
      </c>
      <c r="AP127" s="179">
        <f>-CHOOSE(Depn_Profile,'Regulatory Model'!AP104,'Regulatory Model'!AP133)</f>
        <v>-1.1880347747704572</v>
      </c>
      <c r="AQ127" s="179">
        <f>-CHOOSE(Depn_Profile,'Regulatory Model'!AQ104,'Regulatory Model'!AQ133)</f>
        <v>-1.2868188197623387</v>
      </c>
      <c r="AR127" s="179">
        <f>-CHOOSE(Depn_Profile,'Regulatory Model'!AR104,'Regulatory Model'!AR133)</f>
        <v>-1.395262050656314</v>
      </c>
      <c r="AS127" s="179">
        <f>-CHOOSE(Depn_Profile,'Regulatory Model'!AS104,'Regulatory Model'!AS133)</f>
        <v>-1.5148599354639007</v>
      </c>
      <c r="AT127" s="179">
        <f>-CHOOSE(Depn_Profile,'Regulatory Model'!AT104,'Regulatory Model'!AT133)</f>
        <v>-1.6474910232033539</v>
      </c>
      <c r="AU127" s="179">
        <f>-CHOOSE(Depn_Profile,'Regulatory Model'!AU104,'Regulatory Model'!AU133)</f>
        <v>-1.7955662087831306</v>
      </c>
      <c r="AV127" s="179">
        <f>-CHOOSE(Depn_Profile,'Regulatory Model'!AV104,'Regulatory Model'!AV133)</f>
        <v>-1.9534875399895273</v>
      </c>
      <c r="AW127" s="179">
        <f>-CHOOSE(Depn_Profile,'Regulatory Model'!AW104,'Regulatory Model'!AW133)</f>
        <v>-2.0988529831640648</v>
      </c>
      <c r="AX127" s="179">
        <f>-CHOOSE(Depn_Profile,'Regulatory Model'!AX104,'Regulatory Model'!AX133)</f>
        <v>-2.270542698296623</v>
      </c>
      <c r="AY127" s="179">
        <f>-CHOOSE(Depn_Profile,'Regulatory Model'!AY104,'Regulatory Model'!AY133)</f>
        <v>-2.5001729673175119</v>
      </c>
      <c r="AZ127" s="179">
        <f>-CHOOSE(Depn_Profile,'Regulatory Model'!AZ104,'Regulatory Model'!AZ133)</f>
        <v>-2.7762422014648735</v>
      </c>
      <c r="BA127" s="179">
        <f>-CHOOSE(Depn_Profile,'Regulatory Model'!BA104,'Regulatory Model'!BA133)</f>
        <v>-3.1287613494668172</v>
      </c>
      <c r="BB127" s="179">
        <f>-CHOOSE(Depn_Profile,'Regulatory Model'!BB104,'Regulatory Model'!BB133)</f>
        <v>-3.6098277439519322</v>
      </c>
      <c r="BC127" s="179">
        <f>-CHOOSE(Depn_Profile,'Regulatory Model'!BC104,'Regulatory Model'!BC133)</f>
        <v>-4.3604338068974577</v>
      </c>
      <c r="BD127" s="179">
        <f>-CHOOSE(Depn_Profile,'Regulatory Model'!BD104,'Regulatory Model'!BD133)</f>
        <v>-6.2115510854653353</v>
      </c>
    </row>
    <row r="128" spans="2:56" outlineLevel="1" x14ac:dyDescent="0.2">
      <c r="B128" s="49" t="str">
        <v>Minor Capital Works</v>
      </c>
      <c r="C128" s="10" t="s">
        <v>217</v>
      </c>
      <c r="G128" s="179">
        <f>-CHOOSE(Depn_Profile,'Regulatory Model'!G105,'Regulatory Model'!G134)</f>
        <v>0</v>
      </c>
      <c r="H128" s="179">
        <f>-CHOOSE(Depn_Profile,'Regulatory Model'!H105,'Regulatory Model'!H134)</f>
        <v>-2.3669475338270709E-2</v>
      </c>
      <c r="I128" s="179">
        <f>-CHOOSE(Depn_Profile,'Regulatory Model'!I105,'Regulatory Model'!I134)</f>
        <v>-7.9767573715640763E-2</v>
      </c>
      <c r="J128" s="179">
        <f>-CHOOSE(Depn_Profile,'Regulatory Model'!J105,'Regulatory Model'!J134)</f>
        <v>-0.14401901286912311</v>
      </c>
      <c r="K128" s="179">
        <f>-CHOOSE(Depn_Profile,'Regulatory Model'!K105,'Regulatory Model'!K134)</f>
        <v>-0.24595480280630261</v>
      </c>
      <c r="L128" s="179">
        <f>-CHOOSE(Depn_Profile,'Regulatory Model'!L105,'Regulatory Model'!L134)</f>
        <v>-0.38926183197971131</v>
      </c>
      <c r="M128" s="179">
        <f>-CHOOSE(Depn_Profile,'Regulatory Model'!M105,'Regulatory Model'!M134)</f>
        <v>-0.53968658474809894</v>
      </c>
      <c r="N128" s="179">
        <f>-CHOOSE(Depn_Profile,'Regulatory Model'!N105,'Regulatory Model'!N134)</f>
        <v>-0.69738928650991849</v>
      </c>
      <c r="O128" s="179">
        <f>-CHOOSE(Depn_Profile,'Regulatory Model'!O105,'Regulatory Model'!O134)</f>
        <v>-0.86263981924436151</v>
      </c>
      <c r="P128" s="179">
        <f>-CHOOSE(Depn_Profile,'Regulatory Model'!P105,'Regulatory Model'!P134)</f>
        <v>-1.0357170103114579</v>
      </c>
      <c r="Q128" s="179">
        <f>-CHOOSE(Depn_Profile,'Regulatory Model'!Q105,'Regulatory Model'!Q134)</f>
        <v>-1.2169089110448816</v>
      </c>
      <c r="R128" s="179">
        <f>-CHOOSE(Depn_Profile,'Regulatory Model'!R105,'Regulatory Model'!R134)</f>
        <v>-1.4065130836835316</v>
      </c>
      <c r="S128" s="179">
        <f>-CHOOSE(Depn_Profile,'Regulatory Model'!S105,'Regulatory Model'!S134)</f>
        <v>-1.6048368968847107</v>
      </c>
      <c r="T128" s="179">
        <f>-CHOOSE(Depn_Profile,'Regulatory Model'!T105,'Regulatory Model'!T134)</f>
        <v>-1.8121978300686468</v>
      </c>
      <c r="U128" s="179">
        <f>-CHOOSE(Depn_Profile,'Regulatory Model'!U105,'Regulatory Model'!U134)</f>
        <v>-2.0289237868512267</v>
      </c>
      <c r="V128" s="179">
        <f>-CHOOSE(Depn_Profile,'Regulatory Model'!V105,'Regulatory Model'!V134)</f>
        <v>-2.2553534178291423</v>
      </c>
      <c r="W128" s="179">
        <f>-CHOOSE(Depn_Profile,'Regulatory Model'!W105,'Regulatory Model'!W134)</f>
        <v>-2.4918364529891717</v>
      </c>
      <c r="X128" s="179">
        <f>-CHOOSE(Depn_Profile,'Regulatory Model'!X105,'Regulatory Model'!X134)</f>
        <v>-2.7387340440210597</v>
      </c>
      <c r="Y128" s="179">
        <f>-CHOOSE(Depn_Profile,'Regulatory Model'!Y105,'Regulatory Model'!Y134)</f>
        <v>-2.9964191168214236</v>
      </c>
      <c r="Z128" s="179">
        <f>-CHOOSE(Depn_Profile,'Regulatory Model'!Z105,'Regulatory Model'!Z134)</f>
        <v>-3.2652767344842926</v>
      </c>
      <c r="AA128" s="179">
        <f>-CHOOSE(Depn_Profile,'Regulatory Model'!AA105,'Regulatory Model'!AA134)</f>
        <v>-3.545704471082292</v>
      </c>
      <c r="AB128" s="179">
        <f>-CHOOSE(Depn_Profile,'Regulatory Model'!AB105,'Regulatory Model'!AB134)</f>
        <v>-3.8381127965511386</v>
      </c>
      <c r="AC128" s="179">
        <f>-CHOOSE(Depn_Profile,'Regulatory Model'!AC105,'Regulatory Model'!AC134)</f>
        <v>-4.1429254729990008</v>
      </c>
      <c r="AD128" s="179">
        <f>-CHOOSE(Depn_Profile,'Regulatory Model'!AD105,'Regulatory Model'!AD134)</f>
        <v>-4.460579962771412</v>
      </c>
      <c r="AE128" s="179">
        <f>-CHOOSE(Depn_Profile,'Regulatory Model'!AE105,'Regulatory Model'!AE134)</f>
        <v>-4.7915278486118194</v>
      </c>
      <c r="AF128" s="179">
        <f>-CHOOSE(Depn_Profile,'Regulatory Model'!AF105,'Regulatory Model'!AF134)</f>
        <v>-5.1385303603638448</v>
      </c>
      <c r="AG128" s="179">
        <f>-CHOOSE(Depn_Profile,'Regulatory Model'!AG105,'Regulatory Model'!AG134)</f>
        <v>-5.4642478556197878</v>
      </c>
      <c r="AH128" s="179">
        <f>-CHOOSE(Depn_Profile,'Regulatory Model'!AH105,'Regulatory Model'!AH134)</f>
        <v>-5.7561436787425828</v>
      </c>
      <c r="AI128" s="179">
        <f>-CHOOSE(Depn_Profile,'Regulatory Model'!AI105,'Regulatory Model'!AI134)</f>
        <v>-6.0586365742195785</v>
      </c>
      <c r="AJ128" s="179">
        <f>-CHOOSE(Depn_Profile,'Regulatory Model'!AJ105,'Regulatory Model'!AJ134)</f>
        <v>-6.3226950979202634</v>
      </c>
      <c r="AK128" s="179">
        <f>-CHOOSE(Depn_Profile,'Regulatory Model'!AK105,'Regulatory Model'!AK134)</f>
        <v>-6.5447721670123906</v>
      </c>
      <c r="AL128" s="179">
        <f>-CHOOSE(Depn_Profile,'Regulatory Model'!AL105,'Regulatory Model'!AL134)</f>
        <v>-6.7909990004430272</v>
      </c>
      <c r="AM128" s="179">
        <f>-CHOOSE(Depn_Profile,'Regulatory Model'!AM105,'Regulatory Model'!AM134)</f>
        <v>-7.0650333796992273</v>
      </c>
      <c r="AN128" s="179">
        <f>-CHOOSE(Depn_Profile,'Regulatory Model'!AN105,'Regulatory Model'!AN134)</f>
        <v>-7.3709691847148395</v>
      </c>
      <c r="AO128" s="179">
        <f>-CHOOSE(Depn_Profile,'Regulatory Model'!AO105,'Regulatory Model'!AO134)</f>
        <v>-7.7136749163204312</v>
      </c>
      <c r="AP128" s="179">
        <f>-CHOOSE(Depn_Profile,'Regulatory Model'!AP105,'Regulatory Model'!AP134)</f>
        <v>-8.0989943054177385</v>
      </c>
      <c r="AQ128" s="179">
        <f>-CHOOSE(Depn_Profile,'Regulatory Model'!AQ105,'Regulatory Model'!AQ134)</f>
        <v>-8.5340171009626236</v>
      </c>
      <c r="AR128" s="179">
        <f>-CHOOSE(Depn_Profile,'Regulatory Model'!AR105,'Regulatory Model'!AR134)</f>
        <v>-9.0274521092953659</v>
      </c>
      <c r="AS128" s="179">
        <f>-CHOOSE(Depn_Profile,'Regulatory Model'!AS105,'Regulatory Model'!AS134)</f>
        <v>-9.590153228283409</v>
      </c>
      <c r="AT128" s="179">
        <f>-CHOOSE(Depn_Profile,'Regulatory Model'!AT105,'Regulatory Model'!AT134)</f>
        <v>-10.235881525981892</v>
      </c>
      <c r="AU128" s="179">
        <f>-CHOOSE(Depn_Profile,'Regulatory Model'!AU105,'Regulatory Model'!AU134)</f>
        <v>-10.982444748866802</v>
      </c>
      <c r="AV128" s="179">
        <f>-CHOOSE(Depn_Profile,'Regulatory Model'!AV105,'Regulatory Model'!AV134)</f>
        <v>-11.85346639557608</v>
      </c>
      <c r="AW128" s="179">
        <f>-CHOOSE(Depn_Profile,'Regulatory Model'!AW105,'Regulatory Model'!AW134)</f>
        <v>-12.881259726348722</v>
      </c>
      <c r="AX128" s="179">
        <f>-CHOOSE(Depn_Profile,'Regulatory Model'!AX105,'Regulatory Model'!AX134)</f>
        <v>-14.11176608295429</v>
      </c>
      <c r="AY128" s="179">
        <f>-CHOOSE(Depn_Profile,'Regulatory Model'!AY105,'Regulatory Model'!AY134)</f>
        <v>-15.613666458007692</v>
      </c>
      <c r="AZ128" s="179">
        <f>-CHOOSE(Depn_Profile,'Regulatory Model'!AZ105,'Regulatory Model'!AZ134)</f>
        <v>-17.496847411678203</v>
      </c>
      <c r="BA128" s="179">
        <f>-CHOOSE(Depn_Profile,'Regulatory Model'!BA105,'Regulatory Model'!BA134)</f>
        <v>-19.955039575832728</v>
      </c>
      <c r="BB128" s="179">
        <f>-CHOOSE(Depn_Profile,'Regulatory Model'!BB105,'Regulatory Model'!BB134)</f>
        <v>-23.385682481668855</v>
      </c>
      <c r="BC128" s="179">
        <f>-CHOOSE(Depn_Profile,'Regulatory Model'!BC105,'Regulatory Model'!BC134)</f>
        <v>-28.8653611609558</v>
      </c>
      <c r="BD128" s="179">
        <f>-CHOOSE(Depn_Profile,'Regulatory Model'!BD105,'Regulatory Model'!BD134)</f>
        <v>-42.740752370239314</v>
      </c>
    </row>
    <row r="129" spans="1:56" outlineLevel="1" x14ac:dyDescent="0.2">
      <c r="B129" s="49" t="str">
        <v>[spare]</v>
      </c>
      <c r="C129" s="10" t="s">
        <v>217</v>
      </c>
      <c r="G129" s="179">
        <f>-CHOOSE(Depn_Profile,'Regulatory Model'!G106,'Regulatory Model'!G135)</f>
        <v>0</v>
      </c>
      <c r="H129" s="179">
        <f>-CHOOSE(Depn_Profile,'Regulatory Model'!H106,'Regulatory Model'!H135)</f>
        <v>0</v>
      </c>
      <c r="I129" s="179">
        <f>-CHOOSE(Depn_Profile,'Regulatory Model'!I106,'Regulatory Model'!I135)</f>
        <v>0</v>
      </c>
      <c r="J129" s="179">
        <f>-CHOOSE(Depn_Profile,'Regulatory Model'!J106,'Regulatory Model'!J135)</f>
        <v>0</v>
      </c>
      <c r="K129" s="179">
        <f>-CHOOSE(Depn_Profile,'Regulatory Model'!K106,'Regulatory Model'!K135)</f>
        <v>0</v>
      </c>
      <c r="L129" s="179">
        <f>-CHOOSE(Depn_Profile,'Regulatory Model'!L106,'Regulatory Model'!L135)</f>
        <v>0</v>
      </c>
      <c r="M129" s="179">
        <f>-CHOOSE(Depn_Profile,'Regulatory Model'!M106,'Regulatory Model'!M135)</f>
        <v>0</v>
      </c>
      <c r="N129" s="179">
        <f>-CHOOSE(Depn_Profile,'Regulatory Model'!N106,'Regulatory Model'!N135)</f>
        <v>0</v>
      </c>
      <c r="O129" s="179">
        <f>-CHOOSE(Depn_Profile,'Regulatory Model'!O106,'Regulatory Model'!O135)</f>
        <v>0</v>
      </c>
      <c r="P129" s="179">
        <f>-CHOOSE(Depn_Profile,'Regulatory Model'!P106,'Regulatory Model'!P135)</f>
        <v>0</v>
      </c>
      <c r="Q129" s="179">
        <f>-CHOOSE(Depn_Profile,'Regulatory Model'!Q106,'Regulatory Model'!Q135)</f>
        <v>0</v>
      </c>
      <c r="R129" s="179">
        <f>-CHOOSE(Depn_Profile,'Regulatory Model'!R106,'Regulatory Model'!R135)</f>
        <v>0</v>
      </c>
      <c r="S129" s="179">
        <f>-CHOOSE(Depn_Profile,'Regulatory Model'!S106,'Regulatory Model'!S135)</f>
        <v>0</v>
      </c>
      <c r="T129" s="179">
        <f>-CHOOSE(Depn_Profile,'Regulatory Model'!T106,'Regulatory Model'!T135)</f>
        <v>0</v>
      </c>
      <c r="U129" s="179">
        <f>-CHOOSE(Depn_Profile,'Regulatory Model'!U106,'Regulatory Model'!U135)</f>
        <v>0</v>
      </c>
      <c r="V129" s="179">
        <f>-CHOOSE(Depn_Profile,'Regulatory Model'!V106,'Regulatory Model'!V135)</f>
        <v>0</v>
      </c>
      <c r="W129" s="179">
        <f>-CHOOSE(Depn_Profile,'Regulatory Model'!W106,'Regulatory Model'!W135)</f>
        <v>0</v>
      </c>
      <c r="X129" s="179">
        <f>-CHOOSE(Depn_Profile,'Regulatory Model'!X106,'Regulatory Model'!X135)</f>
        <v>0</v>
      </c>
      <c r="Y129" s="179">
        <f>-CHOOSE(Depn_Profile,'Regulatory Model'!Y106,'Regulatory Model'!Y135)</f>
        <v>0</v>
      </c>
      <c r="Z129" s="179">
        <f>-CHOOSE(Depn_Profile,'Regulatory Model'!Z106,'Regulatory Model'!Z135)</f>
        <v>0</v>
      </c>
      <c r="AA129" s="179">
        <f>-CHOOSE(Depn_Profile,'Regulatory Model'!AA106,'Regulatory Model'!AA135)</f>
        <v>0</v>
      </c>
      <c r="AB129" s="179">
        <f>-CHOOSE(Depn_Profile,'Regulatory Model'!AB106,'Regulatory Model'!AB135)</f>
        <v>0</v>
      </c>
      <c r="AC129" s="179">
        <f>-CHOOSE(Depn_Profile,'Regulatory Model'!AC106,'Regulatory Model'!AC135)</f>
        <v>0</v>
      </c>
      <c r="AD129" s="179">
        <f>-CHOOSE(Depn_Profile,'Regulatory Model'!AD106,'Regulatory Model'!AD135)</f>
        <v>0</v>
      </c>
      <c r="AE129" s="179">
        <f>-CHOOSE(Depn_Profile,'Regulatory Model'!AE106,'Regulatory Model'!AE135)</f>
        <v>0</v>
      </c>
      <c r="AF129" s="179">
        <f>-CHOOSE(Depn_Profile,'Regulatory Model'!AF106,'Regulatory Model'!AF135)</f>
        <v>0</v>
      </c>
      <c r="AG129" s="179">
        <f>-CHOOSE(Depn_Profile,'Regulatory Model'!AG106,'Regulatory Model'!AG135)</f>
        <v>0</v>
      </c>
      <c r="AH129" s="179">
        <f>-CHOOSE(Depn_Profile,'Regulatory Model'!AH106,'Regulatory Model'!AH135)</f>
        <v>0</v>
      </c>
      <c r="AI129" s="179">
        <f>-CHOOSE(Depn_Profile,'Regulatory Model'!AI106,'Regulatory Model'!AI135)</f>
        <v>0</v>
      </c>
      <c r="AJ129" s="179">
        <f>-CHOOSE(Depn_Profile,'Regulatory Model'!AJ106,'Regulatory Model'!AJ135)</f>
        <v>0</v>
      </c>
      <c r="AK129" s="179">
        <f>-CHOOSE(Depn_Profile,'Regulatory Model'!AK106,'Regulatory Model'!AK135)</f>
        <v>0</v>
      </c>
      <c r="AL129" s="179">
        <f>-CHOOSE(Depn_Profile,'Regulatory Model'!AL106,'Regulatory Model'!AL135)</f>
        <v>0</v>
      </c>
      <c r="AM129" s="179">
        <f>-CHOOSE(Depn_Profile,'Regulatory Model'!AM106,'Regulatory Model'!AM135)</f>
        <v>0</v>
      </c>
      <c r="AN129" s="179">
        <f>-CHOOSE(Depn_Profile,'Regulatory Model'!AN106,'Regulatory Model'!AN135)</f>
        <v>0</v>
      </c>
      <c r="AO129" s="179">
        <f>-CHOOSE(Depn_Profile,'Regulatory Model'!AO106,'Regulatory Model'!AO135)</f>
        <v>0</v>
      </c>
      <c r="AP129" s="179">
        <f>-CHOOSE(Depn_Profile,'Regulatory Model'!AP106,'Regulatory Model'!AP135)</f>
        <v>0</v>
      </c>
      <c r="AQ129" s="179">
        <f>-CHOOSE(Depn_Profile,'Regulatory Model'!AQ106,'Regulatory Model'!AQ135)</f>
        <v>0</v>
      </c>
      <c r="AR129" s="179">
        <f>-CHOOSE(Depn_Profile,'Regulatory Model'!AR106,'Regulatory Model'!AR135)</f>
        <v>0</v>
      </c>
      <c r="AS129" s="179">
        <f>-CHOOSE(Depn_Profile,'Regulatory Model'!AS106,'Regulatory Model'!AS135)</f>
        <v>0</v>
      </c>
      <c r="AT129" s="179">
        <f>-CHOOSE(Depn_Profile,'Regulatory Model'!AT106,'Regulatory Model'!AT135)</f>
        <v>0</v>
      </c>
      <c r="AU129" s="179">
        <f>-CHOOSE(Depn_Profile,'Regulatory Model'!AU106,'Regulatory Model'!AU135)</f>
        <v>0</v>
      </c>
      <c r="AV129" s="179">
        <f>-CHOOSE(Depn_Profile,'Regulatory Model'!AV106,'Regulatory Model'!AV135)</f>
        <v>0</v>
      </c>
      <c r="AW129" s="179">
        <f>-CHOOSE(Depn_Profile,'Regulatory Model'!AW106,'Regulatory Model'!AW135)</f>
        <v>0</v>
      </c>
      <c r="AX129" s="179">
        <f>-CHOOSE(Depn_Profile,'Regulatory Model'!AX106,'Regulatory Model'!AX135)</f>
        <v>0</v>
      </c>
      <c r="AY129" s="179">
        <f>-CHOOSE(Depn_Profile,'Regulatory Model'!AY106,'Regulatory Model'!AY135)</f>
        <v>0</v>
      </c>
      <c r="AZ129" s="179">
        <f>-CHOOSE(Depn_Profile,'Regulatory Model'!AZ106,'Regulatory Model'!AZ135)</f>
        <v>0</v>
      </c>
      <c r="BA129" s="179">
        <f>-CHOOSE(Depn_Profile,'Regulatory Model'!BA106,'Regulatory Model'!BA135)</f>
        <v>0</v>
      </c>
      <c r="BB129" s="179">
        <f>-CHOOSE(Depn_Profile,'Regulatory Model'!BB106,'Regulatory Model'!BB135)</f>
        <v>0</v>
      </c>
      <c r="BC129" s="179">
        <f>-CHOOSE(Depn_Profile,'Regulatory Model'!BC106,'Regulatory Model'!BC135)</f>
        <v>0</v>
      </c>
      <c r="BD129" s="179">
        <f>-CHOOSE(Depn_Profile,'Regulatory Model'!BD106,'Regulatory Model'!BD135)</f>
        <v>0</v>
      </c>
    </row>
    <row r="130" spans="1:56" outlineLevel="1" x14ac:dyDescent="0.2">
      <c r="A130" s="27"/>
      <c r="B130" s="49"/>
      <c r="C130" s="29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</row>
    <row r="131" spans="1:56" outlineLevel="1" x14ac:dyDescent="0.2">
      <c r="A131" s="27"/>
      <c r="B131" s="62" t="s">
        <v>236</v>
      </c>
      <c r="C131" s="63" t="s">
        <v>217</v>
      </c>
      <c r="D131" s="64"/>
      <c r="E131" s="65">
        <f>SUM(E110:E129)</f>
        <v>0</v>
      </c>
      <c r="F131" s="65"/>
      <c r="G131" s="65">
        <f>SUM(G110:G129)</f>
        <v>-295.73398523072672</v>
      </c>
      <c r="H131" s="65">
        <f t="shared" ref="H131:BD131" si="39">SUM(H110:H129)</f>
        <v>-208.79535833971843</v>
      </c>
      <c r="I131" s="65">
        <f t="shared" si="39"/>
        <v>-117.09424306543471</v>
      </c>
      <c r="J131" s="65">
        <f t="shared" si="39"/>
        <v>-123.83982900864287</v>
      </c>
      <c r="K131" s="65">
        <f t="shared" si="39"/>
        <v>-130.47330536263146</v>
      </c>
      <c r="L131" s="65">
        <f t="shared" si="39"/>
        <v>-135.24933224236966</v>
      </c>
      <c r="M131" s="65">
        <f t="shared" si="39"/>
        <v>-138.1408683767406</v>
      </c>
      <c r="N131" s="65">
        <f t="shared" si="39"/>
        <v>-141.81310796486255</v>
      </c>
      <c r="O131" s="65">
        <f t="shared" si="39"/>
        <v>-143.03566472170317</v>
      </c>
      <c r="P131" s="65">
        <f t="shared" si="39"/>
        <v>-150.33423307578636</v>
      </c>
      <c r="Q131" s="65">
        <f t="shared" si="39"/>
        <v>-157.85834092187054</v>
      </c>
      <c r="R131" s="65">
        <f t="shared" si="39"/>
        <v>-165.62235788696896</v>
      </c>
      <c r="S131" s="65">
        <f t="shared" si="39"/>
        <v>-173.65412129618363</v>
      </c>
      <c r="T131" s="65">
        <f t="shared" si="39"/>
        <v>-181.88918398234543</v>
      </c>
      <c r="U131" s="65">
        <f t="shared" si="39"/>
        <v>-189.58876757529663</v>
      </c>
      <c r="V131" s="65">
        <f t="shared" si="39"/>
        <v>-198.21648094260073</v>
      </c>
      <c r="W131" s="65">
        <f t="shared" si="39"/>
        <v>-207.15930999933164</v>
      </c>
      <c r="X131" s="65">
        <f t="shared" si="39"/>
        <v>-216.42818227795041</v>
      </c>
      <c r="Y131" s="65">
        <f t="shared" si="39"/>
        <v>-219.90748411249942</v>
      </c>
      <c r="Z131" s="65">
        <f t="shared" si="39"/>
        <v>-229.70853489344759</v>
      </c>
      <c r="AA131" s="65">
        <f t="shared" si="39"/>
        <v>-239.87595118045897</v>
      </c>
      <c r="AB131" s="65">
        <f t="shared" si="39"/>
        <v>-250.40282253749086</v>
      </c>
      <c r="AC131" s="65">
        <f t="shared" si="39"/>
        <v>-261.36542991789565</v>
      </c>
      <c r="AD131" s="65">
        <f t="shared" si="39"/>
        <v>-219.81681766968072</v>
      </c>
      <c r="AE131" s="65">
        <f t="shared" si="39"/>
        <v>-230.02189318115373</v>
      </c>
      <c r="AF131" s="65">
        <f t="shared" si="39"/>
        <v>-239.75941608904128</v>
      </c>
      <c r="AG131" s="65">
        <f t="shared" si="39"/>
        <v>-248.44231465705275</v>
      </c>
      <c r="AH131" s="65">
        <f t="shared" si="39"/>
        <v>-256.90065720561267</v>
      </c>
      <c r="AI131" s="65">
        <f t="shared" si="39"/>
        <v>-265.01318053356198</v>
      </c>
      <c r="AJ131" s="65">
        <f t="shared" si="39"/>
        <v>-274.12013862542477</v>
      </c>
      <c r="AK131" s="65">
        <f t="shared" si="39"/>
        <v>-284.29295299401059</v>
      </c>
      <c r="AL131" s="65">
        <f t="shared" si="39"/>
        <v>-295.11705920602759</v>
      </c>
      <c r="AM131" s="65">
        <f t="shared" si="39"/>
        <v>-307.27933324395639</v>
      </c>
      <c r="AN131" s="65">
        <f t="shared" si="39"/>
        <v>-320.23851291351076</v>
      </c>
      <c r="AO131" s="65">
        <f t="shared" si="39"/>
        <v>-333.27570877362984</v>
      </c>
      <c r="AP131" s="65">
        <f t="shared" si="39"/>
        <v>-346.56657204418025</v>
      </c>
      <c r="AQ131" s="65">
        <f t="shared" si="39"/>
        <v>-361.13309180666153</v>
      </c>
      <c r="AR131" s="65">
        <f t="shared" si="39"/>
        <v>-377.18306089131482</v>
      </c>
      <c r="AS131" s="65">
        <f t="shared" si="39"/>
        <v>-394.97264626234784</v>
      </c>
      <c r="AT131" s="65">
        <f t="shared" si="39"/>
        <v>-414.82581497248748</v>
      </c>
      <c r="AU131" s="65">
        <f t="shared" si="39"/>
        <v>-437.1823757837322</v>
      </c>
      <c r="AV131" s="65">
        <f t="shared" si="39"/>
        <v>-462.6408760032873</v>
      </c>
      <c r="AW131" s="65">
        <f t="shared" si="39"/>
        <v>-491.97968803062787</v>
      </c>
      <c r="AX131" s="65">
        <f t="shared" si="39"/>
        <v>-526.31356232747248</v>
      </c>
      <c r="AY131" s="65">
        <f t="shared" si="39"/>
        <v>-567.3358466181312</v>
      </c>
      <c r="AZ131" s="65">
        <f t="shared" si="39"/>
        <v>-617.72863277857334</v>
      </c>
      <c r="BA131" s="65">
        <f t="shared" si="39"/>
        <v>-682.20490443942913</v>
      </c>
      <c r="BB131" s="65">
        <f t="shared" si="39"/>
        <v>-770.47684436697023</v>
      </c>
      <c r="BC131" s="65">
        <f t="shared" si="39"/>
        <v>-908.92728954117831</v>
      </c>
      <c r="BD131" s="65">
        <f t="shared" si="39"/>
        <v>-1252.8429747113505</v>
      </c>
    </row>
    <row r="132" spans="1:56" outlineLevel="1" x14ac:dyDescent="0.2">
      <c r="C132" s="24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</row>
    <row r="133" spans="1:56" x14ac:dyDescent="0.2">
      <c r="A133" s="6">
        <f ca="1">MAX($A$1:A132)+subsection</f>
        <v>8.0699999999999985</v>
      </c>
      <c r="B133" s="6" t="s">
        <v>274</v>
      </c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</row>
    <row r="134" spans="1:56" x14ac:dyDescent="0.2">
      <c r="C134" s="24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</row>
    <row r="135" spans="1:56" outlineLevel="1" x14ac:dyDescent="0.2">
      <c r="B135" s="50" t="s">
        <v>275</v>
      </c>
      <c r="C135" s="24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</row>
    <row r="136" spans="1:56" outlineLevel="1" x14ac:dyDescent="0.2">
      <c r="C136" s="24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</row>
    <row r="137" spans="1:56" outlineLevel="1" x14ac:dyDescent="0.2">
      <c r="B137" s="48" t="s">
        <v>274</v>
      </c>
      <c r="C137" s="24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</row>
    <row r="138" spans="1:56" outlineLevel="1" x14ac:dyDescent="0.2">
      <c r="B138" s="49" t="str">
        <f t="array" ref="B138:B157">Asset_Classes</f>
        <v>Shared Channel</v>
      </c>
      <c r="C138" s="10" t="s">
        <v>217</v>
      </c>
      <c r="G138" s="185">
        <f>G26+G54+G82+G110</f>
        <v>445.73858187479408</v>
      </c>
      <c r="H138" s="185">
        <f t="shared" ref="H138:BD138" si="40">H26+H54+H82+H110</f>
        <v>445.92354262022474</v>
      </c>
      <c r="I138" s="185">
        <f t="shared" si="40"/>
        <v>444.93148044018722</v>
      </c>
      <c r="J138" s="185">
        <f t="shared" si="40"/>
        <v>441.26589475801489</v>
      </c>
      <c r="K138" s="185">
        <f t="shared" si="40"/>
        <v>441.13137785224711</v>
      </c>
      <c r="L138" s="185">
        <f t="shared" si="40"/>
        <v>442.11166980302988</v>
      </c>
      <c r="M138" s="185">
        <f t="shared" si="40"/>
        <v>442.86526924019415</v>
      </c>
      <c r="N138" s="185">
        <f t="shared" si="40"/>
        <v>443.38022885558973</v>
      </c>
      <c r="O138" s="185">
        <f t="shared" si="40"/>
        <v>443.64414565848</v>
      </c>
      <c r="P138" s="185">
        <f t="shared" si="40"/>
        <v>443.64414565848</v>
      </c>
      <c r="Q138" s="185">
        <f t="shared" si="40"/>
        <v>443.36686806744342</v>
      </c>
      <c r="R138" s="185">
        <f t="shared" si="40"/>
        <v>442.7984490058185</v>
      </c>
      <c r="S138" s="185">
        <f t="shared" si="40"/>
        <v>441.92450469857016</v>
      </c>
      <c r="T138" s="185">
        <f t="shared" si="40"/>
        <v>440.73011414533079</v>
      </c>
      <c r="U138" s="185">
        <f t="shared" si="40"/>
        <v>439.19980124899286</v>
      </c>
      <c r="V138" s="185">
        <f t="shared" si="40"/>
        <v>437.31751638649718</v>
      </c>
      <c r="W138" s="185">
        <f t="shared" si="40"/>
        <v>435.06661740509611</v>
      </c>
      <c r="X138" s="185">
        <f t="shared" si="40"/>
        <v>432.4298500268834</v>
      </c>
      <c r="Y138" s="185">
        <f t="shared" si="40"/>
        <v>429.38932764388187</v>
      </c>
      <c r="Z138" s="185">
        <f t="shared" si="40"/>
        <v>425.9265104854635</v>
      </c>
      <c r="AA138" s="185">
        <f t="shared" si="40"/>
        <v>422.02218413934673</v>
      </c>
      <c r="AB138" s="185">
        <f t="shared" si="40"/>
        <v>417.65643740687074</v>
      </c>
      <c r="AC138" s="185">
        <f t="shared" si="40"/>
        <v>412.80863947268386</v>
      </c>
      <c r="AD138" s="185">
        <f t="shared" si="40"/>
        <v>407.45741636840836</v>
      </c>
      <c r="AE138" s="185">
        <f t="shared" si="40"/>
        <v>401.58062670924869</v>
      </c>
      <c r="AF138" s="185">
        <f t="shared" si="40"/>
        <v>395.15533668190074</v>
      </c>
      <c r="AG138" s="185">
        <f t="shared" si="40"/>
        <v>388.15779426149209</v>
      </c>
      <c r="AH138" s="185">
        <f t="shared" si="40"/>
        <v>380.56340263463687</v>
      </c>
      <c r="AI138" s="185">
        <f t="shared" si="40"/>
        <v>372.34669280502544</v>
      </c>
      <c r="AJ138" s="185">
        <f t="shared" si="40"/>
        <v>363.48129535728685</v>
      </c>
      <c r="AK138" s="185">
        <f t="shared" si="40"/>
        <v>353.93991135415814</v>
      </c>
      <c r="AL138" s="185">
        <f t="shared" si="40"/>
        <v>343.69428234127469</v>
      </c>
      <c r="AM138" s="185">
        <f t="shared" si="40"/>
        <v>332.71515943315075</v>
      </c>
      <c r="AN138" s="185">
        <f t="shared" si="40"/>
        <v>320.9722714531573</v>
      </c>
      <c r="AO138" s="185">
        <f t="shared" si="40"/>
        <v>308.43429209951842</v>
      </c>
      <c r="AP138" s="185">
        <f t="shared" si="40"/>
        <v>295.06880610853938</v>
      </c>
      <c r="AQ138" s="185">
        <f t="shared" si="40"/>
        <v>280.84227438544917</v>
      </c>
      <c r="AR138" s="185">
        <f t="shared" si="40"/>
        <v>265.71999807238666</v>
      </c>
      <c r="AS138" s="185">
        <f t="shared" si="40"/>
        <v>249.66608152218009</v>
      </c>
      <c r="AT138" s="185">
        <f t="shared" si="40"/>
        <v>232.64339414566797</v>
      </c>
      <c r="AU138" s="185">
        <f t="shared" si="40"/>
        <v>214.61353109937889</v>
      </c>
      <c r="AV138" s="185">
        <f t="shared" si="40"/>
        <v>195.53677277943433</v>
      </c>
      <c r="AW138" s="185">
        <f t="shared" si="40"/>
        <v>175.37204308655541</v>
      </c>
      <c r="AX138" s="185">
        <f t="shared" si="40"/>
        <v>154.0768664260454</v>
      </c>
      <c r="AY138" s="185">
        <f t="shared" si="40"/>
        <v>131.60732340558079</v>
      </c>
      <c r="AZ138" s="185">
        <f t="shared" si="40"/>
        <v>107.91800519257667</v>
      </c>
      <c r="BA138" s="185">
        <f t="shared" si="40"/>
        <v>82.961966491793874</v>
      </c>
      <c r="BB138" s="185">
        <f t="shared" si="40"/>
        <v>56.690677102726568</v>
      </c>
      <c r="BC138" s="185">
        <f t="shared" si="40"/>
        <v>29.053972015148531</v>
      </c>
      <c r="BD138" s="185">
        <f t="shared" si="40"/>
        <v>2.3909763058327371E-12</v>
      </c>
    </row>
    <row r="139" spans="1:56" outlineLevel="1" x14ac:dyDescent="0.2">
      <c r="B139" s="49" t="str">
        <v>Shared Channel Over-Dredge</v>
      </c>
      <c r="C139" s="10" t="s">
        <v>217</v>
      </c>
      <c r="G139" s="185">
        <f t="shared" ref="G139:BD139" si="41">G27+G55+G83+G111</f>
        <v>53.237701286780762</v>
      </c>
      <c r="H139" s="185">
        <f t="shared" si="41"/>
        <v>7.2364394047022031</v>
      </c>
      <c r="I139" s="185">
        <f t="shared" si="41"/>
        <v>3.5928510217589595</v>
      </c>
      <c r="J139" s="185">
        <f t="shared" si="41"/>
        <v>3.2829298362857817</v>
      </c>
      <c r="K139" s="185">
        <f t="shared" si="41"/>
        <v>1.484086523646474</v>
      </c>
      <c r="L139" s="185">
        <f t="shared" si="41"/>
        <v>0.50706289557920714</v>
      </c>
      <c r="M139" s="185">
        <f t="shared" si="41"/>
        <v>-7.4384942649885488E-15</v>
      </c>
      <c r="N139" s="185">
        <f t="shared" si="41"/>
        <v>-7.6244566216132622E-15</v>
      </c>
      <c r="O139" s="185">
        <f t="shared" si="41"/>
        <v>-7.815068037153594E-15</v>
      </c>
      <c r="P139" s="185">
        <f t="shared" si="41"/>
        <v>-8.0104447380824345E-15</v>
      </c>
      <c r="Q139" s="185">
        <f t="shared" si="41"/>
        <v>-8.2107058565344958E-15</v>
      </c>
      <c r="R139" s="185">
        <f t="shared" si="41"/>
        <v>-8.4159735029478576E-15</v>
      </c>
      <c r="S139" s="185">
        <f t="shared" si="41"/>
        <v>-8.6263728405215539E-15</v>
      </c>
      <c r="T139" s="185">
        <f t="shared" si="41"/>
        <v>-8.8420321615345934E-15</v>
      </c>
      <c r="U139" s="185">
        <f t="shared" si="41"/>
        <v>-9.0630829655729584E-15</v>
      </c>
      <c r="V139" s="185">
        <f t="shared" si="41"/>
        <v>-9.2896600397122823E-15</v>
      </c>
      <c r="W139" s="185">
        <f t="shared" si="41"/>
        <v>-9.5219015407050887E-15</v>
      </c>
      <c r="X139" s="185">
        <f t="shared" si="41"/>
        <v>-9.7599490792227154E-15</v>
      </c>
      <c r="Y139" s="185">
        <f t="shared" si="41"/>
        <v>-1.0003947806203283E-14</v>
      </c>
      <c r="Z139" s="185">
        <f t="shared" si="41"/>
        <v>-1.0254046501358364E-14</v>
      </c>
      <c r="AA139" s="185">
        <f t="shared" si="41"/>
        <v>-1.0510397663892324E-14</v>
      </c>
      <c r="AB139" s="185">
        <f t="shared" si="41"/>
        <v>-1.0773157605489632E-14</v>
      </c>
      <c r="AC139" s="185">
        <f t="shared" si="41"/>
        <v>-1.1042486545626872E-14</v>
      </c>
      <c r="AD139" s="185">
        <f t="shared" si="41"/>
        <v>-1.1318548709267545E-14</v>
      </c>
      <c r="AE139" s="185">
        <f t="shared" si="41"/>
        <v>-1.1601512426999233E-14</v>
      </c>
      <c r="AF139" s="185">
        <f t="shared" si="41"/>
        <v>-1.1891550237674213E-14</v>
      </c>
      <c r="AG139" s="185">
        <f t="shared" si="41"/>
        <v>-1.2188838993616068E-14</v>
      </c>
      <c r="AH139" s="185">
        <f t="shared" si="41"/>
        <v>-1.2493559968456469E-14</v>
      </c>
      <c r="AI139" s="185">
        <f t="shared" si="41"/>
        <v>-1.2805898967667881E-14</v>
      </c>
      <c r="AJ139" s="185">
        <f t="shared" si="41"/>
        <v>-1.3126046441859577E-14</v>
      </c>
      <c r="AK139" s="185">
        <f t="shared" si="41"/>
        <v>-1.3454197602906066E-14</v>
      </c>
      <c r="AL139" s="185">
        <f t="shared" si="41"/>
        <v>-1.3790552542978719E-14</v>
      </c>
      <c r="AM139" s="185">
        <f t="shared" si="41"/>
        <v>-1.4135316356553187E-14</v>
      </c>
      <c r="AN139" s="185">
        <f t="shared" si="41"/>
        <v>-1.4488699265467015E-14</v>
      </c>
      <c r="AO139" s="185">
        <f t="shared" si="41"/>
        <v>-1.4850916747103689E-14</v>
      </c>
      <c r="AP139" s="185">
        <f t="shared" si="41"/>
        <v>-1.5222189665781281E-14</v>
      </c>
      <c r="AQ139" s="185">
        <f t="shared" si="41"/>
        <v>-1.5602744407425812E-14</v>
      </c>
      <c r="AR139" s="185">
        <f t="shared" si="41"/>
        <v>-1.5992813017611457E-14</v>
      </c>
      <c r="AS139" s="185">
        <f t="shared" si="41"/>
        <v>-1.6392633343051742E-14</v>
      </c>
      <c r="AT139" s="185">
        <f t="shared" si="41"/>
        <v>-1.6802449176628035E-14</v>
      </c>
      <c r="AU139" s="185">
        <f t="shared" si="41"/>
        <v>-1.7222510406043735E-14</v>
      </c>
      <c r="AV139" s="185">
        <f t="shared" si="41"/>
        <v>-1.7653073166194828E-14</v>
      </c>
      <c r="AW139" s="185">
        <f t="shared" si="41"/>
        <v>-1.8094399995349698E-14</v>
      </c>
      <c r="AX139" s="185">
        <f t="shared" si="41"/>
        <v>-1.8546759995233441E-14</v>
      </c>
      <c r="AY139" s="185">
        <f t="shared" si="41"/>
        <v>-1.9010428995114276E-14</v>
      </c>
      <c r="AZ139" s="185">
        <f t="shared" si="41"/>
        <v>-1.9485689719992134E-14</v>
      </c>
      <c r="BA139" s="185">
        <f t="shared" si="41"/>
        <v>-1.9972831962991938E-14</v>
      </c>
      <c r="BB139" s="185">
        <f t="shared" si="41"/>
        <v>-2.0472152762066737E-14</v>
      </c>
      <c r="BC139" s="185">
        <f t="shared" si="41"/>
        <v>-2.0983956581118406E-14</v>
      </c>
      <c r="BD139" s="185">
        <f t="shared" si="41"/>
        <v>-2.1508555495646368E-14</v>
      </c>
    </row>
    <row r="140" spans="1:56" outlineLevel="1" x14ac:dyDescent="0.2">
      <c r="B140" s="49" t="str">
        <v>Melbourne Channel</v>
      </c>
      <c r="C140" s="10" t="s">
        <v>217</v>
      </c>
      <c r="G140" s="185">
        <f t="shared" ref="G140:BD140" si="42">G28+G56+G84+G112</f>
        <v>1900.6202010951315</v>
      </c>
      <c r="H140" s="185">
        <f t="shared" si="42"/>
        <v>1901.7139251618901</v>
      </c>
      <c r="I140" s="185">
        <f t="shared" si="42"/>
        <v>1898.0882728233348</v>
      </c>
      <c r="J140" s="185">
        <f t="shared" si="42"/>
        <v>1896.065712262495</v>
      </c>
      <c r="K140" s="185">
        <f t="shared" si="42"/>
        <v>1896.1577084667217</v>
      </c>
      <c r="L140" s="185">
        <f t="shared" si="42"/>
        <v>1901.0590067323403</v>
      </c>
      <c r="M140" s="185">
        <f t="shared" si="42"/>
        <v>1905.004068933546</v>
      </c>
      <c r="N140" s="185">
        <f t="shared" si="42"/>
        <v>1907.9412285719509</v>
      </c>
      <c r="O140" s="185">
        <f t="shared" si="42"/>
        <v>1909.8167851650066</v>
      </c>
      <c r="P140" s="185">
        <f t="shared" si="42"/>
        <v>1910.5749310304109</v>
      </c>
      <c r="Q140" s="185">
        <f t="shared" si="42"/>
        <v>1910.1576752929891</v>
      </c>
      <c r="R140" s="185">
        <f t="shared" si="42"/>
        <v>1908.5047649709754</v>
      </c>
      <c r="S140" s="185">
        <f t="shared" si="42"/>
        <v>1905.5536029852997</v>
      </c>
      <c r="T140" s="185">
        <f t="shared" si="42"/>
        <v>1901.2391629200954</v>
      </c>
      <c r="U140" s="185">
        <f t="shared" si="42"/>
        <v>1895.493900344753</v>
      </c>
      <c r="V140" s="185">
        <f t="shared" si="42"/>
        <v>1888.2476604869112</v>
      </c>
      <c r="W140" s="185">
        <f t="shared" si="42"/>
        <v>1879.4275820211456</v>
      </c>
      <c r="X140" s="185">
        <f t="shared" si="42"/>
        <v>1868.9579967089319</v>
      </c>
      <c r="Y140" s="185">
        <f t="shared" si="42"/>
        <v>1856.7603245906332</v>
      </c>
      <c r="Z140" s="185">
        <f t="shared" si="42"/>
        <v>1842.7529643884452</v>
      </c>
      <c r="AA140" s="185">
        <f t="shared" si="42"/>
        <v>1826.8511787286075</v>
      </c>
      <c r="AB140" s="185">
        <f t="shared" si="42"/>
        <v>1808.9669737294712</v>
      </c>
      <c r="AC140" s="185">
        <f t="shared" si="42"/>
        <v>1789.008972426137</v>
      </c>
      <c r="AD140" s="185">
        <f t="shared" si="42"/>
        <v>1766.8822814083303</v>
      </c>
      <c r="AE140" s="185">
        <f t="shared" si="42"/>
        <v>1742.488349930574</v>
      </c>
      <c r="AF140" s="185">
        <f t="shared" si="42"/>
        <v>1715.7248206052725</v>
      </c>
      <c r="AG140" s="185">
        <f t="shared" si="42"/>
        <v>1686.4853706000877</v>
      </c>
      <c r="AH140" s="185">
        <f t="shared" si="42"/>
        <v>1654.6595420172307</v>
      </c>
      <c r="AI140" s="185">
        <f t="shared" si="42"/>
        <v>1620.1325598147364</v>
      </c>
      <c r="AJ140" s="185">
        <f t="shared" si="42"/>
        <v>1582.7851352110763</v>
      </c>
      <c r="AK140" s="185">
        <f t="shared" si="42"/>
        <v>1542.4932519551603</v>
      </c>
      <c r="AL140" s="185">
        <f t="shared" si="42"/>
        <v>1499.1279320860251</v>
      </c>
      <c r="AM140" s="185">
        <f t="shared" si="42"/>
        <v>1452.5549767640039</v>
      </c>
      <c r="AN140" s="185">
        <f t="shared" si="42"/>
        <v>1402.6346762965031</v>
      </c>
      <c r="AO140" s="185">
        <f t="shared" si="42"/>
        <v>1349.2214814022138</v>
      </c>
      <c r="AP140" s="185">
        <f t="shared" si="42"/>
        <v>1292.1636247317485</v>
      </c>
      <c r="AQ140" s="185">
        <f t="shared" si="42"/>
        <v>1231.3026771565708</v>
      </c>
      <c r="AR140" s="185">
        <f t="shared" si="42"/>
        <v>1166.4730164505627</v>
      </c>
      <c r="AS140" s="185">
        <f t="shared" si="42"/>
        <v>1097.5011751450463</v>
      </c>
      <c r="AT140" s="185">
        <f t="shared" si="42"/>
        <v>1024.2050166763381</v>
      </c>
      <c r="AU140" s="185">
        <f t="shared" si="42"/>
        <v>946.39265901950796</v>
      </c>
      <c r="AV140" s="185">
        <f t="shared" si="42"/>
        <v>863.86101188394605</v>
      </c>
      <c r="AW140" s="185">
        <f t="shared" si="42"/>
        <v>776.39369386015687</v>
      </c>
      <c r="AX140" s="185">
        <f t="shared" si="42"/>
        <v>683.75789564161084</v>
      </c>
      <c r="AY140" s="185">
        <f t="shared" si="42"/>
        <v>585.69931720522595</v>
      </c>
      <c r="AZ140" s="185">
        <f t="shared" si="42"/>
        <v>481.93323504114238</v>
      </c>
      <c r="BA140" s="185">
        <f t="shared" si="42"/>
        <v>372.12670389383675</v>
      </c>
      <c r="BB140" s="185">
        <f t="shared" si="42"/>
        <v>255.8560208403232</v>
      </c>
      <c r="BC140" s="185">
        <f t="shared" si="42"/>
        <v>132.46677388263186</v>
      </c>
      <c r="BD140" s="185">
        <f t="shared" si="42"/>
        <v>1.1596057447604835E-11</v>
      </c>
    </row>
    <row r="141" spans="1:56" outlineLevel="1" x14ac:dyDescent="0.2">
      <c r="B141" s="49" t="str">
        <v>Melbourne Channel Over-Dredge</v>
      </c>
      <c r="C141" s="10" t="s">
        <v>217</v>
      </c>
      <c r="G141" s="185">
        <f t="shared" ref="G141:BD141" si="43">G29+G57+G85+G113</f>
        <v>49.406613850647886</v>
      </c>
      <c r="H141" s="185">
        <f t="shared" si="43"/>
        <v>2.8753965592448694</v>
      </c>
      <c r="I141" s="185">
        <f t="shared" si="43"/>
        <v>5.1118336967949691</v>
      </c>
      <c r="J141" s="185">
        <f t="shared" si="43"/>
        <v>15.723095250567635</v>
      </c>
      <c r="K141" s="185">
        <f t="shared" si="43"/>
        <v>9.2868675034325818</v>
      </c>
      <c r="L141" s="185">
        <f t="shared" si="43"/>
        <v>3.5205587368684865</v>
      </c>
      <c r="M141" s="185">
        <f t="shared" si="43"/>
        <v>0.88577748479092966</v>
      </c>
      <c r="N141" s="185">
        <f t="shared" si="43"/>
        <v>0.90807409084783342</v>
      </c>
      <c r="O141" s="185">
        <f t="shared" si="43"/>
        <v>0.93077594311902923</v>
      </c>
      <c r="P141" s="185">
        <f t="shared" si="43"/>
        <v>0.95404534169700483</v>
      </c>
      <c r="Q141" s="185">
        <f t="shared" si="43"/>
        <v>0.9778964752394298</v>
      </c>
      <c r="R141" s="185">
        <f t="shared" si="43"/>
        <v>1.0023438871204156</v>
      </c>
      <c r="S141" s="185">
        <f t="shared" si="43"/>
        <v>1.0274024842984257</v>
      </c>
      <c r="T141" s="185">
        <f t="shared" si="43"/>
        <v>1.0530875464058862</v>
      </c>
      <c r="U141" s="185">
        <f t="shared" si="43"/>
        <v>1.0794147350660332</v>
      </c>
      <c r="V141" s="185">
        <f t="shared" si="43"/>
        <v>1.1064001034426842</v>
      </c>
      <c r="W141" s="185">
        <f t="shared" si="43"/>
        <v>1.1340601060287514</v>
      </c>
      <c r="X141" s="185">
        <f t="shared" si="43"/>
        <v>1.1624116086794705</v>
      </c>
      <c r="Y141" s="185">
        <f t="shared" si="43"/>
        <v>1.1914718988964572</v>
      </c>
      <c r="Z141" s="185">
        <f t="shared" si="43"/>
        <v>1.221258696368869</v>
      </c>
      <c r="AA141" s="185">
        <f t="shared" si="43"/>
        <v>1.2517901637780906</v>
      </c>
      <c r="AB141" s="185">
        <f t="shared" si="43"/>
        <v>1.2830849178725432</v>
      </c>
      <c r="AC141" s="185">
        <f t="shared" si="43"/>
        <v>1.3151620408193569</v>
      </c>
      <c r="AD141" s="185">
        <f t="shared" si="43"/>
        <v>1.3480410918398409</v>
      </c>
      <c r="AE141" s="185">
        <f t="shared" si="43"/>
        <v>1.3817421191358368</v>
      </c>
      <c r="AF141" s="185">
        <f t="shared" si="43"/>
        <v>1.416285672114233</v>
      </c>
      <c r="AG141" s="185">
        <f t="shared" si="43"/>
        <v>1.4516928139170888</v>
      </c>
      <c r="AH141" s="185">
        <f t="shared" si="43"/>
        <v>1.4879851342650161</v>
      </c>
      <c r="AI141" s="185">
        <f t="shared" si="43"/>
        <v>1.5251847626216415</v>
      </c>
      <c r="AJ141" s="185">
        <f t="shared" si="43"/>
        <v>1.5633143816871824</v>
      </c>
      <c r="AK141" s="185">
        <f t="shared" si="43"/>
        <v>1.6023972412293621</v>
      </c>
      <c r="AL141" s="185">
        <f t="shared" si="43"/>
        <v>1.642457172260096</v>
      </c>
      <c r="AM141" s="185">
        <f t="shared" si="43"/>
        <v>1.6835186015665986</v>
      </c>
      <c r="AN141" s="185">
        <f t="shared" si="43"/>
        <v>1.7256065666057638</v>
      </c>
      <c r="AO141" s="185">
        <f t="shared" si="43"/>
        <v>1.7687467307709077</v>
      </c>
      <c r="AP141" s="185">
        <f t="shared" si="43"/>
        <v>1.8129653990401799</v>
      </c>
      <c r="AQ141" s="185">
        <f t="shared" si="43"/>
        <v>1.8582895340161847</v>
      </c>
      <c r="AR141" s="185">
        <f t="shared" si="43"/>
        <v>1.9047467723665894</v>
      </c>
      <c r="AS141" s="185">
        <f t="shared" si="43"/>
        <v>1.9523654416757541</v>
      </c>
      <c r="AT141" s="185">
        <f t="shared" si="43"/>
        <v>2.0011745777176477</v>
      </c>
      <c r="AU141" s="185">
        <f t="shared" si="43"/>
        <v>2.0512039421605888</v>
      </c>
      <c r="AV141" s="185">
        <f t="shared" si="43"/>
        <v>2.1024840407146037</v>
      </c>
      <c r="AW141" s="185">
        <f t="shared" si="43"/>
        <v>2.1550461417324689</v>
      </c>
      <c r="AX141" s="185">
        <f t="shared" si="43"/>
        <v>2.208922295275781</v>
      </c>
      <c r="AY141" s="185">
        <f t="shared" si="43"/>
        <v>2.2641453526576756</v>
      </c>
      <c r="AZ141" s="185">
        <f t="shared" si="43"/>
        <v>2.3207489864741175</v>
      </c>
      <c r="BA141" s="185">
        <f t="shared" si="43"/>
        <v>2.3787677111359704</v>
      </c>
      <c r="BB141" s="185">
        <f t="shared" si="43"/>
        <v>2.3840538616051616</v>
      </c>
      <c r="BC141" s="185">
        <f t="shared" si="43"/>
        <v>2.0548918795767257</v>
      </c>
      <c r="BD141" s="185">
        <f t="shared" si="43"/>
        <v>2.6645352591003757E-14</v>
      </c>
    </row>
    <row r="142" spans="1:56" outlineLevel="1" x14ac:dyDescent="0.2">
      <c r="B142" s="49" t="str">
        <v>Channel Protection Assets</v>
      </c>
      <c r="C142" s="10" t="s">
        <v>217</v>
      </c>
      <c r="G142" s="185">
        <f t="shared" ref="G142:BD142" si="44">G30+G58+G86+G114</f>
        <v>59.320526400749074</v>
      </c>
      <c r="H142" s="185">
        <f t="shared" si="44"/>
        <v>57.827794283707874</v>
      </c>
      <c r="I142" s="185">
        <f t="shared" si="44"/>
        <v>56.120746704119853</v>
      </c>
      <c r="J142" s="185">
        <f t="shared" si="44"/>
        <v>54.024940843632962</v>
      </c>
      <c r="K142" s="185">
        <f t="shared" si="44"/>
        <v>52.30294102247192</v>
      </c>
      <c r="L142" s="185">
        <f t="shared" si="44"/>
        <v>50.632152628698513</v>
      </c>
      <c r="M142" s="185">
        <f t="shared" si="44"/>
        <v>48.845135477097386</v>
      </c>
      <c r="N142" s="185">
        <f t="shared" si="44"/>
        <v>46.93712237252327</v>
      </c>
      <c r="O142" s="185">
        <f t="shared" si="44"/>
        <v>44.903180403047266</v>
      </c>
      <c r="P142" s="185">
        <f t="shared" si="44"/>
        <v>42.738205633614626</v>
      </c>
      <c r="Q142" s="185">
        <f t="shared" si="44"/>
        <v>40.436917637958452</v>
      </c>
      <c r="R142" s="185">
        <f t="shared" si="44"/>
        <v>37.99385386399846</v>
      </c>
      <c r="S142" s="185">
        <f t="shared" si="44"/>
        <v>35.403363827816747</v>
      </c>
      <c r="T142" s="185">
        <f t="shared" si="44"/>
        <v>32.659603131160949</v>
      </c>
      <c r="U142" s="185">
        <f t="shared" si="44"/>
        <v>29.75652729727998</v>
      </c>
      <c r="V142" s="185">
        <f t="shared" si="44"/>
        <v>26.687885419747985</v>
      </c>
      <c r="W142" s="185">
        <f t="shared" si="44"/>
        <v>23.447213618778594</v>
      </c>
      <c r="X142" s="185">
        <f t="shared" si="44"/>
        <v>20.02782829937339</v>
      </c>
      <c r="Y142" s="185">
        <f t="shared" si="44"/>
        <v>16.422819205486192</v>
      </c>
      <c r="Z142" s="185">
        <f t="shared" si="44"/>
        <v>12.625042264217521</v>
      </c>
      <c r="AA142" s="185">
        <f t="shared" si="44"/>
        <v>8.6271122138819898</v>
      </c>
      <c r="AB142" s="185">
        <f t="shared" si="44"/>
        <v>4.421395009614546</v>
      </c>
      <c r="AC142" s="185">
        <f t="shared" si="44"/>
        <v>5.4178883601707639E-14</v>
      </c>
      <c r="AD142" s="185">
        <f t="shared" si="44"/>
        <v>5.5533355691750329E-14</v>
      </c>
      <c r="AE142" s="185">
        <f t="shared" si="44"/>
        <v>5.6921689584044093E-14</v>
      </c>
      <c r="AF142" s="185">
        <f t="shared" si="44"/>
        <v>5.8344731823645197E-14</v>
      </c>
      <c r="AG142" s="185">
        <f t="shared" si="44"/>
        <v>5.9803350119236324E-14</v>
      </c>
      <c r="AH142" s="185">
        <f t="shared" si="44"/>
        <v>6.1298433872217236E-14</v>
      </c>
      <c r="AI142" s="185">
        <f t="shared" si="44"/>
        <v>6.283089471902267E-14</v>
      </c>
      <c r="AJ142" s="185">
        <f t="shared" si="44"/>
        <v>6.4401667086998236E-14</v>
      </c>
      <c r="AK142" s="185">
        <f t="shared" si="44"/>
        <v>6.601170876417319E-14</v>
      </c>
      <c r="AL142" s="185">
        <f t="shared" si="44"/>
        <v>6.766200148327752E-14</v>
      </c>
      <c r="AM142" s="185">
        <f t="shared" si="44"/>
        <v>6.9353551520359462E-14</v>
      </c>
      <c r="AN142" s="185">
        <f t="shared" si="44"/>
        <v>7.1087390308368447E-14</v>
      </c>
      <c r="AO142" s="185">
        <f t="shared" si="44"/>
        <v>7.286457506607766E-14</v>
      </c>
      <c r="AP142" s="185">
        <f t="shared" si="44"/>
        <v>7.4686189442729597E-14</v>
      </c>
      <c r="AQ142" s="185">
        <f t="shared" si="44"/>
        <v>7.6553344178797839E-14</v>
      </c>
      <c r="AR142" s="185">
        <f t="shared" si="44"/>
        <v>7.8467177783267783E-14</v>
      </c>
      <c r="AS142" s="185">
        <f t="shared" si="44"/>
        <v>8.0428857227849474E-14</v>
      </c>
      <c r="AT142" s="185">
        <f t="shared" si="44"/>
        <v>8.2439578658545716E-14</v>
      </c>
      <c r="AU142" s="185">
        <f t="shared" si="44"/>
        <v>8.4500568125009353E-14</v>
      </c>
      <c r="AV142" s="185">
        <f t="shared" si="44"/>
        <v>8.6613082328134592E-14</v>
      </c>
      <c r="AW142" s="185">
        <f t="shared" si="44"/>
        <v>8.8778409386337955E-14</v>
      </c>
      <c r="AX142" s="185">
        <f t="shared" si="44"/>
        <v>9.0997869620996406E-14</v>
      </c>
      <c r="AY142" s="185">
        <f t="shared" si="44"/>
        <v>9.3272816361521322E-14</v>
      </c>
      <c r="AZ142" s="185">
        <f t="shared" si="44"/>
        <v>9.560463677055936E-14</v>
      </c>
      <c r="BA142" s="185">
        <f t="shared" si="44"/>
        <v>9.7994752689823341E-14</v>
      </c>
      <c r="BB142" s="185">
        <f t="shared" si="44"/>
        <v>1.0044462150706893E-13</v>
      </c>
      <c r="BC142" s="185">
        <f t="shared" si="44"/>
        <v>1.0295573704474566E-13</v>
      </c>
      <c r="BD142" s="185">
        <f t="shared" si="44"/>
        <v>1.0552963047086429E-13</v>
      </c>
    </row>
    <row r="143" spans="1:56" outlineLevel="1" x14ac:dyDescent="0.2">
      <c r="B143" s="49" t="str">
        <v>Channel Service Protection</v>
      </c>
      <c r="C143" s="10" t="s">
        <v>217</v>
      </c>
      <c r="G143" s="185">
        <f t="shared" ref="G143:BD143" si="45">G31+G59+G87+G115</f>
        <v>6.6639076708132698</v>
      </c>
      <c r="H143" s="185">
        <f t="shared" si="45"/>
        <v>6.2820571388443014</v>
      </c>
      <c r="I143" s="185">
        <f t="shared" si="45"/>
        <v>5.9147193705994212</v>
      </c>
      <c r="J143" s="185">
        <f t="shared" si="45"/>
        <v>6.5828957157695278</v>
      </c>
      <c r="K143" s="185">
        <f t="shared" si="45"/>
        <v>7.278310299618636</v>
      </c>
      <c r="L143" s="185">
        <f t="shared" si="45"/>
        <v>7.9975542053562965</v>
      </c>
      <c r="M143" s="185">
        <f t="shared" si="45"/>
        <v>8.7180016272466982</v>
      </c>
      <c r="N143" s="185">
        <f t="shared" si="45"/>
        <v>9.4385079702764667</v>
      </c>
      <c r="O143" s="185">
        <f t="shared" si="45"/>
        <v>10.157851776399472</v>
      </c>
      <c r="P143" s="185">
        <f t="shared" si="45"/>
        <v>10.874731124729951</v>
      </c>
      <c r="Q143" s="185">
        <f t="shared" si="45"/>
        <v>11.587548838014824</v>
      </c>
      <c r="R143" s="185">
        <f t="shared" si="45"/>
        <v>12.294149026037838</v>
      </c>
      <c r="S143" s="185">
        <f t="shared" si="45"/>
        <v>12.99195269220386</v>
      </c>
      <c r="T143" s="185">
        <f t="shared" si="45"/>
        <v>13.678134113960528</v>
      </c>
      <c r="U143" s="185">
        <f t="shared" si="45"/>
        <v>15.056723355713949</v>
      </c>
      <c r="V143" s="185">
        <f t="shared" si="45"/>
        <v>16.452566916309824</v>
      </c>
      <c r="W143" s="185">
        <f t="shared" si="45"/>
        <v>17.863287049864503</v>
      </c>
      <c r="X143" s="185">
        <f t="shared" si="45"/>
        <v>19.286203496790485</v>
      </c>
      <c r="Y143" s="185">
        <f t="shared" si="45"/>
        <v>20.718302890660603</v>
      </c>
      <c r="Z143" s="185">
        <f t="shared" si="45"/>
        <v>22.156204615651895</v>
      </c>
      <c r="AA143" s="185">
        <f t="shared" si="45"/>
        <v>23.596122587095852</v>
      </c>
      <c r="AB143" s="185">
        <f t="shared" si="45"/>
        <v>25.033822326995406</v>
      </c>
      <c r="AC143" s="185">
        <f t="shared" si="45"/>
        <v>26.464572581831536</v>
      </c>
      <c r="AD143" s="185">
        <f t="shared" si="45"/>
        <v>27.883090574749893</v>
      </c>
      <c r="AE143" s="185">
        <f t="shared" si="45"/>
        <v>29.283479789163732</v>
      </c>
      <c r="AF143" s="185">
        <f t="shared" si="45"/>
        <v>30.659158933599958</v>
      </c>
      <c r="AG143" s="185">
        <f t="shared" si="45"/>
        <v>32.002780421396437</v>
      </c>
      <c r="AH143" s="185">
        <f t="shared" si="45"/>
        <v>33.306136290324126</v>
      </c>
      <c r="AI143" s="185">
        <f t="shared" si="45"/>
        <v>34.560048953708552</v>
      </c>
      <c r="AJ143" s="185">
        <f t="shared" si="45"/>
        <v>35.754243469786623</v>
      </c>
      <c r="AK143" s="185">
        <f t="shared" si="45"/>
        <v>36.87719707298124</v>
      </c>
      <c r="AL143" s="185">
        <f t="shared" si="45"/>
        <v>37.915960431470083</v>
      </c>
      <c r="AM143" s="185">
        <f t="shared" si="45"/>
        <v>38.855943333537503</v>
      </c>
      <c r="AN143" s="185">
        <f t="shared" si="45"/>
        <v>39.68065503796457</v>
      </c>
      <c r="AO143" s="185">
        <f t="shared" si="45"/>
        <v>40.371386004528375</v>
      </c>
      <c r="AP143" s="185">
        <f t="shared" si="45"/>
        <v>40.906812597048528</v>
      </c>
      <c r="AQ143" s="185">
        <f t="shared" si="45"/>
        <v>41.262498718507075</v>
      </c>
      <c r="AR143" s="185">
        <f t="shared" si="45"/>
        <v>41.4102566680005</v>
      </c>
      <c r="AS143" s="185">
        <f t="shared" si="45"/>
        <v>41.317311133313808</v>
      </c>
      <c r="AT143" s="185">
        <f t="shared" si="45"/>
        <v>40.945180298627974</v>
      </c>
      <c r="AU143" s="185">
        <f t="shared" si="45"/>
        <v>40.248137322946903</v>
      </c>
      <c r="AV143" s="185">
        <f t="shared" si="45"/>
        <v>39.171025404002393</v>
      </c>
      <c r="AW143" s="185">
        <f t="shared" si="45"/>
        <v>37.647596043032003</v>
      </c>
      <c r="AX143" s="185">
        <f t="shared" si="45"/>
        <v>35.630820671743543</v>
      </c>
      <c r="AY143" s="185">
        <f t="shared" si="45"/>
        <v>33.049200309979426</v>
      </c>
      <c r="AZ143" s="185">
        <f t="shared" si="45"/>
        <v>29.755818552116349</v>
      </c>
      <c r="BA143" s="185">
        <f t="shared" si="45"/>
        <v>25.534200940719288</v>
      </c>
      <c r="BB143" s="185">
        <f t="shared" si="45"/>
        <v>20.025801914050817</v>
      </c>
      <c r="BC143" s="185">
        <f t="shared" si="45"/>
        <v>12.493186531069565</v>
      </c>
      <c r="BD143" s="185">
        <f t="shared" si="45"/>
        <v>1.3145040611561853E-13</v>
      </c>
    </row>
    <row r="144" spans="1:56" outlineLevel="1" x14ac:dyDescent="0.2">
      <c r="B144" s="49" t="str">
        <v>Roads</v>
      </c>
      <c r="C144" s="10" t="s">
        <v>217</v>
      </c>
      <c r="G144" s="185">
        <f t="shared" ref="G144:BD144" si="46">G32+G60+G88+G116</f>
        <v>35.11793392271359</v>
      </c>
      <c r="H144" s="185">
        <f t="shared" si="46"/>
        <v>32.004293937142769</v>
      </c>
      <c r="I144" s="185">
        <f t="shared" si="46"/>
        <v>27.561806216243646</v>
      </c>
      <c r="J144" s="185">
        <f t="shared" si="46"/>
        <v>25.257688284464798</v>
      </c>
      <c r="K144" s="185">
        <f t="shared" si="46"/>
        <v>28.150917524879379</v>
      </c>
      <c r="L144" s="185">
        <f t="shared" si="46"/>
        <v>30.846940396621783</v>
      </c>
      <c r="M144" s="185">
        <f t="shared" si="46"/>
        <v>33.23067619002029</v>
      </c>
      <c r="N144" s="185">
        <f t="shared" si="46"/>
        <v>35.274088189400928</v>
      </c>
      <c r="O144" s="185">
        <f t="shared" si="46"/>
        <v>42.902036156079561</v>
      </c>
      <c r="P144" s="185">
        <f t="shared" si="46"/>
        <v>50.426817263208115</v>
      </c>
      <c r="Q144" s="185">
        <f t="shared" si="46"/>
        <v>57.826942751510799</v>
      </c>
      <c r="R144" s="185">
        <f t="shared" si="46"/>
        <v>65.079624829314739</v>
      </c>
      <c r="S144" s="185">
        <f t="shared" si="46"/>
        <v>72.160717924561695</v>
      </c>
      <c r="T144" s="185">
        <f t="shared" si="46"/>
        <v>79.04465763064448</v>
      </c>
      <c r="U144" s="185">
        <f t="shared" si="46"/>
        <v>85.704397262960185</v>
      </c>
      <c r="V144" s="185">
        <f t="shared" si="46"/>
        <v>92.111341940244941</v>
      </c>
      <c r="W144" s="185">
        <f t="shared" si="46"/>
        <v>98.23528010183631</v>
      </c>
      <c r="X144" s="185">
        <f t="shared" si="46"/>
        <v>104.04431236899461</v>
      </c>
      <c r="Y144" s="185">
        <f t="shared" si="46"/>
        <v>109.50477765530219</v>
      </c>
      <c r="Z144" s="185">
        <f t="shared" si="46"/>
        <v>114.58117642794592</v>
      </c>
      <c r="AA144" s="185">
        <f t="shared" si="46"/>
        <v>119.23927747811464</v>
      </c>
      <c r="AB144" s="185">
        <f t="shared" si="46"/>
        <v>123.49161388787611</v>
      </c>
      <c r="AC144" s="185">
        <f t="shared" si="46"/>
        <v>127.30691964591522</v>
      </c>
      <c r="AD144" s="185">
        <f t="shared" si="46"/>
        <v>130.70465898714656</v>
      </c>
      <c r="AE144" s="185">
        <f t="shared" si="46"/>
        <v>133.97278059258076</v>
      </c>
      <c r="AF144" s="185">
        <f t="shared" si="46"/>
        <v>137.32210010739527</v>
      </c>
      <c r="AG144" s="185">
        <f t="shared" si="46"/>
        <v>140.75515261008013</v>
      </c>
      <c r="AH144" s="185">
        <f t="shared" si="46"/>
        <v>144.27403142533211</v>
      </c>
      <c r="AI144" s="185">
        <f t="shared" si="46"/>
        <v>147.88088221096541</v>
      </c>
      <c r="AJ144" s="185">
        <f t="shared" si="46"/>
        <v>151.57790426623953</v>
      </c>
      <c r="AK144" s="185">
        <f t="shared" si="46"/>
        <v>155.35739242726262</v>
      </c>
      <c r="AL144" s="185">
        <f t="shared" si="46"/>
        <v>159.18862965770697</v>
      </c>
      <c r="AM144" s="185">
        <f t="shared" si="46"/>
        <v>163.02294520763465</v>
      </c>
      <c r="AN144" s="185">
        <f t="shared" si="46"/>
        <v>166.80100183565287</v>
      </c>
      <c r="AO144" s="185">
        <f t="shared" si="46"/>
        <v>170.45065359241426</v>
      </c>
      <c r="AP144" s="185">
        <f t="shared" si="46"/>
        <v>173.88426059632172</v>
      </c>
      <c r="AQ144" s="185">
        <f t="shared" si="46"/>
        <v>176.99527585169673</v>
      </c>
      <c r="AR144" s="185">
        <f t="shared" si="46"/>
        <v>179.65383621007066</v>
      </c>
      <c r="AS144" s="185">
        <f t="shared" si="46"/>
        <v>181.70095895456774</v>
      </c>
      <c r="AT144" s="185">
        <f t="shared" si="46"/>
        <v>182.94073270418968</v>
      </c>
      <c r="AU144" s="185">
        <f t="shared" si="46"/>
        <v>183.12953076791243</v>
      </c>
      <c r="AV144" s="185">
        <f t="shared" si="46"/>
        <v>181.9606350262344</v>
      </c>
      <c r="AW144" s="185">
        <f t="shared" si="46"/>
        <v>179.04145719080444</v>
      </c>
      <c r="AX144" s="185">
        <f t="shared" si="46"/>
        <v>173.85813101910423</v>
      </c>
      <c r="AY144" s="185">
        <f t="shared" si="46"/>
        <v>165.71696803787017</v>
      </c>
      <c r="AZ144" s="185">
        <f t="shared" si="46"/>
        <v>153.63935358042457</v>
      </c>
      <c r="BA144" s="185">
        <f t="shared" si="46"/>
        <v>136.14988587202967</v>
      </c>
      <c r="BB144" s="185">
        <f t="shared" si="46"/>
        <v>110.76649033092623</v>
      </c>
      <c r="BC144" s="185">
        <f t="shared" si="46"/>
        <v>72.316695835646797</v>
      </c>
      <c r="BD144" s="185">
        <f t="shared" si="46"/>
        <v>5.5422333389287814E-13</v>
      </c>
    </row>
    <row r="145" spans="1:56" outlineLevel="1" x14ac:dyDescent="0.2">
      <c r="B145" s="49" t="str">
        <v>Rail</v>
      </c>
      <c r="C145" s="10" t="s">
        <v>217</v>
      </c>
      <c r="G145" s="185">
        <f t="shared" ref="G145:BD145" si="47">G33+G61+G89+G117</f>
        <v>28.526397413523693</v>
      </c>
      <c r="H145" s="185">
        <f t="shared" si="47"/>
        <v>29.749154207492239</v>
      </c>
      <c r="I145" s="185">
        <f t="shared" si="47"/>
        <v>31.894771913405648</v>
      </c>
      <c r="J145" s="185">
        <f t="shared" si="47"/>
        <v>35.7098000273255</v>
      </c>
      <c r="K145" s="185">
        <f t="shared" si="47"/>
        <v>64.287972609480718</v>
      </c>
      <c r="L145" s="185">
        <f t="shared" si="47"/>
        <v>93.390234650793374</v>
      </c>
      <c r="M145" s="185">
        <f t="shared" si="47"/>
        <v>122.83775626615471</v>
      </c>
      <c r="N145" s="185">
        <f t="shared" si="47"/>
        <v>152.60286968186296</v>
      </c>
      <c r="O145" s="185">
        <f t="shared" si="47"/>
        <v>182.65563940233176</v>
      </c>
      <c r="P145" s="185">
        <f t="shared" si="47"/>
        <v>212.96374940270533</v>
      </c>
      <c r="Q145" s="185">
        <f t="shared" si="47"/>
        <v>243.49238568058945</v>
      </c>
      <c r="R145" s="185">
        <f t="shared" si="47"/>
        <v>274.20411399491235</v>
      </c>
      <c r="S145" s="185">
        <f t="shared" si="47"/>
        <v>305.0587526139704</v>
      </c>
      <c r="T145" s="185">
        <f t="shared" si="47"/>
        <v>336.01323988855552</v>
      </c>
      <c r="U145" s="185">
        <f t="shared" si="47"/>
        <v>367.0214964597028</v>
      </c>
      <c r="V145" s="185">
        <f t="shared" si="47"/>
        <v>398.03428190402406</v>
      </c>
      <c r="W145" s="185">
        <f t="shared" si="47"/>
        <v>428.99904561280965</v>
      </c>
      <c r="X145" s="185">
        <f t="shared" si="47"/>
        <v>459.85977169406863</v>
      </c>
      <c r="Y145" s="185">
        <f t="shared" si="47"/>
        <v>493.10271333117771</v>
      </c>
      <c r="Z145" s="185">
        <f t="shared" si="47"/>
        <v>526.24583289647694</v>
      </c>
      <c r="AA145" s="185">
        <f t="shared" si="47"/>
        <v>559.21368987780602</v>
      </c>
      <c r="AB145" s="185">
        <f t="shared" si="47"/>
        <v>591.89793237696813</v>
      </c>
      <c r="AC145" s="185">
        <f t="shared" si="47"/>
        <v>624.16497532833148</v>
      </c>
      <c r="AD145" s="185">
        <f t="shared" si="47"/>
        <v>655.86633070279413</v>
      </c>
      <c r="AE145" s="185">
        <f t="shared" si="47"/>
        <v>686.83694741058139</v>
      </c>
      <c r="AF145" s="185">
        <f t="shared" si="47"/>
        <v>716.89331677856251</v>
      </c>
      <c r="AG145" s="185">
        <f t="shared" si="47"/>
        <v>745.83129934235319</v>
      </c>
      <c r="AH145" s="185">
        <f t="shared" si="47"/>
        <v>773.42361784416141</v>
      </c>
      <c r="AI145" s="185">
        <f t="shared" si="47"/>
        <v>799.4169471594397</v>
      </c>
      <c r="AJ145" s="185">
        <f t="shared" si="47"/>
        <v>823.52851315738928</v>
      </c>
      <c r="AK145" s="185">
        <f t="shared" si="47"/>
        <v>845.44564399999581</v>
      </c>
      <c r="AL145" s="185">
        <f t="shared" si="47"/>
        <v>864.89524681656155</v>
      </c>
      <c r="AM145" s="185">
        <f t="shared" si="47"/>
        <v>881.60088339283197</v>
      </c>
      <c r="AN145" s="185">
        <f t="shared" si="47"/>
        <v>895.23336714435914</v>
      </c>
      <c r="AO145" s="185">
        <f t="shared" si="47"/>
        <v>906.24906870360928</v>
      </c>
      <c r="AP145" s="185">
        <f t="shared" si="47"/>
        <v>915.06052613456018</v>
      </c>
      <c r="AQ145" s="185">
        <f t="shared" si="47"/>
        <v>921.17576742814128</v>
      </c>
      <c r="AR145" s="185">
        <f t="shared" si="47"/>
        <v>924.00955759380599</v>
      </c>
      <c r="AS145" s="185">
        <f t="shared" si="47"/>
        <v>922.86310253615079</v>
      </c>
      <c r="AT145" s="185">
        <f t="shared" si="47"/>
        <v>916.89468204768298</v>
      </c>
      <c r="AU145" s="185">
        <f t="shared" si="47"/>
        <v>905.07915208335532</v>
      </c>
      <c r="AV145" s="185">
        <f t="shared" si="47"/>
        <v>886.15029422419411</v>
      </c>
      <c r="AW145" s="185">
        <f t="shared" si="47"/>
        <v>858.5155026657211</v>
      </c>
      <c r="AX145" s="185">
        <f t="shared" si="47"/>
        <v>820.12328351133863</v>
      </c>
      <c r="AY145" s="185">
        <f t="shared" si="47"/>
        <v>768.24431220914869</v>
      </c>
      <c r="AZ145" s="185">
        <f t="shared" si="47"/>
        <v>699.07854409755339</v>
      </c>
      <c r="BA145" s="185">
        <f t="shared" si="47"/>
        <v>606.96349184073006</v>
      </c>
      <c r="BB145" s="185">
        <f t="shared" si="47"/>
        <v>482.4691279635735</v>
      </c>
      <c r="BC145" s="185">
        <f t="shared" si="47"/>
        <v>306.10753474110425</v>
      </c>
      <c r="BD145" s="185">
        <f t="shared" si="47"/>
        <v>4.6043169277254492E-12</v>
      </c>
    </row>
    <row r="146" spans="1:56" outlineLevel="1" x14ac:dyDescent="0.2">
      <c r="B146" s="49" t="str">
        <v>Buildings</v>
      </c>
      <c r="C146" s="10" t="s">
        <v>217</v>
      </c>
      <c r="G146" s="185">
        <f t="shared" ref="G146:BD146" si="48">G34+G62+G90+G118</f>
        <v>2.7526238980121009</v>
      </c>
      <c r="H146" s="185">
        <f t="shared" si="48"/>
        <v>3.2377292262070196</v>
      </c>
      <c r="I146" s="185">
        <f t="shared" si="48"/>
        <v>4.94888759206024</v>
      </c>
      <c r="J146" s="185">
        <f t="shared" si="48"/>
        <v>6.6744127857477871</v>
      </c>
      <c r="K146" s="185">
        <f t="shared" si="48"/>
        <v>6.5251743588060194</v>
      </c>
      <c r="L146" s="185">
        <f t="shared" si="48"/>
        <v>6.3854378992802383</v>
      </c>
      <c r="M146" s="185">
        <f t="shared" si="48"/>
        <v>6.2346363828039149</v>
      </c>
      <c r="N146" s="185">
        <f t="shared" si="48"/>
        <v>6.0723038918167251</v>
      </c>
      <c r="O146" s="185">
        <f t="shared" si="48"/>
        <v>5.8979581285409228</v>
      </c>
      <c r="P146" s="185">
        <f t="shared" si="48"/>
        <v>5.7110998871689453</v>
      </c>
      <c r="Q146" s="185">
        <f t="shared" si="48"/>
        <v>5.5112125098980309</v>
      </c>
      <c r="R146" s="185">
        <f t="shared" si="48"/>
        <v>5.2977613263340899</v>
      </c>
      <c r="S146" s="185">
        <f t="shared" si="48"/>
        <v>5.0701930757732656</v>
      </c>
      <c r="T146" s="185">
        <f t="shared" si="48"/>
        <v>4.8279353118554411</v>
      </c>
      <c r="U146" s="185">
        <f t="shared" si="48"/>
        <v>4.5703957890693676</v>
      </c>
      <c r="V146" s="185">
        <f t="shared" si="48"/>
        <v>4.2969618305740811</v>
      </c>
      <c r="W146" s="185">
        <f t="shared" si="48"/>
        <v>4.0069996767858616</v>
      </c>
      <c r="X146" s="185">
        <f t="shared" si="48"/>
        <v>3.6998538141641228</v>
      </c>
      <c r="Y146" s="185">
        <f t="shared" si="48"/>
        <v>3.374846283613306</v>
      </c>
      <c r="Z146" s="185">
        <f t="shared" si="48"/>
        <v>3.0312759679010952</v>
      </c>
      <c r="AA146" s="185">
        <f t="shared" si="48"/>
        <v>2.6684178574760153</v>
      </c>
      <c r="AB146" s="185">
        <f t="shared" si="48"/>
        <v>2.2855222940497439</v>
      </c>
      <c r="AC146" s="185">
        <f t="shared" si="48"/>
        <v>1.8818141912912361</v>
      </c>
      <c r="AD146" s="185">
        <f t="shared" si="48"/>
        <v>1.4564922319610218</v>
      </c>
      <c r="AE146" s="185">
        <f t="shared" si="48"/>
        <v>1.0087280407947401</v>
      </c>
      <c r="AF146" s="185">
        <f t="shared" si="48"/>
        <v>0.53766533242516867</v>
      </c>
      <c r="AG146" s="185">
        <f t="shared" si="48"/>
        <v>0.26667249548008765</v>
      </c>
      <c r="AH146" s="185">
        <f t="shared" si="48"/>
        <v>6.8904250957001062E-2</v>
      </c>
      <c r="AI146" s="185">
        <f t="shared" si="48"/>
        <v>1.0783041126671833E-14</v>
      </c>
      <c r="AJ146" s="185">
        <f t="shared" si="48"/>
        <v>1.1052617154838628E-14</v>
      </c>
      <c r="AK146" s="185">
        <f t="shared" si="48"/>
        <v>1.1328932583709594E-14</v>
      </c>
      <c r="AL146" s="185">
        <f t="shared" si="48"/>
        <v>1.1612155898302334E-14</v>
      </c>
      <c r="AM146" s="185">
        <f t="shared" si="48"/>
        <v>1.1902459795759892E-14</v>
      </c>
      <c r="AN146" s="185">
        <f t="shared" si="48"/>
        <v>1.2200021290653889E-14</v>
      </c>
      <c r="AO146" s="185">
        <f t="shared" si="48"/>
        <v>1.2505021822920236E-14</v>
      </c>
      <c r="AP146" s="185">
        <f t="shared" si="48"/>
        <v>1.2817647368493241E-14</v>
      </c>
      <c r="AQ146" s="185">
        <f t="shared" si="48"/>
        <v>1.3138088552705572E-14</v>
      </c>
      <c r="AR146" s="185">
        <f t="shared" si="48"/>
        <v>1.3466540766523212E-14</v>
      </c>
      <c r="AS146" s="185">
        <f t="shared" si="48"/>
        <v>1.3803204285686292E-14</v>
      </c>
      <c r="AT146" s="185">
        <f t="shared" si="48"/>
        <v>1.4148284392828449E-14</v>
      </c>
      <c r="AU146" s="185">
        <f t="shared" si="48"/>
        <v>1.4501991502649161E-14</v>
      </c>
      <c r="AV146" s="185">
        <f t="shared" si="48"/>
        <v>1.4864541290215391E-14</v>
      </c>
      <c r="AW146" s="185">
        <f t="shared" si="48"/>
        <v>1.5236154822470777E-14</v>
      </c>
      <c r="AX146" s="185">
        <f t="shared" si="48"/>
        <v>1.5617058693032547E-14</v>
      </c>
      <c r="AY146" s="185">
        <f t="shared" si="48"/>
        <v>1.6007485160358362E-14</v>
      </c>
      <c r="AZ146" s="185">
        <f t="shared" si="48"/>
        <v>1.6407672289367322E-14</v>
      </c>
      <c r="BA146" s="185">
        <f t="shared" si="48"/>
        <v>1.6817864096601506E-14</v>
      </c>
      <c r="BB146" s="185">
        <f t="shared" si="48"/>
        <v>1.7238310699016545E-14</v>
      </c>
      <c r="BC146" s="185">
        <f t="shared" si="48"/>
        <v>1.7669268466491957E-14</v>
      </c>
      <c r="BD146" s="185">
        <f t="shared" si="48"/>
        <v>1.8111000178154256E-14</v>
      </c>
    </row>
    <row r="147" spans="1:56" outlineLevel="1" x14ac:dyDescent="0.2">
      <c r="B147" s="49" t="str">
        <v>Wharves</v>
      </c>
      <c r="C147" s="10" t="s">
        <v>217</v>
      </c>
      <c r="G147" s="185">
        <f t="shared" ref="G147:BD147" si="49">G35+G63+G91+G119</f>
        <v>634.6189186514307</v>
      </c>
      <c r="H147" s="185">
        <f t="shared" si="49"/>
        <v>653.48784612270379</v>
      </c>
      <c r="I147" s="185">
        <f t="shared" si="49"/>
        <v>676.63318536810652</v>
      </c>
      <c r="J147" s="185">
        <f t="shared" si="49"/>
        <v>709.1891972221315</v>
      </c>
      <c r="K147" s="185">
        <f t="shared" si="49"/>
        <v>718.32672405139704</v>
      </c>
      <c r="L147" s="185">
        <f t="shared" si="49"/>
        <v>728.50486613565079</v>
      </c>
      <c r="M147" s="185">
        <f t="shared" si="49"/>
        <v>737.44377007502385</v>
      </c>
      <c r="N147" s="185">
        <f t="shared" si="49"/>
        <v>745.04263284730564</v>
      </c>
      <c r="O147" s="185">
        <f t="shared" si="49"/>
        <v>751.19557380861136</v>
      </c>
      <c r="P147" s="185">
        <f t="shared" si="49"/>
        <v>755.79142351432699</v>
      </c>
      <c r="Q147" s="185">
        <f t="shared" si="49"/>
        <v>758.71350464711929</v>
      </c>
      <c r="R147" s="185">
        <f t="shared" si="49"/>
        <v>759.83940477666147</v>
      </c>
      <c r="S147" s="185">
        <f t="shared" si="49"/>
        <v>759.04074066657813</v>
      </c>
      <c r="T147" s="185">
        <f t="shared" si="49"/>
        <v>756.18291383466476</v>
      </c>
      <c r="U147" s="185">
        <f t="shared" si="49"/>
        <v>751.1248570626899</v>
      </c>
      <c r="V147" s="185">
        <f t="shared" si="49"/>
        <v>743.71877154203185</v>
      </c>
      <c r="W147" s="185">
        <f t="shared" si="49"/>
        <v>733.80985433101546</v>
      </c>
      <c r="X147" s="185">
        <f t="shared" si="49"/>
        <v>721.23601578910677</v>
      </c>
      <c r="Y147" s="185">
        <f t="shared" si="49"/>
        <v>705.82758664206472</v>
      </c>
      <c r="Z147" s="185">
        <f t="shared" si="49"/>
        <v>687.40701432074445</v>
      </c>
      <c r="AA147" s="185">
        <f t="shared" si="49"/>
        <v>665.78854820447248</v>
      </c>
      <c r="AB147" s="185">
        <f t="shared" si="49"/>
        <v>640.77791338777104</v>
      </c>
      <c r="AC147" s="185">
        <f t="shared" si="49"/>
        <v>612.17197257667476</v>
      </c>
      <c r="AD147" s="185">
        <f t="shared" si="49"/>
        <v>628.02967712751729</v>
      </c>
      <c r="AE147" s="185">
        <f t="shared" si="49"/>
        <v>642.27136478130615</v>
      </c>
      <c r="AF147" s="185">
        <f t="shared" si="49"/>
        <v>655.40617255067957</v>
      </c>
      <c r="AG147" s="185">
        <f t="shared" si="49"/>
        <v>668.5546434069704</v>
      </c>
      <c r="AH147" s="185">
        <f t="shared" si="49"/>
        <v>682.46864374890288</v>
      </c>
      <c r="AI147" s="185">
        <f t="shared" si="49"/>
        <v>697.87998300991217</v>
      </c>
      <c r="AJ147" s="185">
        <f t="shared" si="49"/>
        <v>714.25602904306857</v>
      </c>
      <c r="AK147" s="185">
        <f t="shared" si="49"/>
        <v>730.42362325917622</v>
      </c>
      <c r="AL147" s="185">
        <f t="shared" si="49"/>
        <v>746.19037164400947</v>
      </c>
      <c r="AM147" s="185">
        <f t="shared" si="49"/>
        <v>761.32618913322847</v>
      </c>
      <c r="AN147" s="185">
        <f t="shared" si="49"/>
        <v>775.55835269850502</v>
      </c>
      <c r="AO147" s="185">
        <f t="shared" si="49"/>
        <v>788.56330533208939</v>
      </c>
      <c r="AP147" s="185">
        <f t="shared" si="49"/>
        <v>799.9564032368371</v>
      </c>
      <c r="AQ147" s="185">
        <f t="shared" si="49"/>
        <v>809.27890677010691</v>
      </c>
      <c r="AR147" s="185">
        <f t="shared" si="49"/>
        <v>815.98120203935275</v>
      </c>
      <c r="AS147" s="185">
        <f t="shared" si="49"/>
        <v>819.40074614407808</v>
      </c>
      <c r="AT147" s="185">
        <f t="shared" si="49"/>
        <v>818.73242448539202</v>
      </c>
      <c r="AU147" s="185">
        <f t="shared" si="49"/>
        <v>812.98764519560939</v>
      </c>
      <c r="AV147" s="185">
        <f t="shared" si="49"/>
        <v>800.93607559009638</v>
      </c>
      <c r="AW147" s="185">
        <f t="shared" si="49"/>
        <v>781.01938349692159</v>
      </c>
      <c r="AX147" s="185">
        <f t="shared" si="49"/>
        <v>751.21722132045443</v>
      </c>
      <c r="AY147" s="185">
        <f t="shared" si="49"/>
        <v>708.82572225083709</v>
      </c>
      <c r="AZ147" s="185">
        <f t="shared" si="49"/>
        <v>650.05994140419341</v>
      </c>
      <c r="BA147" s="185">
        <f t="shared" si="49"/>
        <v>569.25262571308303</v>
      </c>
      <c r="BB147" s="185">
        <f t="shared" si="49"/>
        <v>456.92609648130536</v>
      </c>
      <c r="BC147" s="185">
        <f t="shared" si="49"/>
        <v>293.4256469301161</v>
      </c>
      <c r="BD147" s="185">
        <f t="shared" si="49"/>
        <v>3.808509063674137E-12</v>
      </c>
    </row>
    <row r="148" spans="1:56" outlineLevel="1" x14ac:dyDescent="0.2">
      <c r="B148" s="49" t="str">
        <v>Plant</v>
      </c>
      <c r="C148" s="10" t="s">
        <v>217</v>
      </c>
      <c r="G148" s="185">
        <f t="shared" ref="G148:BD148" si="50">G36+G64+G92+G120</f>
        <v>40.748652516517502</v>
      </c>
      <c r="H148" s="185">
        <f t="shared" si="50"/>
        <v>39.793392912826441</v>
      </c>
      <c r="I148" s="185">
        <f t="shared" si="50"/>
        <v>39.106189153493027</v>
      </c>
      <c r="J148" s="185">
        <f t="shared" si="50"/>
        <v>38.991576078953031</v>
      </c>
      <c r="K148" s="185">
        <f t="shared" si="50"/>
        <v>39.981417532377641</v>
      </c>
      <c r="L148" s="185">
        <f t="shared" si="50"/>
        <v>40.781044969210647</v>
      </c>
      <c r="M148" s="185">
        <f t="shared" si="50"/>
        <v>41.242799054980281</v>
      </c>
      <c r="N148" s="185">
        <f t="shared" si="50"/>
        <v>41.340464696561668</v>
      </c>
      <c r="O148" s="185">
        <f t="shared" si="50"/>
        <v>41.046506675557517</v>
      </c>
      <c r="P148" s="185">
        <f t="shared" si="50"/>
        <v>40.332014512931181</v>
      </c>
      <c r="Q148" s="185">
        <f t="shared" si="50"/>
        <v>39.217408361236267</v>
      </c>
      <c r="R148" s="185">
        <f t="shared" si="50"/>
        <v>37.718434874534744</v>
      </c>
      <c r="S148" s="185">
        <f t="shared" si="50"/>
        <v>35.832644190612172</v>
      </c>
      <c r="T148" s="185">
        <f t="shared" si="50"/>
        <v>33.631237944286646</v>
      </c>
      <c r="U148" s="185">
        <f t="shared" si="50"/>
        <v>31.228424414810064</v>
      </c>
      <c r="V148" s="185">
        <f t="shared" si="50"/>
        <v>28.684118376029318</v>
      </c>
      <c r="W148" s="185">
        <f t="shared" si="50"/>
        <v>25.993079270050277</v>
      </c>
      <c r="X148" s="185">
        <f t="shared" si="50"/>
        <v>23.149560634787271</v>
      </c>
      <c r="Y148" s="185">
        <f t="shared" si="50"/>
        <v>23.728299650656954</v>
      </c>
      <c r="Z148" s="185">
        <f t="shared" si="50"/>
        <v>24.321507141923377</v>
      </c>
      <c r="AA148" s="185">
        <f t="shared" si="50"/>
        <v>24.929544820471463</v>
      </c>
      <c r="AB148" s="185">
        <f t="shared" si="50"/>
        <v>25.552783440983251</v>
      </c>
      <c r="AC148" s="185">
        <f t="shared" si="50"/>
        <v>26.191603027007833</v>
      </c>
      <c r="AD148" s="185">
        <f t="shared" si="50"/>
        <v>26.846393102683031</v>
      </c>
      <c r="AE148" s="185">
        <f t="shared" si="50"/>
        <v>27.517552930250105</v>
      </c>
      <c r="AF148" s="185">
        <f t="shared" si="50"/>
        <v>28.205491753506358</v>
      </c>
      <c r="AG148" s="185">
        <f t="shared" si="50"/>
        <v>28.910629047344017</v>
      </c>
      <c r="AH148" s="185">
        <f t="shared" si="50"/>
        <v>29.633394773527616</v>
      </c>
      <c r="AI148" s="185">
        <f t="shared" si="50"/>
        <v>30.374229642865803</v>
      </c>
      <c r="AJ148" s="185">
        <f t="shared" si="50"/>
        <v>31.133585383937444</v>
      </c>
      <c r="AK148" s="185">
        <f t="shared" si="50"/>
        <v>31.911925018535882</v>
      </c>
      <c r="AL148" s="185">
        <f t="shared" si="50"/>
        <v>32.709723143999284</v>
      </c>
      <c r="AM148" s="185">
        <f t="shared" si="50"/>
        <v>33.527466222599259</v>
      </c>
      <c r="AN148" s="185">
        <f t="shared" si="50"/>
        <v>34.365652878164241</v>
      </c>
      <c r="AO148" s="185">
        <f t="shared" si="50"/>
        <v>35.224794200118346</v>
      </c>
      <c r="AP148" s="185">
        <f t="shared" si="50"/>
        <v>36.105414055121301</v>
      </c>
      <c r="AQ148" s="185">
        <f t="shared" si="50"/>
        <v>37.008049406499339</v>
      </c>
      <c r="AR148" s="185">
        <f t="shared" si="50"/>
        <v>37.933250641661829</v>
      </c>
      <c r="AS148" s="185">
        <f t="shared" si="50"/>
        <v>38.881581907703378</v>
      </c>
      <c r="AT148" s="185">
        <f t="shared" si="50"/>
        <v>39.853621455395967</v>
      </c>
      <c r="AU148" s="185">
        <f t="shared" si="50"/>
        <v>40.828462011785192</v>
      </c>
      <c r="AV148" s="185">
        <f t="shared" si="50"/>
        <v>41.731208230662382</v>
      </c>
      <c r="AW148" s="185">
        <f t="shared" si="50"/>
        <v>42.434776368930386</v>
      </c>
      <c r="AX148" s="185">
        <f t="shared" si="50"/>
        <v>42.763930140398685</v>
      </c>
      <c r="AY148" s="185">
        <f t="shared" si="50"/>
        <v>42.471299680745098</v>
      </c>
      <c r="AZ148" s="185">
        <f t="shared" si="50"/>
        <v>41.19427665957496</v>
      </c>
      <c r="BA148" s="185">
        <f t="shared" si="50"/>
        <v>38.368057001413106</v>
      </c>
      <c r="BB148" s="185">
        <f t="shared" si="50"/>
        <v>33.016259784351504</v>
      </c>
      <c r="BC148" s="185">
        <f t="shared" si="50"/>
        <v>23.059344292801448</v>
      </c>
      <c r="BD148" s="185">
        <f t="shared" si="50"/>
        <v>2.1316282072803006E-13</v>
      </c>
    </row>
    <row r="149" spans="1:56" outlineLevel="1" x14ac:dyDescent="0.2">
      <c r="B149" s="49" t="str">
        <v>Land</v>
      </c>
      <c r="C149" s="10" t="s">
        <v>217</v>
      </c>
      <c r="G149" s="185">
        <f t="shared" ref="G149:BD149" si="51">G37+G65+G93+G121</f>
        <v>40.070938872134832</v>
      </c>
      <c r="H149" s="185">
        <f t="shared" si="51"/>
        <v>40.087566444943818</v>
      </c>
      <c r="I149" s="185">
        <f t="shared" si="51"/>
        <v>39.998382190786508</v>
      </c>
      <c r="J149" s="185">
        <f t="shared" si="51"/>
        <v>39.668853929662909</v>
      </c>
      <c r="K149" s="185">
        <f t="shared" si="51"/>
        <v>39.656761149438196</v>
      </c>
      <c r="L149" s="185">
        <f t="shared" si="51"/>
        <v>39.744887285325838</v>
      </c>
      <c r="M149" s="185">
        <f t="shared" si="51"/>
        <v>39.812634252289463</v>
      </c>
      <c r="N149" s="185">
        <f t="shared" si="51"/>
        <v>39.858928013047937</v>
      </c>
      <c r="O149" s="185">
        <f t="shared" si="51"/>
        <v>39.882653565436655</v>
      </c>
      <c r="P149" s="185">
        <f t="shared" si="51"/>
        <v>39.882653565436655</v>
      </c>
      <c r="Q149" s="185">
        <f t="shared" si="51"/>
        <v>39.857726906958263</v>
      </c>
      <c r="R149" s="185">
        <f t="shared" si="51"/>
        <v>39.806627257077544</v>
      </c>
      <c r="S149" s="185">
        <f t="shared" si="51"/>
        <v>39.728061545385948</v>
      </c>
      <c r="T149" s="185">
        <f t="shared" si="51"/>
        <v>39.620688406074095</v>
      </c>
      <c r="U149" s="185">
        <f t="shared" si="51"/>
        <v>39.483116571330783</v>
      </c>
      <c r="V149" s="185">
        <f t="shared" si="51"/>
        <v>39.313903214596507</v>
      </c>
      <c r="W149" s="185">
        <f t="shared" si="51"/>
        <v>39.111552242168436</v>
      </c>
      <c r="X149" s="185">
        <f t="shared" si="51"/>
        <v>38.874512531609845</v>
      </c>
      <c r="Y149" s="185">
        <f t="shared" si="51"/>
        <v>38.601176115371963</v>
      </c>
      <c r="Z149" s="185">
        <f t="shared" si="51"/>
        <v>38.289876307989935</v>
      </c>
      <c r="AA149" s="185">
        <f t="shared" si="51"/>
        <v>37.938885775166696</v>
      </c>
      <c r="AB149" s="185">
        <f t="shared" si="51"/>
        <v>37.546414543009803</v>
      </c>
      <c r="AC149" s="185">
        <f t="shared" si="51"/>
        <v>37.110607945635586</v>
      </c>
      <c r="AD149" s="185">
        <f t="shared" si="51"/>
        <v>36.62954450930328</v>
      </c>
      <c r="AE149" s="185">
        <f t="shared" si="51"/>
        <v>36.101233771188333</v>
      </c>
      <c r="AF149" s="185">
        <f t="shared" si="51"/>
        <v>35.523614030849323</v>
      </c>
      <c r="AG149" s="185">
        <f t="shared" si="51"/>
        <v>34.894550032386377</v>
      </c>
      <c r="AH149" s="185">
        <f t="shared" si="51"/>
        <v>34.211830575230998</v>
      </c>
      <c r="AI149" s="185">
        <f t="shared" si="51"/>
        <v>33.473166051447606</v>
      </c>
      <c r="AJ149" s="185">
        <f t="shared" si="51"/>
        <v>32.676185907365522</v>
      </c>
      <c r="AK149" s="185">
        <f t="shared" si="51"/>
        <v>31.818436027297185</v>
      </c>
      <c r="AL149" s="185">
        <f t="shared" si="51"/>
        <v>30.897376037033329</v>
      </c>
      <c r="AM149" s="185">
        <f t="shared" si="51"/>
        <v>29.910376524739217</v>
      </c>
      <c r="AN149" s="185">
        <f t="shared" si="51"/>
        <v>28.854716176807251</v>
      </c>
      <c r="AO149" s="185">
        <f t="shared" si="51"/>
        <v>27.727578826150726</v>
      </c>
      <c r="AP149" s="185">
        <f t="shared" si="51"/>
        <v>26.526050410350869</v>
      </c>
      <c r="AQ149" s="185">
        <f t="shared" si="51"/>
        <v>25.247115836994677</v>
      </c>
      <c r="AR149" s="185">
        <f t="shared" si="51"/>
        <v>23.887655753464209</v>
      </c>
      <c r="AS149" s="185">
        <f t="shared" si="51"/>
        <v>22.444443218359094</v>
      </c>
      <c r="AT149" s="185">
        <f t="shared" si="51"/>
        <v>20.914140271652808</v>
      </c>
      <c r="AU149" s="185">
        <f t="shared" si="51"/>
        <v>19.293294400599734</v>
      </c>
      <c r="AV149" s="185">
        <f t="shared" si="51"/>
        <v>17.578334898324222</v>
      </c>
      <c r="AW149" s="185">
        <f t="shared" si="51"/>
        <v>15.76556911193456</v>
      </c>
      <c r="AX149" s="185">
        <f t="shared" si="51"/>
        <v>13.851178576913963</v>
      </c>
      <c r="AY149" s="185">
        <f t="shared" si="51"/>
        <v>11.831215034447379</v>
      </c>
      <c r="AZ149" s="185">
        <f t="shared" si="51"/>
        <v>9.7015963282468931</v>
      </c>
      <c r="BA149" s="185">
        <f t="shared" si="51"/>
        <v>7.4581021773398541</v>
      </c>
      <c r="BB149" s="185">
        <f t="shared" si="51"/>
        <v>5.096369821182309</v>
      </c>
      <c r="BC149" s="185">
        <f t="shared" si="51"/>
        <v>2.6118895333560492</v>
      </c>
      <c r="BD149" s="185">
        <f t="shared" si="51"/>
        <v>2.375877272697835E-13</v>
      </c>
    </row>
    <row r="150" spans="1:56" outlineLevel="1" x14ac:dyDescent="0.2">
      <c r="B150" s="49" t="str">
        <v>Port Capacity Project - Initial Capital Asset Value</v>
      </c>
      <c r="C150" s="10" t="s">
        <v>217</v>
      </c>
      <c r="G150" s="185">
        <f t="shared" ref="G150:BD150" si="52">G38+G66+G94+G122</f>
        <v>632.27520184539333</v>
      </c>
      <c r="H150" s="185">
        <f t="shared" si="52"/>
        <v>632.53756659775274</v>
      </c>
      <c r="I150" s="185">
        <f t="shared" si="52"/>
        <v>631.13033747146051</v>
      </c>
      <c r="J150" s="185">
        <f t="shared" si="52"/>
        <v>625.93074510651661</v>
      </c>
      <c r="K150" s="185">
        <f t="shared" si="52"/>
        <v>625.7399343775279</v>
      </c>
      <c r="L150" s="185">
        <f t="shared" si="52"/>
        <v>627.13046756503354</v>
      </c>
      <c r="M150" s="185">
        <f t="shared" si="52"/>
        <v>628.19943995292851</v>
      </c>
      <c r="N150" s="185">
        <f t="shared" si="52"/>
        <v>628.92990441799009</v>
      </c>
      <c r="O150" s="185">
        <f t="shared" si="52"/>
        <v>629.30426745633417</v>
      </c>
      <c r="P150" s="185">
        <f t="shared" si="52"/>
        <v>629.30426745633417</v>
      </c>
      <c r="Q150" s="185">
        <f t="shared" si="52"/>
        <v>628.91095228917391</v>
      </c>
      <c r="R150" s="185">
        <f t="shared" si="52"/>
        <v>628.10465619649551</v>
      </c>
      <c r="S150" s="185">
        <f t="shared" si="52"/>
        <v>626.86497595400249</v>
      </c>
      <c r="T150" s="185">
        <f t="shared" si="52"/>
        <v>625.17074628926196</v>
      </c>
      <c r="U150" s="185">
        <f t="shared" si="52"/>
        <v>623.00001453131313</v>
      </c>
      <c r="V150" s="185">
        <f t="shared" si="52"/>
        <v>620.33001446903609</v>
      </c>
      <c r="W150" s="185">
        <f t="shared" si="52"/>
        <v>617.13713939456318</v>
      </c>
      <c r="X150" s="185">
        <f t="shared" si="52"/>
        <v>613.39691430732341</v>
      </c>
      <c r="Y150" s="185">
        <f t="shared" si="52"/>
        <v>609.08396725360001</v>
      </c>
      <c r="Z150" s="185">
        <f t="shared" si="52"/>
        <v>604.17199977574842</v>
      </c>
      <c r="AA150" s="185">
        <f t="shared" si="52"/>
        <v>598.63375644447081</v>
      </c>
      <c r="AB150" s="185">
        <f t="shared" si="52"/>
        <v>592.44099344676943</v>
      </c>
      <c r="AC150" s="185">
        <f t="shared" si="52"/>
        <v>585.56444620140519</v>
      </c>
      <c r="AD150" s="185">
        <f t="shared" si="52"/>
        <v>577.97379597286852</v>
      </c>
      <c r="AE150" s="185">
        <f t="shared" si="52"/>
        <v>569.63763545402901</v>
      </c>
      <c r="AF150" s="185">
        <f t="shared" si="52"/>
        <v>560.52343328676454</v>
      </c>
      <c r="AG150" s="185">
        <f t="shared" si="52"/>
        <v>550.59749748897821</v>
      </c>
      <c r="AH150" s="185">
        <f t="shared" si="52"/>
        <v>539.82493775549824</v>
      </c>
      <c r="AI150" s="185">
        <f t="shared" si="52"/>
        <v>528.16962659941362</v>
      </c>
      <c r="AJ150" s="185">
        <f t="shared" si="52"/>
        <v>515.5941592994277</v>
      </c>
      <c r="AK150" s="185">
        <f t="shared" si="52"/>
        <v>502.05981261781778</v>
      </c>
      <c r="AL150" s="185">
        <f t="shared" si="52"/>
        <v>487.52650225256525</v>
      </c>
      <c r="AM150" s="185">
        <f t="shared" si="52"/>
        <v>471.95273898616398</v>
      </c>
      <c r="AN150" s="185">
        <f t="shared" si="52"/>
        <v>455.29558349253477</v>
      </c>
      <c r="AO150" s="185">
        <f t="shared" si="52"/>
        <v>437.51059976235774</v>
      </c>
      <c r="AP150" s="185">
        <f t="shared" si="52"/>
        <v>418.55180710598904</v>
      </c>
      <c r="AQ150" s="185">
        <f t="shared" si="52"/>
        <v>398.37163069195043</v>
      </c>
      <c r="AR150" s="185">
        <f t="shared" si="52"/>
        <v>376.92085057776865</v>
      </c>
      <c r="AS150" s="185">
        <f t="shared" si="52"/>
        <v>354.14854918869531</v>
      </c>
      <c r="AT150" s="185">
        <f t="shared" si="52"/>
        <v>330.00205719855717</v>
      </c>
      <c r="AU150" s="185">
        <f t="shared" si="52"/>
        <v>304.42689776566925</v>
      </c>
      <c r="AV150" s="185">
        <f t="shared" si="52"/>
        <v>277.36672907538787</v>
      </c>
      <c r="AW150" s="185">
        <f t="shared" si="52"/>
        <v>248.76328513948883</v>
      </c>
      <c r="AX150" s="185">
        <f t="shared" si="52"/>
        <v>218.55631480112271</v>
      </c>
      <c r="AY150" s="185">
        <f t="shared" si="52"/>
        <v>186.68351889262613</v>
      </c>
      <c r="AZ150" s="185">
        <f t="shared" si="52"/>
        <v>153.08048549195399</v>
      </c>
      <c r="BA150" s="185">
        <f t="shared" si="52"/>
        <v>117.68062322194038</v>
      </c>
      <c r="BB150" s="185">
        <f t="shared" si="52"/>
        <v>80.415092534993619</v>
      </c>
      <c r="BC150" s="185">
        <f t="shared" si="52"/>
        <v>41.21273492418581</v>
      </c>
      <c r="BD150" s="185">
        <f t="shared" si="52"/>
        <v>3.2400748750660568E-12</v>
      </c>
    </row>
    <row r="151" spans="1:56" outlineLevel="1" x14ac:dyDescent="0.2">
      <c r="B151" s="49" t="str">
        <v>Port Capacity Project - Wharves</v>
      </c>
      <c r="C151" s="10" t="s">
        <v>217</v>
      </c>
      <c r="G151" s="185">
        <f t="shared" ref="G151:BD151" si="53">G39+G67+G95+G123</f>
        <v>25.179947770448592</v>
      </c>
      <c r="H151" s="185">
        <f t="shared" si="53"/>
        <v>26.885551304215721</v>
      </c>
      <c r="I151" s="185">
        <f t="shared" si="53"/>
        <v>26.82573804905174</v>
      </c>
      <c r="J151" s="185">
        <f t="shared" si="53"/>
        <v>26.604733140140763</v>
      </c>
      <c r="K151" s="185">
        <f t="shared" si="53"/>
        <v>26.596622868254123</v>
      </c>
      <c r="L151" s="185">
        <f t="shared" si="53"/>
        <v>26.655726474628018</v>
      </c>
      <c r="M151" s="185">
        <f t="shared" si="53"/>
        <v>26.701162372027952</v>
      </c>
      <c r="N151" s="185">
        <f t="shared" si="53"/>
        <v>26.732210235251237</v>
      </c>
      <c r="O151" s="185">
        <f t="shared" si="53"/>
        <v>26.748122265153174</v>
      </c>
      <c r="P151" s="185">
        <f t="shared" si="53"/>
        <v>26.748122265153174</v>
      </c>
      <c r="Q151" s="185">
        <f t="shared" si="53"/>
        <v>26.731404688737452</v>
      </c>
      <c r="R151" s="185">
        <f t="shared" si="53"/>
        <v>26.697133657085224</v>
      </c>
      <c r="S151" s="185">
        <f t="shared" si="53"/>
        <v>26.644441945919922</v>
      </c>
      <c r="T151" s="185">
        <f t="shared" si="53"/>
        <v>26.57242994066068</v>
      </c>
      <c r="U151" s="185">
        <f t="shared" si="53"/>
        <v>26.480164558922276</v>
      </c>
      <c r="V151" s="185">
        <f t="shared" si="53"/>
        <v>26.366678139384039</v>
      </c>
      <c r="W151" s="185">
        <f t="shared" si="53"/>
        <v>26.230967296019561</v>
      </c>
      <c r="X151" s="185">
        <f t="shared" si="53"/>
        <v>26.071991736649746</v>
      </c>
      <c r="Y151" s="185">
        <f t="shared" si="53"/>
        <v>25.888673044751428</v>
      </c>
      <c r="Z151" s="185">
        <f t="shared" si="53"/>
        <v>25.67989342342279</v>
      </c>
      <c r="AA151" s="185">
        <f t="shared" si="53"/>
        <v>25.444494400374747</v>
      </c>
      <c r="AB151" s="185">
        <f t="shared" si="53"/>
        <v>25.181275492784664</v>
      </c>
      <c r="AC151" s="185">
        <f t="shared" si="53"/>
        <v>24.888992830814843</v>
      </c>
      <c r="AD151" s="185">
        <f t="shared" si="53"/>
        <v>24.566357738563539</v>
      </c>
      <c r="AE151" s="185">
        <f t="shared" si="53"/>
        <v>24.212035271180412</v>
      </c>
      <c r="AF151" s="185">
        <f t="shared" si="53"/>
        <v>23.824642706841527</v>
      </c>
      <c r="AG151" s="185">
        <f t="shared" si="53"/>
        <v>23.40274799224121</v>
      </c>
      <c r="AH151" s="185">
        <f t="shared" si="53"/>
        <v>22.9448681402191</v>
      </c>
      <c r="AI151" s="185">
        <f t="shared" si="53"/>
        <v>22.449467578100734</v>
      </c>
      <c r="AJ151" s="185">
        <f t="shared" si="53"/>
        <v>21.914956445288812</v>
      </c>
      <c r="AK151" s="185">
        <f t="shared" si="53"/>
        <v>21.339688838599983</v>
      </c>
      <c r="AL151" s="185">
        <f t="shared" si="53"/>
        <v>20.721961003798405</v>
      </c>
      <c r="AM151" s="185">
        <f t="shared" si="53"/>
        <v>20.060009471732627</v>
      </c>
      <c r="AN151" s="185">
        <f t="shared" si="53"/>
        <v>19.352009137436184</v>
      </c>
      <c r="AO151" s="185">
        <f t="shared" si="53"/>
        <v>18.596071280505086</v>
      </c>
      <c r="AP151" s="185">
        <f t="shared" si="53"/>
        <v>17.790241525016537</v>
      </c>
      <c r="AQ151" s="185">
        <f t="shared" si="53"/>
        <v>16.932497737203242</v>
      </c>
      <c r="AR151" s="185">
        <f t="shared" si="53"/>
        <v>16.02074785904615</v>
      </c>
      <c r="AS151" s="185">
        <f t="shared" si="53"/>
        <v>15.052827675895452</v>
      </c>
      <c r="AT151" s="185">
        <f t="shared" si="53"/>
        <v>14.026498516175316</v>
      </c>
      <c r="AU151" s="185">
        <f t="shared" si="53"/>
        <v>12.939444881171736</v>
      </c>
      <c r="AV151" s="185">
        <f t="shared" si="53"/>
        <v>11.789272002845369</v>
      </c>
      <c r="AW151" s="185">
        <f t="shared" si="53"/>
        <v>10.573503327551951</v>
      </c>
      <c r="AX151" s="185">
        <f t="shared" si="53"/>
        <v>9.2895779234920823</v>
      </c>
      <c r="AY151" s="185">
        <f t="shared" si="53"/>
        <v>7.9348478096495016</v>
      </c>
      <c r="AZ151" s="185">
        <f t="shared" si="53"/>
        <v>6.5065752039126092</v>
      </c>
      <c r="BA151" s="185">
        <f t="shared" si="53"/>
        <v>5.0019296880078414</v>
      </c>
      <c r="BB151" s="185">
        <f t="shared" si="53"/>
        <v>3.4179852868053908</v>
      </c>
      <c r="BC151" s="185">
        <f t="shared" si="53"/>
        <v>1.7517174594878122</v>
      </c>
      <c r="BD151" s="185">
        <f t="shared" si="53"/>
        <v>1.0147438445073931E-13</v>
      </c>
    </row>
    <row r="152" spans="1:56" outlineLevel="1" x14ac:dyDescent="0.2">
      <c r="B152" s="49" t="str">
        <v>Port Capacity Project - Civil</v>
      </c>
      <c r="C152" s="10" t="s">
        <v>217</v>
      </c>
      <c r="G152" s="185">
        <f t="shared" ref="G152:BD152" si="54">G40+G68+G96+G124</f>
        <v>17.454352950353218</v>
      </c>
      <c r="H152" s="185">
        <f t="shared" si="54"/>
        <v>17.273564781428089</v>
      </c>
      <c r="I152" s="185">
        <f t="shared" si="54"/>
        <v>16.98429578190121</v>
      </c>
      <c r="J152" s="185">
        <f t="shared" si="54"/>
        <v>16.584780431771996</v>
      </c>
      <c r="K152" s="185">
        <f t="shared" si="54"/>
        <v>16.308680457534418</v>
      </c>
      <c r="L152" s="185">
        <f t="shared" si="54"/>
        <v>16.060927862544766</v>
      </c>
      <c r="M152" s="185">
        <f t="shared" si="54"/>
        <v>15.790594712519672</v>
      </c>
      <c r="N152" s="185">
        <f t="shared" si="54"/>
        <v>15.496706825079235</v>
      </c>
      <c r="O152" s="185">
        <f t="shared" si="54"/>
        <v>15.17825542157145</v>
      </c>
      <c r="P152" s="185">
        <f t="shared" si="54"/>
        <v>14.834196006122601</v>
      </c>
      <c r="Q152" s="185">
        <f t="shared" si="54"/>
        <v>14.463447210262828</v>
      </c>
      <c r="R152" s="185">
        <f t="shared" si="54"/>
        <v>14.06488960210624</v>
      </c>
      <c r="S152" s="185">
        <f t="shared" si="54"/>
        <v>13.637364459035407</v>
      </c>
      <c r="T152" s="185">
        <f t="shared" si="54"/>
        <v>13.179672502809716</v>
      </c>
      <c r="U152" s="185">
        <f t="shared" si="54"/>
        <v>12.690572595985843</v>
      </c>
      <c r="V152" s="185">
        <f t="shared" si="54"/>
        <v>12.168780398506522</v>
      </c>
      <c r="W152" s="185">
        <f t="shared" si="54"/>
        <v>11.612966983280744</v>
      </c>
      <c r="X152" s="185">
        <f t="shared" si="54"/>
        <v>11.021757409544609</v>
      </c>
      <c r="Y152" s="185">
        <f t="shared" si="54"/>
        <v>10.393729252757117</v>
      </c>
      <c r="Z152" s="185">
        <f t="shared" si="54"/>
        <v>9.7274110897492871</v>
      </c>
      <c r="AA152" s="185">
        <f t="shared" si="54"/>
        <v>9.0212809378080916</v>
      </c>
      <c r="AB152" s="185">
        <f t="shared" si="54"/>
        <v>8.2737646463387424</v>
      </c>
      <c r="AC152" s="185">
        <f t="shared" si="54"/>
        <v>7.4832342397097955</v>
      </c>
      <c r="AD152" s="185">
        <f t="shared" si="54"/>
        <v>6.6480062098454411</v>
      </c>
      <c r="AE152" s="185">
        <f t="shared" si="54"/>
        <v>5.7663397570880495</v>
      </c>
      <c r="AF152" s="185">
        <f t="shared" si="54"/>
        <v>4.8364349778116349</v>
      </c>
      <c r="AG152" s="185">
        <f t="shared" si="54"/>
        <v>3.85643099722322</v>
      </c>
      <c r="AH152" s="185">
        <f t="shared" si="54"/>
        <v>2.8244040457442523</v>
      </c>
      <c r="AI152" s="185">
        <f t="shared" si="54"/>
        <v>1.7383654773180717</v>
      </c>
      <c r="AJ152" s="185">
        <f t="shared" si="54"/>
        <v>0.59625972794199211</v>
      </c>
      <c r="AK152" s="185">
        <f t="shared" si="54"/>
        <v>1.7821084535972753E-3</v>
      </c>
      <c r="AL152" s="185">
        <f t="shared" si="54"/>
        <v>3.2019092238710911E-14</v>
      </c>
      <c r="AM152" s="185">
        <f t="shared" si="54"/>
        <v>3.2819569544678681E-14</v>
      </c>
      <c r="AN152" s="185">
        <f t="shared" si="54"/>
        <v>3.3640058783295647E-14</v>
      </c>
      <c r="AO152" s="185">
        <f t="shared" si="54"/>
        <v>3.4481060252878041E-14</v>
      </c>
      <c r="AP152" s="185">
        <f t="shared" si="54"/>
        <v>3.5343086759199991E-14</v>
      </c>
      <c r="AQ152" s="185">
        <f t="shared" si="54"/>
        <v>3.6226663928179991E-14</v>
      </c>
      <c r="AR152" s="185">
        <f t="shared" si="54"/>
        <v>3.713233052638449E-14</v>
      </c>
      <c r="AS152" s="185">
        <f t="shared" si="54"/>
        <v>3.8060638789544099E-14</v>
      </c>
      <c r="AT152" s="185">
        <f t="shared" si="54"/>
        <v>3.9012154759282704E-14</v>
      </c>
      <c r="AU152" s="185">
        <f t="shared" si="54"/>
        <v>3.9987458628264771E-14</v>
      </c>
      <c r="AV152" s="185">
        <f t="shared" si="54"/>
        <v>4.098714509397139E-14</v>
      </c>
      <c r="AW152" s="185">
        <f t="shared" si="54"/>
        <v>4.2011823721320675E-14</v>
      </c>
      <c r="AX152" s="185">
        <f t="shared" si="54"/>
        <v>4.3062119314353692E-14</v>
      </c>
      <c r="AY152" s="185">
        <f t="shared" si="54"/>
        <v>4.4138672297212536E-14</v>
      </c>
      <c r="AZ152" s="185">
        <f t="shared" si="54"/>
        <v>4.5242139104642852E-14</v>
      </c>
      <c r="BA152" s="185">
        <f t="shared" si="54"/>
        <v>4.6373192582258924E-14</v>
      </c>
      <c r="BB152" s="185">
        <f t="shared" si="54"/>
        <v>4.7532522396815394E-14</v>
      </c>
      <c r="BC152" s="185">
        <f t="shared" si="54"/>
        <v>4.8720835456735779E-14</v>
      </c>
      <c r="BD152" s="185">
        <f t="shared" si="54"/>
        <v>4.9938856343154176E-14</v>
      </c>
    </row>
    <row r="153" spans="1:56" outlineLevel="1" x14ac:dyDescent="0.2">
      <c r="B153" s="49" t="str">
        <v>Navigational Aids</v>
      </c>
      <c r="C153" s="10" t="s">
        <v>217</v>
      </c>
      <c r="G153" s="185">
        <f t="shared" ref="G153:BD153" si="55">G41+G69+G97+G125</f>
        <v>1.5256916270229319</v>
      </c>
      <c r="H153" s="185">
        <f t="shared" si="55"/>
        <v>1.9781615047545462</v>
      </c>
      <c r="I153" s="185">
        <f t="shared" si="55"/>
        <v>2.2586458999335011</v>
      </c>
      <c r="J153" s="185">
        <f t="shared" si="55"/>
        <v>2.7320306787488073</v>
      </c>
      <c r="K153" s="185">
        <f t="shared" si="55"/>
        <v>4.137505303236793</v>
      </c>
      <c r="L153" s="185">
        <f t="shared" si="55"/>
        <v>5.5609712224839303</v>
      </c>
      <c r="M153" s="185">
        <f t="shared" si="55"/>
        <v>6.9898895446696887</v>
      </c>
      <c r="N153" s="185">
        <f t="shared" si="55"/>
        <v>8.4220648499362394</v>
      </c>
      <c r="O153" s="185">
        <f t="shared" si="55"/>
        <v>9.8551490803358952</v>
      </c>
      <c r="P153" s="185">
        <f t="shared" si="55"/>
        <v>11.286634293580398</v>
      </c>
      <c r="Q153" s="185">
        <f t="shared" si="55"/>
        <v>12.713845125214396</v>
      </c>
      <c r="R153" s="185">
        <f t="shared" si="55"/>
        <v>14.133930948546645</v>
      </c>
      <c r="S153" s="185">
        <f t="shared" si="55"/>
        <v>15.54385772130604</v>
      </c>
      <c r="T153" s="185">
        <f t="shared" si="55"/>
        <v>16.940399507610948</v>
      </c>
      <c r="U153" s="185">
        <f t="shared" si="55"/>
        <v>18.320129663449428</v>
      </c>
      <c r="V153" s="185">
        <f t="shared" si="55"/>
        <v>19.679411673464077</v>
      </c>
      <c r="W153" s="185">
        <f t="shared" si="55"/>
        <v>21.014389626418211</v>
      </c>
      <c r="X153" s="185">
        <f t="shared" si="55"/>
        <v>22.320978316289509</v>
      </c>
      <c r="Y153" s="185">
        <f t="shared" si="55"/>
        <v>23.594852955492364</v>
      </c>
      <c r="Z153" s="185">
        <f t="shared" si="55"/>
        <v>24.831438486271054</v>
      </c>
      <c r="AA153" s="185">
        <f t="shared" si="55"/>
        <v>26.025898475831443</v>
      </c>
      <c r="AB153" s="185">
        <f t="shared" si="55"/>
        <v>27.173123580289385</v>
      </c>
      <c r="AC153" s="185">
        <f t="shared" si="55"/>
        <v>28.267719562008118</v>
      </c>
      <c r="AD153" s="185">
        <f t="shared" si="55"/>
        <v>29.303994844375026</v>
      </c>
      <c r="AE153" s="185">
        <f t="shared" si="55"/>
        <v>30.27594758752894</v>
      </c>
      <c r="AF153" s="185">
        <f t="shared" si="55"/>
        <v>31.23257875023743</v>
      </c>
      <c r="AG153" s="185">
        <f t="shared" si="55"/>
        <v>32.186003073109511</v>
      </c>
      <c r="AH153" s="185">
        <f t="shared" si="55"/>
        <v>33.082865567866534</v>
      </c>
      <c r="AI153" s="185">
        <f t="shared" si="55"/>
        <v>33.913887793270078</v>
      </c>
      <c r="AJ153" s="185">
        <f t="shared" si="55"/>
        <v>34.709691371516577</v>
      </c>
      <c r="AK153" s="185">
        <f t="shared" si="55"/>
        <v>35.495365111243842</v>
      </c>
      <c r="AL153" s="185">
        <f t="shared" si="55"/>
        <v>36.261559512295122</v>
      </c>
      <c r="AM153" s="185">
        <f t="shared" si="55"/>
        <v>36.997093455789091</v>
      </c>
      <c r="AN153" s="185">
        <f t="shared" si="55"/>
        <v>37.68871380593373</v>
      </c>
      <c r="AO153" s="185">
        <f t="shared" si="55"/>
        <v>38.320697119841029</v>
      </c>
      <c r="AP153" s="185">
        <f t="shared" si="55"/>
        <v>38.874351406202564</v>
      </c>
      <c r="AQ153" s="185">
        <f t="shared" si="55"/>
        <v>39.32738394256517</v>
      </c>
      <c r="AR153" s="185">
        <f t="shared" si="55"/>
        <v>39.653085918911067</v>
      </c>
      <c r="AS153" s="185">
        <f t="shared" si="55"/>
        <v>39.819260673732977</v>
      </c>
      <c r="AT153" s="185">
        <f t="shared" si="55"/>
        <v>39.786783190076349</v>
      </c>
      <c r="AU153" s="185">
        <f t="shared" si="55"/>
        <v>39.507612265312872</v>
      </c>
      <c r="AV153" s="185">
        <f t="shared" si="55"/>
        <v>38.921959159786923</v>
      </c>
      <c r="AW153" s="185">
        <f t="shared" si="55"/>
        <v>37.95409580605115</v>
      </c>
      <c r="AX153" s="185">
        <f t="shared" si="55"/>
        <v>36.505842225699951</v>
      </c>
      <c r="AY153" s="185">
        <f t="shared" si="55"/>
        <v>34.445802422530676</v>
      </c>
      <c r="AZ153" s="185">
        <f t="shared" si="55"/>
        <v>31.590044776178068</v>
      </c>
      <c r="BA153" s="185">
        <f t="shared" si="55"/>
        <v>27.663165794201667</v>
      </c>
      <c r="BB153" s="185">
        <f t="shared" si="55"/>
        <v>22.204592112027612</v>
      </c>
      <c r="BC153" s="185">
        <f t="shared" si="55"/>
        <v>14.259191706196663</v>
      </c>
      <c r="BD153" s="185">
        <f t="shared" si="55"/>
        <v>1.2789769243681803E-13</v>
      </c>
    </row>
    <row r="154" spans="1:56" outlineLevel="1" x14ac:dyDescent="0.2">
      <c r="B154" s="49" t="str">
        <v>Utilities</v>
      </c>
      <c r="C154" s="10" t="s">
        <v>217</v>
      </c>
      <c r="G154" s="185">
        <f t="shared" ref="G154:BD154" si="56">G42+G70+G98+G126</f>
        <v>0</v>
      </c>
      <c r="H154" s="185">
        <f t="shared" si="56"/>
        <v>-0.23650766856488595</v>
      </c>
      <c r="I154" s="185">
        <f t="shared" si="56"/>
        <v>-0.1624513393888144</v>
      </c>
      <c r="J154" s="185">
        <f t="shared" si="56"/>
        <v>0.91641634098052971</v>
      </c>
      <c r="K154" s="185">
        <f t="shared" si="56"/>
        <v>2.1027181400648121</v>
      </c>
      <c r="L154" s="185">
        <f t="shared" si="56"/>
        <v>3.3109108548567381</v>
      </c>
      <c r="M154" s="185">
        <f t="shared" si="56"/>
        <v>4.5354871081124966</v>
      </c>
      <c r="N154" s="185">
        <f t="shared" si="56"/>
        <v>5.7754431588475788</v>
      </c>
      <c r="O154" s="185">
        <f t="shared" si="56"/>
        <v>7.0296881443801871</v>
      </c>
      <c r="P154" s="185">
        <f t="shared" si="56"/>
        <v>8.2970396842110716</v>
      </c>
      <c r="Q154" s="185">
        <f t="shared" si="56"/>
        <v>9.5762193018640858</v>
      </c>
      <c r="R154" s="185">
        <f t="shared" si="56"/>
        <v>10.865847657915964</v>
      </c>
      <c r="S154" s="185">
        <f t="shared" si="56"/>
        <v>12.164439587208586</v>
      </c>
      <c r="T154" s="185">
        <f t="shared" si="56"/>
        <v>13.470398932994003</v>
      </c>
      <c r="U154" s="185">
        <f t="shared" si="56"/>
        <v>14.782013170511405</v>
      </c>
      <c r="V154" s="185">
        <f t="shared" si="56"/>
        <v>16.097447812235892</v>
      </c>
      <c r="W154" s="185">
        <f t="shared" si="56"/>
        <v>17.414740586770979</v>
      </c>
      <c r="X154" s="185">
        <f t="shared" si="56"/>
        <v>18.731795383080019</v>
      </c>
      <c r="Y154" s="185">
        <f t="shared" si="56"/>
        <v>20.046375951465873</v>
      </c>
      <c r="Z154" s="185">
        <f t="shared" si="56"/>
        <v>21.356099352412883</v>
      </c>
      <c r="AA154" s="185">
        <f t="shared" si="56"/>
        <v>22.657917696690642</v>
      </c>
      <c r="AB154" s="185">
        <f t="shared" si="56"/>
        <v>23.947467715028115</v>
      </c>
      <c r="AC154" s="185">
        <f t="shared" si="56"/>
        <v>25.219377308739535</v>
      </c>
      <c r="AD154" s="185">
        <f t="shared" si="56"/>
        <v>26.467677992512279</v>
      </c>
      <c r="AE154" s="185">
        <f t="shared" si="56"/>
        <v>27.685738565095289</v>
      </c>
      <c r="AF154" s="185">
        <f t="shared" si="56"/>
        <v>28.866189418141126</v>
      </c>
      <c r="AG154" s="185">
        <f t="shared" si="56"/>
        <v>30.000835715879827</v>
      </c>
      <c r="AH154" s="185">
        <f t="shared" si="56"/>
        <v>31.080557245090468</v>
      </c>
      <c r="AI154" s="185">
        <f t="shared" si="56"/>
        <v>32.095192169113517</v>
      </c>
      <c r="AJ154" s="185">
        <f t="shared" si="56"/>
        <v>33.033401172238172</v>
      </c>
      <c r="AK154" s="185">
        <f t="shared" si="56"/>
        <v>33.882507480790629</v>
      </c>
      <c r="AL154" s="185">
        <f t="shared" si="56"/>
        <v>34.620067903006479</v>
      </c>
      <c r="AM154" s="185">
        <f t="shared" si="56"/>
        <v>35.231971412338453</v>
      </c>
      <c r="AN154" s="185">
        <f t="shared" si="56"/>
        <v>35.746529237680882</v>
      </c>
      <c r="AO154" s="185">
        <f t="shared" si="56"/>
        <v>36.186384489186274</v>
      </c>
      <c r="AP154" s="185">
        <f t="shared" si="56"/>
        <v>36.538224615171295</v>
      </c>
      <c r="AQ154" s="185">
        <f t="shared" si="56"/>
        <v>36.782405249762434</v>
      </c>
      <c r="AR154" s="185">
        <f t="shared" si="56"/>
        <v>36.895558050728191</v>
      </c>
      <c r="AS154" s="185">
        <f t="shared" si="56"/>
        <v>36.849780278426337</v>
      </c>
      <c r="AT154" s="185">
        <f t="shared" si="56"/>
        <v>36.611462175768551</v>
      </c>
      <c r="AU154" s="185">
        <f t="shared" si="56"/>
        <v>36.139669900335605</v>
      </c>
      <c r="AV154" s="185">
        <f t="shared" si="56"/>
        <v>35.383843547418508</v>
      </c>
      <c r="AW154" s="185">
        <f t="shared" si="56"/>
        <v>34.28039061472316</v>
      </c>
      <c r="AX154" s="185">
        <f t="shared" si="56"/>
        <v>32.747395269744821</v>
      </c>
      <c r="AY154" s="185">
        <f t="shared" si="56"/>
        <v>30.675876007242291</v>
      </c>
      <c r="AZ154" s="185">
        <f t="shared" si="56"/>
        <v>27.914097634375732</v>
      </c>
      <c r="BA154" s="185">
        <f t="shared" si="56"/>
        <v>24.235957911732818</v>
      </c>
      <c r="BB154" s="185">
        <f t="shared" si="56"/>
        <v>19.264917307586472</v>
      </c>
      <c r="BC154" s="185">
        <f t="shared" si="56"/>
        <v>12.222826295451098</v>
      </c>
      <c r="BD154" s="185">
        <f t="shared" si="56"/>
        <v>1.8474111129762605E-13</v>
      </c>
    </row>
    <row r="155" spans="1:56" outlineLevel="1" x14ac:dyDescent="0.2">
      <c r="B155" s="49" t="str">
        <v>Civil</v>
      </c>
      <c r="C155" s="10" t="s">
        <v>217</v>
      </c>
      <c r="G155" s="185">
        <f t="shared" ref="G155:BD155" si="57">G43+G71+G99+G127</f>
        <v>0</v>
      </c>
      <c r="H155" s="185">
        <f t="shared" si="57"/>
        <v>0.26342090345200642</v>
      </c>
      <c r="I155" s="185">
        <f t="shared" si="57"/>
        <v>1.3079596162728535</v>
      </c>
      <c r="J155" s="185">
        <f t="shared" si="57"/>
        <v>1.5785540709738968</v>
      </c>
      <c r="K155" s="185">
        <f t="shared" si="57"/>
        <v>2.0034306834150994</v>
      </c>
      <c r="L155" s="185">
        <f t="shared" si="57"/>
        <v>2.4430175470747084</v>
      </c>
      <c r="M155" s="185">
        <f t="shared" si="57"/>
        <v>2.8918190982934115</v>
      </c>
      <c r="N155" s="185">
        <f t="shared" si="57"/>
        <v>3.3497335168732079</v>
      </c>
      <c r="O155" s="185">
        <f t="shared" si="57"/>
        <v>3.8166409371068171</v>
      </c>
      <c r="P155" s="185">
        <f t="shared" si="57"/>
        <v>4.2924024292568488</v>
      </c>
      <c r="Q155" s="185">
        <f t="shared" si="57"/>
        <v>4.7767785086717005</v>
      </c>
      <c r="R155" s="185">
        <f t="shared" si="57"/>
        <v>5.2693291110286431</v>
      </c>
      <c r="S155" s="185">
        <f t="shared" si="57"/>
        <v>5.7694656562928222</v>
      </c>
      <c r="T155" s="185">
        <f t="shared" si="57"/>
        <v>6.2765186626177769</v>
      </c>
      <c r="U155" s="185">
        <f t="shared" si="57"/>
        <v>6.7897299769700847</v>
      </c>
      <c r="V155" s="185">
        <f t="shared" si="57"/>
        <v>7.3082441939848932</v>
      </c>
      <c r="W155" s="185">
        <f t="shared" si="57"/>
        <v>7.8310991574123232</v>
      </c>
      <c r="X155" s="185">
        <f t="shared" si="57"/>
        <v>8.3572154210093768</v>
      </c>
      <c r="Y155" s="185">
        <f t="shared" si="57"/>
        <v>8.8853845246280976</v>
      </c>
      <c r="Z155" s="185">
        <f t="shared" si="57"/>
        <v>9.4142559156581225</v>
      </c>
      <c r="AA155" s="185">
        <f t="shared" si="57"/>
        <v>9.9423223147511521</v>
      </c>
      <c r="AB155" s="185">
        <f t="shared" si="57"/>
        <v>10.467903286390543</v>
      </c>
      <c r="AC155" s="185">
        <f t="shared" si="57"/>
        <v>10.989126727407996</v>
      </c>
      <c r="AD155" s="185">
        <f t="shared" si="57"/>
        <v>11.503907927390474</v>
      </c>
      <c r="AE155" s="185">
        <f t="shared" si="57"/>
        <v>12.009925780586244</v>
      </c>
      <c r="AF155" s="185">
        <f t="shared" si="57"/>
        <v>12.504595634708853</v>
      </c>
      <c r="AG155" s="185">
        <f t="shared" si="57"/>
        <v>12.985038141529325</v>
      </c>
      <c r="AH155" s="185">
        <f t="shared" si="57"/>
        <v>13.448043318457964</v>
      </c>
      <c r="AI155" s="185">
        <f t="shared" si="57"/>
        <v>13.890028827005917</v>
      </c>
      <c r="AJ155" s="185">
        <f t="shared" si="57"/>
        <v>14.306991205410316</v>
      </c>
      <c r="AK155" s="185">
        <f t="shared" si="57"/>
        <v>14.69444843331997</v>
      </c>
      <c r="AL155" s="185">
        <f t="shared" si="57"/>
        <v>15.047371718910457</v>
      </c>
      <c r="AM155" s="185">
        <f t="shared" si="57"/>
        <v>15.360103727364203</v>
      </c>
      <c r="AN155" s="185">
        <f t="shared" si="57"/>
        <v>15.626259529420119</v>
      </c>
      <c r="AO155" s="185">
        <f t="shared" si="57"/>
        <v>15.838605207582592</v>
      </c>
      <c r="AP155" s="185">
        <f t="shared" si="57"/>
        <v>15.988907105031515</v>
      </c>
      <c r="AQ155" s="185">
        <f t="shared" si="57"/>
        <v>16.067741793475527</v>
      </c>
      <c r="AR155" s="185">
        <f t="shared" si="57"/>
        <v>16.064252389001176</v>
      </c>
      <c r="AS155" s="185">
        <f t="shared" si="57"/>
        <v>15.965829842141007</v>
      </c>
      <c r="AT155" s="185">
        <f t="shared" si="57"/>
        <v>15.757686420841846</v>
      </c>
      <c r="AU155" s="185">
        <f t="shared" si="57"/>
        <v>15.422269274826698</v>
      </c>
      <c r="AV155" s="185">
        <f t="shared" si="57"/>
        <v>14.947200541510949</v>
      </c>
      <c r="AW155" s="185">
        <f t="shared" si="57"/>
        <v>14.342211198557845</v>
      </c>
      <c r="AX155" s="185">
        <f t="shared" si="57"/>
        <v>13.578411997565185</v>
      </c>
      <c r="AY155" s="185">
        <f t="shared" si="57"/>
        <v>12.59459225296032</v>
      </c>
      <c r="AZ155" s="185">
        <f t="shared" si="57"/>
        <v>11.339530103662311</v>
      </c>
      <c r="BA155" s="185">
        <f t="shared" si="57"/>
        <v>9.7307301337759782</v>
      </c>
      <c r="BB155" s="185">
        <f t="shared" si="57"/>
        <v>7.6315555983320937</v>
      </c>
      <c r="BC155" s="185">
        <f t="shared" si="57"/>
        <v>4.7609802604356783</v>
      </c>
      <c r="BD155" s="185">
        <f t="shared" si="57"/>
        <v>4.4408920985006262E-14</v>
      </c>
    </row>
    <row r="156" spans="1:56" outlineLevel="1" x14ac:dyDescent="0.2">
      <c r="B156" s="49" t="str">
        <v>Minor Capital Works</v>
      </c>
      <c r="C156" s="10" t="s">
        <v>217</v>
      </c>
      <c r="G156" s="185">
        <f t="shared" ref="G156:BD156" si="58">G44+G72+G100+G128</f>
        <v>0</v>
      </c>
      <c r="H156" s="185">
        <f t="shared" si="58"/>
        <v>1.1598042915752647</v>
      </c>
      <c r="I156" s="185">
        <f t="shared" si="58"/>
        <v>2.6785266860251911</v>
      </c>
      <c r="J156" s="185">
        <f t="shared" si="58"/>
        <v>4.1321813639675309</v>
      </c>
      <c r="K156" s="185">
        <f t="shared" si="58"/>
        <v>7.3195615651985957</v>
      </c>
      <c r="L156" s="185">
        <f t="shared" si="58"/>
        <v>10.544830405736528</v>
      </c>
      <c r="M156" s="185">
        <f t="shared" si="58"/>
        <v>13.786094755354213</v>
      </c>
      <c r="N156" s="185">
        <f t="shared" si="58"/>
        <v>17.03862126630608</v>
      </c>
      <c r="O156" s="185">
        <f t="shared" si="58"/>
        <v>20.297341993011749</v>
      </c>
      <c r="P156" s="185">
        <f t="shared" si="58"/>
        <v>23.556838422175272</v>
      </c>
      <c r="Q156" s="185">
        <f t="shared" si="58"/>
        <v>26.811324858575698</v>
      </c>
      <c r="R156" s="185">
        <f t="shared" si="58"/>
        <v>30.05463114291976</v>
      </c>
      <c r="S156" s="185">
        <f t="shared" si="58"/>
        <v>33.28018467733532</v>
      </c>
      <c r="T156" s="185">
        <f t="shared" si="58"/>
        <v>36.480991733245517</v>
      </c>
      <c r="U156" s="185">
        <f t="shared" si="58"/>
        <v>39.649618015497026</v>
      </c>
      <c r="V156" s="185">
        <f t="shared" si="58"/>
        <v>42.7781684557212</v>
      </c>
      <c r="W156" s="185">
        <f t="shared" si="58"/>
        <v>45.858266206982591</v>
      </c>
      <c r="X156" s="185">
        <f t="shared" si="58"/>
        <v>48.881030810815069</v>
      </c>
      <c r="Y156" s="185">
        <f t="shared" si="58"/>
        <v>51.837055506759967</v>
      </c>
      <c r="Z156" s="185">
        <f t="shared" si="58"/>
        <v>54.716383653503009</v>
      </c>
      <c r="AA156" s="185">
        <f t="shared" si="58"/>
        <v>57.508484229655593</v>
      </c>
      <c r="AB156" s="185">
        <f t="shared" si="58"/>
        <v>60.202226381140584</v>
      </c>
      <c r="AC156" s="185">
        <f t="shared" si="58"/>
        <v>62.785852981022195</v>
      </c>
      <c r="AD156" s="185">
        <f t="shared" si="58"/>
        <v>65.246953166462248</v>
      </c>
      <c r="AE156" s="185">
        <f t="shared" si="58"/>
        <v>67.57243381629003</v>
      </c>
      <c r="AF156" s="185">
        <f t="shared" si="58"/>
        <v>69.746194837343438</v>
      </c>
      <c r="AG156" s="185">
        <f t="shared" si="58"/>
        <v>71.789156902067475</v>
      </c>
      <c r="AH156" s="185">
        <f t="shared" si="58"/>
        <v>73.735386071522072</v>
      </c>
      <c r="AI156" s="185">
        <f t="shared" si="58"/>
        <v>75.575469172877192</v>
      </c>
      <c r="AJ156" s="185">
        <f t="shared" si="58"/>
        <v>77.348879203660175</v>
      </c>
      <c r="AK156" s="185">
        <f t="shared" si="58"/>
        <v>79.099715376105124</v>
      </c>
      <c r="AL156" s="185">
        <f t="shared" si="58"/>
        <v>80.807142778414715</v>
      </c>
      <c r="AM156" s="185">
        <f t="shared" si="58"/>
        <v>82.44624482448458</v>
      </c>
      <c r="AN156" s="185">
        <f t="shared" si="58"/>
        <v>83.987487538098307</v>
      </c>
      <c r="AO156" s="185">
        <f t="shared" si="58"/>
        <v>85.395831982389709</v>
      </c>
      <c r="AP156" s="185">
        <f t="shared" si="58"/>
        <v>86.629623952995075</v>
      </c>
      <c r="AQ156" s="185">
        <f t="shared" si="58"/>
        <v>87.639185189232251</v>
      </c>
      <c r="AR156" s="185">
        <f t="shared" si="58"/>
        <v>88.364996391502004</v>
      </c>
      <c r="AS156" s="185">
        <f t="shared" si="58"/>
        <v>88.735308846886312</v>
      </c>
      <c r="AT156" s="185">
        <f t="shared" si="58"/>
        <v>88.662934335303731</v>
      </c>
      <c r="AU156" s="185">
        <f t="shared" si="58"/>
        <v>88.040815345377368</v>
      </c>
      <c r="AV156" s="185">
        <f t="shared" si="58"/>
        <v>86.735715544007519</v>
      </c>
      <c r="AW156" s="185">
        <f t="shared" si="58"/>
        <v>84.578878572095078</v>
      </c>
      <c r="AX156" s="185">
        <f t="shared" si="58"/>
        <v>81.351515065925156</v>
      </c>
      <c r="AY156" s="185">
        <f t="shared" si="58"/>
        <v>76.760815362359608</v>
      </c>
      <c r="AZ156" s="185">
        <f t="shared" si="58"/>
        <v>70.396896684479273</v>
      </c>
      <c r="BA156" s="185">
        <f t="shared" si="58"/>
        <v>61.646035584240892</v>
      </c>
      <c r="BB156" s="185">
        <f t="shared" si="58"/>
        <v>49.481866452122475</v>
      </c>
      <c r="BC156" s="185">
        <f t="shared" si="58"/>
        <v>31.775923473912755</v>
      </c>
      <c r="BD156" s="185">
        <f t="shared" si="58"/>
        <v>3.5527136788005009E-13</v>
      </c>
    </row>
    <row r="157" spans="1:56" outlineLevel="1" x14ac:dyDescent="0.2">
      <c r="B157" s="49" t="str">
        <v>[spare]</v>
      </c>
      <c r="C157" s="10" t="s">
        <v>217</v>
      </c>
      <c r="G157" s="185">
        <f t="shared" ref="G157:BD157" si="59">G45+G73+G101+G129</f>
        <v>0</v>
      </c>
      <c r="H157" s="185">
        <f t="shared" si="59"/>
        <v>0</v>
      </c>
      <c r="I157" s="185">
        <f t="shared" si="59"/>
        <v>0</v>
      </c>
      <c r="J157" s="185">
        <f t="shared" si="59"/>
        <v>0</v>
      </c>
      <c r="K157" s="185">
        <f t="shared" si="59"/>
        <v>0</v>
      </c>
      <c r="L157" s="185">
        <f t="shared" si="59"/>
        <v>0</v>
      </c>
      <c r="M157" s="185">
        <f t="shared" si="59"/>
        <v>0</v>
      </c>
      <c r="N157" s="185">
        <f t="shared" si="59"/>
        <v>0</v>
      </c>
      <c r="O157" s="185">
        <f t="shared" si="59"/>
        <v>0</v>
      </c>
      <c r="P157" s="185">
        <f t="shared" si="59"/>
        <v>0</v>
      </c>
      <c r="Q157" s="185">
        <f t="shared" si="59"/>
        <v>0</v>
      </c>
      <c r="R157" s="185">
        <f t="shared" si="59"/>
        <v>0</v>
      </c>
      <c r="S157" s="185">
        <f t="shared" si="59"/>
        <v>0</v>
      </c>
      <c r="T157" s="185">
        <f t="shared" si="59"/>
        <v>0</v>
      </c>
      <c r="U157" s="185">
        <f t="shared" si="59"/>
        <v>0</v>
      </c>
      <c r="V157" s="185">
        <f t="shared" si="59"/>
        <v>0</v>
      </c>
      <c r="W157" s="185">
        <f t="shared" si="59"/>
        <v>0</v>
      </c>
      <c r="X157" s="185">
        <f t="shared" si="59"/>
        <v>0</v>
      </c>
      <c r="Y157" s="185">
        <f t="shared" si="59"/>
        <v>0</v>
      </c>
      <c r="Z157" s="185">
        <f t="shared" si="59"/>
        <v>0</v>
      </c>
      <c r="AA157" s="185">
        <f t="shared" si="59"/>
        <v>0</v>
      </c>
      <c r="AB157" s="185">
        <f t="shared" si="59"/>
        <v>0</v>
      </c>
      <c r="AC157" s="185">
        <f t="shared" si="59"/>
        <v>0</v>
      </c>
      <c r="AD157" s="185">
        <f t="shared" si="59"/>
        <v>0</v>
      </c>
      <c r="AE157" s="185">
        <f t="shared" si="59"/>
        <v>0</v>
      </c>
      <c r="AF157" s="185">
        <f t="shared" si="59"/>
        <v>0</v>
      </c>
      <c r="AG157" s="185">
        <f t="shared" si="59"/>
        <v>0</v>
      </c>
      <c r="AH157" s="185">
        <f t="shared" si="59"/>
        <v>0</v>
      </c>
      <c r="AI157" s="185">
        <f t="shared" si="59"/>
        <v>0</v>
      </c>
      <c r="AJ157" s="185">
        <f t="shared" si="59"/>
        <v>0</v>
      </c>
      <c r="AK157" s="185">
        <f t="shared" si="59"/>
        <v>0</v>
      </c>
      <c r="AL157" s="185">
        <f t="shared" si="59"/>
        <v>0</v>
      </c>
      <c r="AM157" s="185">
        <f t="shared" si="59"/>
        <v>0</v>
      </c>
      <c r="AN157" s="185">
        <f t="shared" si="59"/>
        <v>0</v>
      </c>
      <c r="AO157" s="185">
        <f t="shared" si="59"/>
        <v>0</v>
      </c>
      <c r="AP157" s="185">
        <f t="shared" si="59"/>
        <v>0</v>
      </c>
      <c r="AQ157" s="185">
        <f t="shared" si="59"/>
        <v>0</v>
      </c>
      <c r="AR157" s="185">
        <f t="shared" si="59"/>
        <v>0</v>
      </c>
      <c r="AS157" s="185">
        <f t="shared" si="59"/>
        <v>0</v>
      </c>
      <c r="AT157" s="185">
        <f t="shared" si="59"/>
        <v>0</v>
      </c>
      <c r="AU157" s="185">
        <f t="shared" si="59"/>
        <v>0</v>
      </c>
      <c r="AV157" s="185">
        <f t="shared" si="59"/>
        <v>0</v>
      </c>
      <c r="AW157" s="185">
        <f t="shared" si="59"/>
        <v>0</v>
      </c>
      <c r="AX157" s="185">
        <f t="shared" si="59"/>
        <v>0</v>
      </c>
      <c r="AY157" s="185">
        <f t="shared" si="59"/>
        <v>0</v>
      </c>
      <c r="AZ157" s="185">
        <f t="shared" si="59"/>
        <v>0</v>
      </c>
      <c r="BA157" s="185">
        <f t="shared" si="59"/>
        <v>0</v>
      </c>
      <c r="BB157" s="185">
        <f t="shared" si="59"/>
        <v>0</v>
      </c>
      <c r="BC157" s="185">
        <f t="shared" si="59"/>
        <v>0</v>
      </c>
      <c r="BD157" s="185">
        <f t="shared" si="59"/>
        <v>0</v>
      </c>
    </row>
    <row r="158" spans="1:56" outlineLevel="1" x14ac:dyDescent="0.2">
      <c r="A158" s="27"/>
      <c r="B158" s="49"/>
      <c r="C158" s="2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</row>
    <row r="159" spans="1:56" outlineLevel="1" x14ac:dyDescent="0.2">
      <c r="A159" s="27"/>
      <c r="B159" s="62" t="s">
        <v>236</v>
      </c>
      <c r="C159" s="63" t="s">
        <v>217</v>
      </c>
      <c r="D159" s="64"/>
      <c r="E159" s="65">
        <f>SUM(E138:E157)</f>
        <v>0</v>
      </c>
      <c r="F159" s="65"/>
      <c r="G159" s="65">
        <f t="shared" ref="G159:BD159" si="60">SUM(G138:G157)</f>
        <v>3973.2581916464674</v>
      </c>
      <c r="H159" s="65">
        <f t="shared" si="60"/>
        <v>3900.080699734543</v>
      </c>
      <c r="I159" s="65">
        <f t="shared" si="60"/>
        <v>3914.9261786561465</v>
      </c>
      <c r="J159" s="65">
        <f t="shared" si="60"/>
        <v>3950.9164381281512</v>
      </c>
      <c r="K159" s="65">
        <f t="shared" si="60"/>
        <v>3988.7787122897485</v>
      </c>
      <c r="L159" s="65">
        <f t="shared" si="60"/>
        <v>4037.1882682711139</v>
      </c>
      <c r="M159" s="65">
        <f t="shared" si="60"/>
        <v>4086.0150125280538</v>
      </c>
      <c r="N159" s="65">
        <f t="shared" si="60"/>
        <v>4134.5411334514683</v>
      </c>
      <c r="O159" s="65">
        <f t="shared" si="60"/>
        <v>4185.2625719805037</v>
      </c>
      <c r="P159" s="65">
        <f t="shared" si="60"/>
        <v>4232.2133174915425</v>
      </c>
      <c r="Q159" s="65">
        <f t="shared" si="60"/>
        <v>4275.1300591514573</v>
      </c>
      <c r="R159" s="65">
        <f t="shared" si="60"/>
        <v>4313.729946128884</v>
      </c>
      <c r="S159" s="65">
        <f t="shared" si="60"/>
        <v>4347.6966667061724</v>
      </c>
      <c r="T159" s="65">
        <f t="shared" si="60"/>
        <v>4376.7719324422351</v>
      </c>
      <c r="U159" s="65">
        <f t="shared" si="60"/>
        <v>4401.4312970550191</v>
      </c>
      <c r="V159" s="65">
        <f t="shared" si="60"/>
        <v>4420.7001532627437</v>
      </c>
      <c r="W159" s="65">
        <f t="shared" si="60"/>
        <v>4434.1941406870264</v>
      </c>
      <c r="X159" s="65">
        <f t="shared" si="60"/>
        <v>4441.5100003581019</v>
      </c>
      <c r="Y159" s="65">
        <f t="shared" si="60"/>
        <v>4448.3516843972011</v>
      </c>
      <c r="Z159" s="65">
        <f t="shared" si="60"/>
        <v>4448.4561452098942</v>
      </c>
      <c r="AA159" s="65">
        <f t="shared" si="60"/>
        <v>4441.3609063457998</v>
      </c>
      <c r="AB159" s="65">
        <f t="shared" si="60"/>
        <v>4426.6006478702238</v>
      </c>
      <c r="AC159" s="65">
        <f t="shared" si="60"/>
        <v>4403.6239890874331</v>
      </c>
      <c r="AD159" s="65">
        <f t="shared" si="60"/>
        <v>4424.8146199567509</v>
      </c>
      <c r="AE159" s="65">
        <f t="shared" si="60"/>
        <v>4439.6028623066204</v>
      </c>
      <c r="AF159" s="65">
        <f t="shared" si="60"/>
        <v>4448.3780320581545</v>
      </c>
      <c r="AG159" s="65">
        <f t="shared" si="60"/>
        <v>4452.1282953425361</v>
      </c>
      <c r="AH159" s="65">
        <f t="shared" si="60"/>
        <v>4451.0385508389681</v>
      </c>
      <c r="AI159" s="65">
        <f t="shared" si="60"/>
        <v>4445.4217320278221</v>
      </c>
      <c r="AJ159" s="65">
        <f t="shared" si="60"/>
        <v>4434.2605446033222</v>
      </c>
      <c r="AK159" s="65">
        <f t="shared" si="60"/>
        <v>4416.4430983221273</v>
      </c>
      <c r="AL159" s="65">
        <f t="shared" si="60"/>
        <v>4391.2465844993303</v>
      </c>
      <c r="AM159" s="65">
        <f t="shared" si="60"/>
        <v>4357.245620491165</v>
      </c>
      <c r="AN159" s="65">
        <f t="shared" si="60"/>
        <v>4313.5228828288236</v>
      </c>
      <c r="AO159" s="65">
        <f t="shared" si="60"/>
        <v>4259.8594967332756</v>
      </c>
      <c r="AP159" s="65">
        <f t="shared" si="60"/>
        <v>4195.8580189799732</v>
      </c>
      <c r="AQ159" s="65">
        <f t="shared" si="60"/>
        <v>4120.0916996921715</v>
      </c>
      <c r="AR159" s="65">
        <f t="shared" si="60"/>
        <v>4030.8930113886286</v>
      </c>
      <c r="AS159" s="65">
        <f t="shared" si="60"/>
        <v>3926.2993225088521</v>
      </c>
      <c r="AT159" s="65">
        <f t="shared" si="60"/>
        <v>3803.9777884993878</v>
      </c>
      <c r="AU159" s="65">
        <f t="shared" si="60"/>
        <v>3661.1003252759497</v>
      </c>
      <c r="AV159" s="65">
        <f t="shared" si="60"/>
        <v>3494.1725619485669</v>
      </c>
      <c r="AW159" s="65">
        <f t="shared" si="60"/>
        <v>3298.8374326242561</v>
      </c>
      <c r="AX159" s="65">
        <f t="shared" si="60"/>
        <v>3069.5173068864351</v>
      </c>
      <c r="AY159" s="65">
        <f t="shared" si="60"/>
        <v>2798.8049562338601</v>
      </c>
      <c r="AZ159" s="65">
        <f t="shared" si="60"/>
        <v>2476.4291497368645</v>
      </c>
      <c r="BA159" s="65">
        <f t="shared" si="60"/>
        <v>2087.152243975981</v>
      </c>
      <c r="BB159" s="65">
        <f t="shared" si="60"/>
        <v>1605.6469073919122</v>
      </c>
      <c r="BC159" s="65">
        <f t="shared" si="60"/>
        <v>979.57330976112121</v>
      </c>
      <c r="BD159" s="65">
        <f t="shared" si="60"/>
        <v>2.7768868669047297E-11</v>
      </c>
    </row>
    <row r="160" spans="1:56" outlineLevel="1" x14ac:dyDescent="0.2">
      <c r="C160" s="24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</row>
    <row r="161" spans="1:56" x14ac:dyDescent="0.2">
      <c r="A161" s="6"/>
      <c r="B161" s="6" t="s">
        <v>24</v>
      </c>
      <c r="C161" s="7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E13:E14">
    <cfRule type="expression" dxfId="199" priority="112">
      <formula>E$14=0</formula>
    </cfRule>
  </conditionalFormatting>
  <conditionalFormatting sqref="E12">
    <cfRule type="expression" dxfId="198" priority="111">
      <formula>E$14=0</formula>
    </cfRule>
  </conditionalFormatting>
  <conditionalFormatting sqref="E47:BD47">
    <cfRule type="expression" dxfId="197" priority="109">
      <formula>AND(E$14=0,E$9&gt;Display_Year_End)</formula>
    </cfRule>
    <cfRule type="expression" dxfId="196" priority="110">
      <formula>AND(E$14=0,E$9&lt;=Display_Year_End)</formula>
    </cfRule>
  </conditionalFormatting>
  <conditionalFormatting sqref="F8:BD8">
    <cfRule type="expression" dxfId="195" priority="107">
      <formula>AND(E$14=1,F$14=1)</formula>
    </cfRule>
    <cfRule type="expression" dxfId="194" priority="108">
      <formula>F$14=1</formula>
    </cfRule>
  </conditionalFormatting>
  <conditionalFormatting sqref="F8:BD8">
    <cfRule type="expression" dxfId="193" priority="105">
      <formula>AND(F$13=0,F$14=1,E$13=1)</formula>
    </cfRule>
    <cfRule type="expression" dxfId="192" priority="106">
      <formula>AND(F$14=1,F$13=0)</formula>
    </cfRule>
  </conditionalFormatting>
  <conditionalFormatting sqref="F9:BD14">
    <cfRule type="expression" dxfId="191" priority="104">
      <formula>F$14&lt;&gt;1</formula>
    </cfRule>
  </conditionalFormatting>
  <conditionalFormatting sqref="G26:BD45">
    <cfRule type="expression" dxfId="190" priority="98">
      <formula>AND(G$9&gt;Display_Year_End,F$14=1)</formula>
    </cfRule>
    <cfRule type="expression" dxfId="189" priority="101">
      <formula>AND(G$14=0,H$14=1)</formula>
    </cfRule>
    <cfRule type="expression" dxfId="188" priority="103">
      <formula>G$14=0</formula>
    </cfRule>
  </conditionalFormatting>
  <conditionalFormatting sqref="G26:BD45">
    <cfRule type="expression" dxfId="187" priority="102">
      <formula>G$14=0</formula>
    </cfRule>
  </conditionalFormatting>
  <conditionalFormatting sqref="B3">
    <cfRule type="expression" dxfId="186" priority="97">
      <formula>$B$3="The model contains one or more errors"</formula>
    </cfRule>
  </conditionalFormatting>
  <conditionalFormatting sqref="E75:BD75">
    <cfRule type="expression" dxfId="185" priority="95">
      <formula>AND(E$14=0,E$9&gt;Display_Year_End)</formula>
    </cfRule>
    <cfRule type="expression" dxfId="184" priority="96">
      <formula>AND(E$14=0,E$9&lt;=Display_Year_End)</formula>
    </cfRule>
  </conditionalFormatting>
  <conditionalFormatting sqref="E131:BD131">
    <cfRule type="expression" dxfId="183" priority="90">
      <formula>AND(E$14=0,E$9&gt;Display_Year_End)</formula>
    </cfRule>
    <cfRule type="expression" dxfId="182" priority="91">
      <formula>AND(E$14=0,E$9&lt;=Display_Year_End)</formula>
    </cfRule>
  </conditionalFormatting>
  <conditionalFormatting sqref="G54:BD73">
    <cfRule type="expression" dxfId="181" priority="81">
      <formula>AND(G$9&gt;Display_Year_End,F$14=1)</formula>
    </cfRule>
    <cfRule type="expression" dxfId="180" priority="84">
      <formula>AND(G$14=0,H$14=1)</formula>
    </cfRule>
    <cfRule type="expression" dxfId="179" priority="86">
      <formula>G$14=0</formula>
    </cfRule>
  </conditionalFormatting>
  <conditionalFormatting sqref="G54:BD73">
    <cfRule type="expression" dxfId="178" priority="85">
      <formula>G$14=0</formula>
    </cfRule>
  </conditionalFormatting>
  <conditionalFormatting sqref="E103:BD103">
    <cfRule type="expression" dxfId="177" priority="52">
      <formula>AND(E$14=0,E$9&gt;Display_Year_End)</formula>
    </cfRule>
    <cfRule type="expression" dxfId="176" priority="53">
      <formula>AND(E$14=0,E$9&lt;=Display_Year_End)</formula>
    </cfRule>
  </conditionalFormatting>
  <conditionalFormatting sqref="H82:BD101">
    <cfRule type="expression" dxfId="175" priority="43">
      <formula>AND(H$9&gt;Display_Year_End,G$14=1)</formula>
    </cfRule>
    <cfRule type="expression" dxfId="174" priority="46">
      <formula>AND(H$14=0,I$14=1)</formula>
    </cfRule>
    <cfRule type="expression" dxfId="173" priority="48">
      <formula>H$14=0</formula>
    </cfRule>
  </conditionalFormatting>
  <conditionalFormatting sqref="H82:BD101">
    <cfRule type="expression" dxfId="172" priority="47">
      <formula>H$14=0</formula>
    </cfRule>
  </conditionalFormatting>
  <conditionalFormatting sqref="G18:BD18">
    <cfRule type="expression" dxfId="171" priority="31">
      <formula>AND(G$9&gt;Display_Year_End,F$14=1)</formula>
    </cfRule>
    <cfRule type="expression" dxfId="170" priority="32">
      <formula>AND(G$14=0,H$14=1)</formula>
    </cfRule>
    <cfRule type="expression" dxfId="169" priority="34">
      <formula>G$14=0</formula>
    </cfRule>
  </conditionalFormatting>
  <conditionalFormatting sqref="G18:BD18">
    <cfRule type="expression" dxfId="168" priority="33">
      <formula>G$14=0</formula>
    </cfRule>
  </conditionalFormatting>
  <conditionalFormatting sqref="G19:BD19">
    <cfRule type="expression" dxfId="167" priority="27">
      <formula>AND(G$9&gt;Display_Year_End,F$14=1)</formula>
    </cfRule>
    <cfRule type="expression" dxfId="166" priority="28">
      <formula>AND(G$14=0,H$14=1)</formula>
    </cfRule>
    <cfRule type="expression" dxfId="165" priority="30">
      <formula>G$14=0</formula>
    </cfRule>
  </conditionalFormatting>
  <conditionalFormatting sqref="G19:BD19">
    <cfRule type="expression" dxfId="164" priority="29">
      <formula>G$14=0</formula>
    </cfRule>
  </conditionalFormatting>
  <conditionalFormatting sqref="G110:BD129">
    <cfRule type="expression" dxfId="163" priority="15">
      <formula>AND(G$9&gt;Display_Year_End,F$14=1)</formula>
    </cfRule>
    <cfRule type="expression" dxfId="162" priority="16">
      <formula>AND(G$14=0,H$14=1)</formula>
    </cfRule>
    <cfRule type="expression" dxfId="161" priority="18">
      <formula>G$14=0</formula>
    </cfRule>
  </conditionalFormatting>
  <conditionalFormatting sqref="G110:BD129">
    <cfRule type="expression" dxfId="160" priority="17">
      <formula>G$14=0</formula>
    </cfRule>
  </conditionalFormatting>
  <conditionalFormatting sqref="G82:BD101">
    <cfRule type="expression" dxfId="159" priority="19">
      <formula>AND(G$9&gt;Display_Year_End,F$14=1)</formula>
    </cfRule>
    <cfRule type="expression" dxfId="158" priority="20">
      <formula>AND(G$14=0,H$14=1)</formula>
    </cfRule>
    <cfRule type="expression" dxfId="157" priority="22">
      <formula>G$14=0</formula>
    </cfRule>
  </conditionalFormatting>
  <conditionalFormatting sqref="G82:BD101">
    <cfRule type="expression" dxfId="156" priority="21">
      <formula>G$14=0</formula>
    </cfRule>
  </conditionalFormatting>
  <conditionalFormatting sqref="G110:BD129">
    <cfRule type="expression" dxfId="155" priority="11">
      <formula>AND(G$9&gt;Display_Year_End,F$14=1)</formula>
    </cfRule>
    <cfRule type="expression" dxfId="154" priority="12">
      <formula>AND(G$14=0,H$14=1)</formula>
    </cfRule>
    <cfRule type="expression" dxfId="153" priority="14">
      <formula>G$14=0</formula>
    </cfRule>
  </conditionalFormatting>
  <conditionalFormatting sqref="G110:BD129">
    <cfRule type="expression" dxfId="152" priority="13">
      <formula>G$14=0</formula>
    </cfRule>
  </conditionalFormatting>
  <conditionalFormatting sqref="E159:BD159">
    <cfRule type="expression" dxfId="151" priority="9">
      <formula>AND(E$14=0,E$9&gt;Display_Year_End)</formula>
    </cfRule>
    <cfRule type="expression" dxfId="150" priority="10">
      <formula>AND(E$14=0,E$9&lt;=Display_Year_End)</formula>
    </cfRule>
  </conditionalFormatting>
  <conditionalFormatting sqref="G138:BD157">
    <cfRule type="expression" dxfId="149" priority="5">
      <formula>AND(G$9&gt;Display_Year_End,F$14=1)</formula>
    </cfRule>
    <cfRule type="expression" dxfId="148" priority="6">
      <formula>AND(G$14=0,H$14=1)</formula>
    </cfRule>
    <cfRule type="expression" dxfId="147" priority="8">
      <formula>G$14=0</formula>
    </cfRule>
  </conditionalFormatting>
  <conditionalFormatting sqref="G138:BD157">
    <cfRule type="expression" dxfId="146" priority="7">
      <formula>G$14=0</formula>
    </cfRule>
  </conditionalFormatting>
  <conditionalFormatting sqref="G138:BD157">
    <cfRule type="expression" dxfId="145" priority="1">
      <formula>AND(G$9&gt;Display_Year_End,F$14=1)</formula>
    </cfRule>
    <cfRule type="expression" dxfId="144" priority="2">
      <formula>AND(G$14=0,H$14=1)</formula>
    </cfRule>
    <cfRule type="expression" dxfId="143" priority="4">
      <formula>G$14=0</formula>
    </cfRule>
  </conditionalFormatting>
  <conditionalFormatting sqref="G138:BD157">
    <cfRule type="expression" dxfId="142" priority="3">
      <formula>G$14=0</formula>
    </cfRule>
  </conditionalFormatting>
  <hyperlinks>
    <hyperlink ref="B5" location="Contents!A1" display="[To Contents]" xr:uid="{00000000-0004-0000-08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774A7E0E-ED29-4440-88A8-391257B246BD}">
            <xm:f>AND('Regulatory Model'!H$9&gt;Display_Year_End,'Regulatory Model'!G$14=1)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40" id="{59481292-3D0D-4B7B-8A05-703FD101D96F}">
            <xm:f>AND('Regulatory Model'!H$14=0,'Regulatory Model'!I$14=1)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42" id="{1A7B5011-6F3C-41F6-9DD0-D739D1A6A963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  <x14:conditionalFormatting xmlns:xm="http://schemas.microsoft.com/office/excel/2006/main">
          <x14:cfRule type="expression" priority="41" id="{A2BC258E-BCE1-490E-92BD-FC11C9DF496C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4F81BD"/>
    <pageSetUpPr fitToPage="1"/>
  </sheetPr>
  <dimension ref="A1:BE109"/>
  <sheetViews>
    <sheetView showGridLines="0" zoomScale="80" zoomScaleNormal="80" zoomScaleSheetLayoutView="100" zoomScalePageLayoutView="88" workbookViewId="0">
      <pane xSplit="3" ySplit="15" topLeftCell="D25" activePane="bottomRight" state="frozen"/>
      <selection pane="topRight" activeCell="G101" sqref="G101"/>
      <selection pane="bottomLeft" activeCell="G101" sqref="G101"/>
      <selection pane="bottomRight" activeCell="L1" sqref="L1:BD1048576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1" width="9" style="1" customWidth="1"/>
    <col min="12" max="56" width="9" style="1" hidden="1" customWidth="1"/>
    <col min="57" max="57" width="2.42578125" style="1" customWidth="1"/>
    <col min="58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9</v>
      </c>
      <c r="B2" s="102" t="str">
        <f ca="1">PROPER(MID(CELL("filename", A1), FIND("]", CELL("filename", A1))+1, 100))</f>
        <v>Standalone Costs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SUM(A7:A15,A17:A21,A23:A35,A51:A65,A37:A49,A67:A81,A83:A95,A97:A108)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9">
        <f ca="1">MAX($A$1:A5)+subsection</f>
        <v>9.01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D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Forecast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 t="shared" si="0"/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BC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si="2"/>
        <v>2060</v>
      </c>
      <c r="AY9" s="57">
        <f t="shared" si="2"/>
        <v>2061</v>
      </c>
      <c r="AZ9" s="57">
        <f t="shared" si="2"/>
        <v>2062</v>
      </c>
      <c r="BA9" s="57">
        <f t="shared" si="2"/>
        <v>2063</v>
      </c>
      <c r="BB9" s="57">
        <f t="shared" si="2"/>
        <v>2064</v>
      </c>
      <c r="BC9" s="57">
        <f t="shared" si="2"/>
        <v>2065</v>
      </c>
      <c r="BD9" s="57">
        <f>BC9+1</f>
        <v>2066</v>
      </c>
      <c r="BE9" s="14"/>
    </row>
    <row r="10" spans="1:57" s="18" customFormat="1" ht="14.25" hidden="1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D10" si="3">I11+1</f>
        <v>43647</v>
      </c>
      <c r="K10" s="59">
        <f t="shared" si="3"/>
        <v>44013</v>
      </c>
      <c r="L10" s="59">
        <f t="shared" si="3"/>
        <v>44378</v>
      </c>
      <c r="M10" s="59">
        <f t="shared" si="3"/>
        <v>44743</v>
      </c>
      <c r="N10" s="59">
        <f t="shared" si="3"/>
        <v>45108</v>
      </c>
      <c r="O10" s="59">
        <f t="shared" si="3"/>
        <v>45474</v>
      </c>
      <c r="P10" s="59">
        <f t="shared" si="3"/>
        <v>45839</v>
      </c>
      <c r="Q10" s="59">
        <f t="shared" si="3"/>
        <v>46204</v>
      </c>
      <c r="R10" s="59">
        <f t="shared" si="3"/>
        <v>46569</v>
      </c>
      <c r="S10" s="59">
        <f t="shared" si="3"/>
        <v>46935</v>
      </c>
      <c r="T10" s="59">
        <f t="shared" si="3"/>
        <v>47300</v>
      </c>
      <c r="U10" s="59">
        <f t="shared" si="3"/>
        <v>47665</v>
      </c>
      <c r="V10" s="59">
        <f t="shared" si="3"/>
        <v>48030</v>
      </c>
      <c r="W10" s="59">
        <f t="shared" si="3"/>
        <v>48396</v>
      </c>
      <c r="X10" s="59">
        <f t="shared" si="3"/>
        <v>48761</v>
      </c>
      <c r="Y10" s="59">
        <f t="shared" si="3"/>
        <v>49126</v>
      </c>
      <c r="Z10" s="59">
        <f t="shared" si="3"/>
        <v>49491</v>
      </c>
      <c r="AA10" s="59">
        <f t="shared" si="3"/>
        <v>49857</v>
      </c>
      <c r="AB10" s="59">
        <f t="shared" si="3"/>
        <v>50222</v>
      </c>
      <c r="AC10" s="59">
        <f t="shared" si="3"/>
        <v>50587</v>
      </c>
      <c r="AD10" s="59">
        <f t="shared" si="3"/>
        <v>50952</v>
      </c>
      <c r="AE10" s="59">
        <f t="shared" si="3"/>
        <v>51318</v>
      </c>
      <c r="AF10" s="59">
        <f t="shared" si="3"/>
        <v>51683</v>
      </c>
      <c r="AG10" s="59">
        <f t="shared" si="3"/>
        <v>52048</v>
      </c>
      <c r="AH10" s="59">
        <f t="shared" si="3"/>
        <v>52413</v>
      </c>
      <c r="AI10" s="59">
        <f t="shared" si="3"/>
        <v>52779</v>
      </c>
      <c r="AJ10" s="59">
        <f t="shared" si="3"/>
        <v>53144</v>
      </c>
      <c r="AK10" s="59">
        <f t="shared" si="3"/>
        <v>53509</v>
      </c>
      <c r="AL10" s="59">
        <f t="shared" si="3"/>
        <v>53874</v>
      </c>
      <c r="AM10" s="59">
        <f t="shared" si="3"/>
        <v>54240</v>
      </c>
      <c r="AN10" s="59">
        <f t="shared" si="3"/>
        <v>54605</v>
      </c>
      <c r="AO10" s="59">
        <f t="shared" si="3"/>
        <v>54970</v>
      </c>
      <c r="AP10" s="59">
        <f t="shared" si="3"/>
        <v>55335</v>
      </c>
      <c r="AQ10" s="59">
        <f t="shared" si="3"/>
        <v>55701</v>
      </c>
      <c r="AR10" s="59">
        <f t="shared" si="3"/>
        <v>56066</v>
      </c>
      <c r="AS10" s="59">
        <f t="shared" si="3"/>
        <v>56431</v>
      </c>
      <c r="AT10" s="59">
        <f t="shared" si="3"/>
        <v>56796</v>
      </c>
      <c r="AU10" s="59">
        <f t="shared" si="3"/>
        <v>57162</v>
      </c>
      <c r="AV10" s="59">
        <f t="shared" si="3"/>
        <v>57527</v>
      </c>
      <c r="AW10" s="59">
        <f t="shared" si="3"/>
        <v>57892</v>
      </c>
      <c r="AX10" s="59">
        <f t="shared" si="3"/>
        <v>58257</v>
      </c>
      <c r="AY10" s="59">
        <f t="shared" si="3"/>
        <v>58623</v>
      </c>
      <c r="AZ10" s="59">
        <f t="shared" si="3"/>
        <v>58988</v>
      </c>
      <c r="BA10" s="59">
        <f t="shared" si="3"/>
        <v>59353</v>
      </c>
      <c r="BB10" s="59">
        <f t="shared" si="3"/>
        <v>59718</v>
      </c>
      <c r="BC10" s="59">
        <f t="shared" si="3"/>
        <v>60084</v>
      </c>
      <c r="BD10" s="59">
        <f t="shared" si="3"/>
        <v>60449</v>
      </c>
    </row>
    <row r="11" spans="1:57" hidden="1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4">EOMONTH(I11,12)</f>
        <v>44012</v>
      </c>
      <c r="K11" s="59">
        <f t="shared" si="4"/>
        <v>44377</v>
      </c>
      <c r="L11" s="59">
        <f t="shared" si="4"/>
        <v>44742</v>
      </c>
      <c r="M11" s="59">
        <f t="shared" si="4"/>
        <v>45107</v>
      </c>
      <c r="N11" s="59">
        <f t="shared" si="4"/>
        <v>45473</v>
      </c>
      <c r="O11" s="59">
        <f t="shared" si="4"/>
        <v>45838</v>
      </c>
      <c r="P11" s="59">
        <f t="shared" si="4"/>
        <v>46203</v>
      </c>
      <c r="Q11" s="59">
        <f t="shared" si="4"/>
        <v>46568</v>
      </c>
      <c r="R11" s="59">
        <f t="shared" si="4"/>
        <v>46934</v>
      </c>
      <c r="S11" s="59">
        <f t="shared" si="4"/>
        <v>47299</v>
      </c>
      <c r="T11" s="59">
        <f t="shared" si="4"/>
        <v>47664</v>
      </c>
      <c r="U11" s="59">
        <f t="shared" si="4"/>
        <v>48029</v>
      </c>
      <c r="V11" s="59">
        <f t="shared" si="4"/>
        <v>48395</v>
      </c>
      <c r="W11" s="59">
        <f t="shared" si="4"/>
        <v>48760</v>
      </c>
      <c r="X11" s="59">
        <f t="shared" si="4"/>
        <v>49125</v>
      </c>
      <c r="Y11" s="59">
        <f t="shared" si="4"/>
        <v>49490</v>
      </c>
      <c r="Z11" s="59">
        <f t="shared" si="4"/>
        <v>49856</v>
      </c>
      <c r="AA11" s="59">
        <f t="shared" si="4"/>
        <v>50221</v>
      </c>
      <c r="AB11" s="59">
        <f t="shared" si="4"/>
        <v>50586</v>
      </c>
      <c r="AC11" s="59">
        <f t="shared" si="4"/>
        <v>50951</v>
      </c>
      <c r="AD11" s="59">
        <f t="shared" si="4"/>
        <v>51317</v>
      </c>
      <c r="AE11" s="59">
        <f t="shared" si="4"/>
        <v>51682</v>
      </c>
      <c r="AF11" s="59">
        <f t="shared" si="4"/>
        <v>52047</v>
      </c>
      <c r="AG11" s="59">
        <f t="shared" si="4"/>
        <v>52412</v>
      </c>
      <c r="AH11" s="59">
        <f t="shared" si="4"/>
        <v>52778</v>
      </c>
      <c r="AI11" s="59">
        <f t="shared" si="4"/>
        <v>53143</v>
      </c>
      <c r="AJ11" s="59">
        <f t="shared" si="4"/>
        <v>53508</v>
      </c>
      <c r="AK11" s="59">
        <f t="shared" si="4"/>
        <v>53873</v>
      </c>
      <c r="AL11" s="59">
        <f t="shared" si="4"/>
        <v>54239</v>
      </c>
      <c r="AM11" s="59">
        <f t="shared" si="4"/>
        <v>54604</v>
      </c>
      <c r="AN11" s="59">
        <f t="shared" si="4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BC11" si="5">EOMONTH(AQ11,12)</f>
        <v>56430</v>
      </c>
      <c r="AS11" s="59">
        <f t="shared" si="5"/>
        <v>56795</v>
      </c>
      <c r="AT11" s="59">
        <f t="shared" si="5"/>
        <v>57161</v>
      </c>
      <c r="AU11" s="59">
        <f t="shared" si="5"/>
        <v>57526</v>
      </c>
      <c r="AV11" s="59">
        <f t="shared" si="5"/>
        <v>57891</v>
      </c>
      <c r="AW11" s="59">
        <f t="shared" si="5"/>
        <v>58256</v>
      </c>
      <c r="AX11" s="59">
        <f t="shared" si="5"/>
        <v>58622</v>
      </c>
      <c r="AY11" s="59">
        <f t="shared" si="5"/>
        <v>58987</v>
      </c>
      <c r="AZ11" s="59">
        <f t="shared" si="5"/>
        <v>59352</v>
      </c>
      <c r="BA11" s="59">
        <f t="shared" si="5"/>
        <v>59717</v>
      </c>
      <c r="BB11" s="59">
        <f t="shared" si="5"/>
        <v>60083</v>
      </c>
      <c r="BC11" s="59">
        <f t="shared" si="5"/>
        <v>60448</v>
      </c>
      <c r="BD11" s="59">
        <f>EOMONTH(BC11,12)</f>
        <v>60813</v>
      </c>
      <c r="BE11" s="18"/>
    </row>
    <row r="12" spans="1:57" hidden="1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6">I12+1</f>
        <v>4</v>
      </c>
      <c r="K12" s="61">
        <f t="shared" si="6"/>
        <v>5</v>
      </c>
      <c r="L12" s="61">
        <f t="shared" si="6"/>
        <v>6</v>
      </c>
      <c r="M12" s="61">
        <f t="shared" si="6"/>
        <v>7</v>
      </c>
      <c r="N12" s="61">
        <f t="shared" si="6"/>
        <v>8</v>
      </c>
      <c r="O12" s="61">
        <f t="shared" si="6"/>
        <v>9</v>
      </c>
      <c r="P12" s="61">
        <f t="shared" si="6"/>
        <v>10</v>
      </c>
      <c r="Q12" s="61">
        <f t="shared" si="6"/>
        <v>11</v>
      </c>
      <c r="R12" s="61">
        <f t="shared" si="6"/>
        <v>12</v>
      </c>
      <c r="S12" s="61">
        <f t="shared" si="6"/>
        <v>13</v>
      </c>
      <c r="T12" s="61">
        <f t="shared" si="6"/>
        <v>14</v>
      </c>
      <c r="U12" s="61">
        <f t="shared" si="6"/>
        <v>15</v>
      </c>
      <c r="V12" s="61">
        <f t="shared" si="6"/>
        <v>16</v>
      </c>
      <c r="W12" s="61">
        <f t="shared" si="6"/>
        <v>17</v>
      </c>
      <c r="X12" s="61">
        <f t="shared" si="6"/>
        <v>18</v>
      </c>
      <c r="Y12" s="61">
        <f t="shared" si="6"/>
        <v>19</v>
      </c>
      <c r="Z12" s="61">
        <f t="shared" si="6"/>
        <v>20</v>
      </c>
      <c r="AA12" s="61">
        <f t="shared" si="6"/>
        <v>21</v>
      </c>
      <c r="AB12" s="61">
        <f t="shared" si="6"/>
        <v>22</v>
      </c>
      <c r="AC12" s="61">
        <f t="shared" si="6"/>
        <v>23</v>
      </c>
      <c r="AD12" s="61">
        <f t="shared" si="6"/>
        <v>24</v>
      </c>
      <c r="AE12" s="61">
        <f t="shared" si="6"/>
        <v>25</v>
      </c>
      <c r="AF12" s="61">
        <f t="shared" si="6"/>
        <v>26</v>
      </c>
      <c r="AG12" s="61">
        <f t="shared" si="6"/>
        <v>27</v>
      </c>
      <c r="AH12" s="61">
        <f t="shared" si="6"/>
        <v>28</v>
      </c>
      <c r="AI12" s="61">
        <f t="shared" si="6"/>
        <v>29</v>
      </c>
      <c r="AJ12" s="61">
        <f t="shared" si="6"/>
        <v>30</v>
      </c>
      <c r="AK12" s="61">
        <f t="shared" si="6"/>
        <v>31</v>
      </c>
      <c r="AL12" s="61">
        <f t="shared" si="6"/>
        <v>32</v>
      </c>
      <c r="AM12" s="61">
        <f t="shared" si="6"/>
        <v>33</v>
      </c>
      <c r="AN12" s="61">
        <f t="shared" si="6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BC12" si="7">AQ12+1</f>
        <v>38</v>
      </c>
      <c r="AS12" s="61">
        <f t="shared" si="7"/>
        <v>39</v>
      </c>
      <c r="AT12" s="61">
        <f t="shared" si="7"/>
        <v>40</v>
      </c>
      <c r="AU12" s="61">
        <f t="shared" si="7"/>
        <v>41</v>
      </c>
      <c r="AV12" s="61">
        <f t="shared" si="7"/>
        <v>42</v>
      </c>
      <c r="AW12" s="61">
        <f t="shared" si="7"/>
        <v>43</v>
      </c>
      <c r="AX12" s="61">
        <f t="shared" si="7"/>
        <v>44</v>
      </c>
      <c r="AY12" s="61">
        <f t="shared" si="7"/>
        <v>45</v>
      </c>
      <c r="AZ12" s="61">
        <f t="shared" si="7"/>
        <v>46</v>
      </c>
      <c r="BA12" s="61">
        <f t="shared" si="7"/>
        <v>47</v>
      </c>
      <c r="BB12" s="61">
        <f t="shared" si="7"/>
        <v>48</v>
      </c>
      <c r="BC12" s="61">
        <f t="shared" si="7"/>
        <v>49</v>
      </c>
      <c r="BD12" s="61">
        <f>BC12+1</f>
        <v>50</v>
      </c>
    </row>
    <row r="13" spans="1:57" hidden="1" outlineLevel="1" x14ac:dyDescent="0.2">
      <c r="B13" s="55" t="s">
        <v>212</v>
      </c>
      <c r="E13" s="60">
        <f t="shared" ref="E13:BD13" si="8">IF(E9&gt;Actual_End_Year,0,1)</f>
        <v>1</v>
      </c>
      <c r="F13" s="60">
        <f t="shared" si="8"/>
        <v>1</v>
      </c>
      <c r="G13" s="60">
        <f t="shared" si="8"/>
        <v>1</v>
      </c>
      <c r="H13" s="60">
        <f t="shared" si="8"/>
        <v>1</v>
      </c>
      <c r="I13" s="60">
        <f t="shared" si="8"/>
        <v>1</v>
      </c>
      <c r="J13" s="60">
        <f t="shared" si="8"/>
        <v>0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60">
        <f t="shared" si="8"/>
        <v>0</v>
      </c>
      <c r="Y13" s="60">
        <f t="shared" si="8"/>
        <v>0</v>
      </c>
      <c r="Z13" s="60">
        <f t="shared" si="8"/>
        <v>0</v>
      </c>
      <c r="AA13" s="60">
        <f t="shared" si="8"/>
        <v>0</v>
      </c>
      <c r="AB13" s="60">
        <f t="shared" si="8"/>
        <v>0</v>
      </c>
      <c r="AC13" s="60">
        <f t="shared" si="8"/>
        <v>0</v>
      </c>
      <c r="AD13" s="60">
        <f t="shared" si="8"/>
        <v>0</v>
      </c>
      <c r="AE13" s="60">
        <f t="shared" si="8"/>
        <v>0</v>
      </c>
      <c r="AF13" s="60">
        <f t="shared" si="8"/>
        <v>0</v>
      </c>
      <c r="AG13" s="60">
        <f t="shared" si="8"/>
        <v>0</v>
      </c>
      <c r="AH13" s="60">
        <f t="shared" si="8"/>
        <v>0</v>
      </c>
      <c r="AI13" s="60">
        <f t="shared" si="8"/>
        <v>0</v>
      </c>
      <c r="AJ13" s="60">
        <f t="shared" si="8"/>
        <v>0</v>
      </c>
      <c r="AK13" s="60">
        <f t="shared" si="8"/>
        <v>0</v>
      </c>
      <c r="AL13" s="60">
        <f t="shared" si="8"/>
        <v>0</v>
      </c>
      <c r="AM13" s="60">
        <f t="shared" si="8"/>
        <v>0</v>
      </c>
      <c r="AN13" s="60">
        <f t="shared" si="8"/>
        <v>0</v>
      </c>
      <c r="AO13" s="60">
        <f t="shared" si="8"/>
        <v>0</v>
      </c>
      <c r="AP13" s="60">
        <f t="shared" si="8"/>
        <v>0</v>
      </c>
      <c r="AQ13" s="60">
        <f t="shared" si="8"/>
        <v>0</v>
      </c>
      <c r="AR13" s="60">
        <f t="shared" si="8"/>
        <v>0</v>
      </c>
      <c r="AS13" s="60">
        <f t="shared" si="8"/>
        <v>0</v>
      </c>
      <c r="AT13" s="60">
        <f t="shared" si="8"/>
        <v>0</v>
      </c>
      <c r="AU13" s="60">
        <f t="shared" si="8"/>
        <v>0</v>
      </c>
      <c r="AV13" s="60">
        <f t="shared" si="8"/>
        <v>0</v>
      </c>
      <c r="AW13" s="60">
        <f t="shared" si="8"/>
        <v>0</v>
      </c>
      <c r="AX13" s="60">
        <f t="shared" si="8"/>
        <v>0</v>
      </c>
      <c r="AY13" s="60">
        <f t="shared" si="8"/>
        <v>0</v>
      </c>
      <c r="AZ13" s="60">
        <f t="shared" si="8"/>
        <v>0</v>
      </c>
      <c r="BA13" s="60">
        <f t="shared" si="8"/>
        <v>0</v>
      </c>
      <c r="BB13" s="60">
        <f t="shared" si="8"/>
        <v>0</v>
      </c>
      <c r="BC13" s="60">
        <f t="shared" si="8"/>
        <v>0</v>
      </c>
      <c r="BD13" s="60">
        <f t="shared" si="8"/>
        <v>0</v>
      </c>
    </row>
    <row r="14" spans="1:57" hidden="1" outlineLevel="1" x14ac:dyDescent="0.2">
      <c r="B14" s="55" t="s">
        <v>213</v>
      </c>
      <c r="E14" s="60">
        <f t="shared" ref="E14:BD14" si="9">IF(AND(E9&gt;=Actual_Start_Year,E9&lt;=Display_Year_End),1,0)</f>
        <v>0</v>
      </c>
      <c r="F14" s="60">
        <f t="shared" si="9"/>
        <v>1</v>
      </c>
      <c r="G14" s="61">
        <f t="shared" si="9"/>
        <v>1</v>
      </c>
      <c r="H14" s="61">
        <f t="shared" si="9"/>
        <v>1</v>
      </c>
      <c r="I14" s="61">
        <f t="shared" si="9"/>
        <v>1</v>
      </c>
      <c r="J14" s="61">
        <f t="shared" si="9"/>
        <v>1</v>
      </c>
      <c r="K14" s="61">
        <f t="shared" si="9"/>
        <v>1</v>
      </c>
      <c r="L14" s="61">
        <f t="shared" si="9"/>
        <v>1</v>
      </c>
      <c r="M14" s="61">
        <f t="shared" si="9"/>
        <v>1</v>
      </c>
      <c r="N14" s="61">
        <f t="shared" si="9"/>
        <v>1</v>
      </c>
      <c r="O14" s="61">
        <f t="shared" si="9"/>
        <v>1</v>
      </c>
      <c r="P14" s="61">
        <f t="shared" si="9"/>
        <v>1</v>
      </c>
      <c r="Q14" s="61">
        <f t="shared" si="9"/>
        <v>1</v>
      </c>
      <c r="R14" s="61">
        <f t="shared" si="9"/>
        <v>1</v>
      </c>
      <c r="S14" s="61">
        <f t="shared" si="9"/>
        <v>1</v>
      </c>
      <c r="T14" s="61">
        <f t="shared" si="9"/>
        <v>1</v>
      </c>
      <c r="U14" s="61">
        <f t="shared" si="9"/>
        <v>1</v>
      </c>
      <c r="V14" s="61">
        <f t="shared" si="9"/>
        <v>1</v>
      </c>
      <c r="W14" s="61">
        <f t="shared" si="9"/>
        <v>1</v>
      </c>
      <c r="X14" s="61">
        <f t="shared" si="9"/>
        <v>1</v>
      </c>
      <c r="Y14" s="61">
        <f t="shared" si="9"/>
        <v>1</v>
      </c>
      <c r="Z14" s="61">
        <f t="shared" si="9"/>
        <v>1</v>
      </c>
      <c r="AA14" s="61">
        <f t="shared" si="9"/>
        <v>1</v>
      </c>
      <c r="AB14" s="61">
        <f t="shared" si="9"/>
        <v>1</v>
      </c>
      <c r="AC14" s="61">
        <f t="shared" si="9"/>
        <v>1</v>
      </c>
      <c r="AD14" s="61">
        <f t="shared" si="9"/>
        <v>1</v>
      </c>
      <c r="AE14" s="61">
        <f t="shared" si="9"/>
        <v>1</v>
      </c>
      <c r="AF14" s="61">
        <f t="shared" si="9"/>
        <v>1</v>
      </c>
      <c r="AG14" s="61">
        <f t="shared" si="9"/>
        <v>1</v>
      </c>
      <c r="AH14" s="61">
        <f t="shared" si="9"/>
        <v>1</v>
      </c>
      <c r="AI14" s="61">
        <f t="shared" si="9"/>
        <v>1</v>
      </c>
      <c r="AJ14" s="61">
        <f t="shared" si="9"/>
        <v>1</v>
      </c>
      <c r="AK14" s="61">
        <f t="shared" si="9"/>
        <v>1</v>
      </c>
      <c r="AL14" s="61">
        <f t="shared" si="9"/>
        <v>1</v>
      </c>
      <c r="AM14" s="61">
        <f t="shared" si="9"/>
        <v>1</v>
      </c>
      <c r="AN14" s="61">
        <f t="shared" si="9"/>
        <v>1</v>
      </c>
      <c r="AO14" s="61">
        <f t="shared" si="9"/>
        <v>1</v>
      </c>
      <c r="AP14" s="61">
        <f t="shared" si="9"/>
        <v>1</v>
      </c>
      <c r="AQ14" s="61">
        <f t="shared" si="9"/>
        <v>1</v>
      </c>
      <c r="AR14" s="61">
        <f t="shared" si="9"/>
        <v>1</v>
      </c>
      <c r="AS14" s="61">
        <f t="shared" si="9"/>
        <v>1</v>
      </c>
      <c r="AT14" s="61">
        <f t="shared" si="9"/>
        <v>1</v>
      </c>
      <c r="AU14" s="61">
        <f t="shared" si="9"/>
        <v>1</v>
      </c>
      <c r="AV14" s="61">
        <f t="shared" si="9"/>
        <v>1</v>
      </c>
      <c r="AW14" s="61">
        <f t="shared" si="9"/>
        <v>1</v>
      </c>
      <c r="AX14" s="61">
        <f t="shared" si="9"/>
        <v>1</v>
      </c>
      <c r="AY14" s="61">
        <f t="shared" si="9"/>
        <v>1</v>
      </c>
      <c r="AZ14" s="61">
        <f t="shared" si="9"/>
        <v>1</v>
      </c>
      <c r="BA14" s="61">
        <f t="shared" si="9"/>
        <v>1</v>
      </c>
      <c r="BB14" s="61">
        <f t="shared" si="9"/>
        <v>1</v>
      </c>
      <c r="BC14" s="61">
        <f t="shared" si="9"/>
        <v>1</v>
      </c>
      <c r="BD14" s="61">
        <f t="shared" si="9"/>
        <v>1</v>
      </c>
    </row>
    <row r="15" spans="1:57" collapsed="1" x14ac:dyDescent="0.2">
      <c r="A15" s="9"/>
      <c r="C15" s="13"/>
      <c r="D15" s="46"/>
    </row>
    <row r="16" spans="1:57" x14ac:dyDescent="0.2">
      <c r="A16" s="6">
        <f ca="1">MAX($A$1:A9)+subsection</f>
        <v>9.02</v>
      </c>
      <c r="B16" s="6" t="s">
        <v>266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C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outlineLevel="1" x14ac:dyDescent="0.2">
      <c r="B18" s="49" t="s">
        <v>222</v>
      </c>
      <c r="C18" s="10" t="s">
        <v>223</v>
      </c>
      <c r="G18" s="184">
        <f>'Regulatory Model'!G21</f>
        <v>1.3108614232209881E-2</v>
      </c>
      <c r="H18" s="184">
        <f>'Regulatory Model'!H21</f>
        <v>2.1256931608133023E-2</v>
      </c>
      <c r="I18" s="184">
        <f>'Regulatory Model'!I21</f>
        <v>1.9004524886877761E-2</v>
      </c>
      <c r="J18" s="184">
        <f>'Regulatory Model'!J21</f>
        <v>1.3321492007104752E-2</v>
      </c>
      <c r="K18" s="184">
        <f>'Regulatory Model'!K21</f>
        <v>2.1910604732690686E-2</v>
      </c>
      <c r="L18" s="184">
        <f>'Regulatory Model'!L21</f>
        <v>2.5000000000000001E-2</v>
      </c>
      <c r="M18" s="184">
        <f>'Regulatory Model'!M21</f>
        <v>2.5000000000000001E-2</v>
      </c>
      <c r="N18" s="184">
        <f>'Regulatory Model'!N21</f>
        <v>2.5000000000000001E-2</v>
      </c>
      <c r="O18" s="184">
        <f>'Regulatory Model'!O21</f>
        <v>2.5000000000000001E-2</v>
      </c>
      <c r="P18" s="184">
        <f>'Regulatory Model'!P21</f>
        <v>2.5000000000000001E-2</v>
      </c>
      <c r="Q18" s="184">
        <f>'Regulatory Model'!Q21</f>
        <v>2.5000000000000001E-2</v>
      </c>
      <c r="R18" s="184">
        <f>'Regulatory Model'!R21</f>
        <v>2.5000000000000001E-2</v>
      </c>
      <c r="S18" s="184">
        <f>'Regulatory Model'!S21</f>
        <v>2.5000000000000001E-2</v>
      </c>
      <c r="T18" s="184">
        <f>'Regulatory Model'!T21</f>
        <v>2.5000000000000001E-2</v>
      </c>
      <c r="U18" s="184">
        <f>'Regulatory Model'!U21</f>
        <v>2.5000000000000001E-2</v>
      </c>
      <c r="V18" s="184">
        <f>'Regulatory Model'!V21</f>
        <v>2.5000000000000001E-2</v>
      </c>
      <c r="W18" s="184">
        <f>'Regulatory Model'!W21</f>
        <v>2.5000000000000001E-2</v>
      </c>
      <c r="X18" s="184">
        <f>'Regulatory Model'!X21</f>
        <v>2.5000000000000001E-2</v>
      </c>
      <c r="Y18" s="184">
        <f>'Regulatory Model'!Y21</f>
        <v>2.5000000000000001E-2</v>
      </c>
      <c r="Z18" s="184">
        <f>'Regulatory Model'!Z21</f>
        <v>2.5000000000000001E-2</v>
      </c>
      <c r="AA18" s="184">
        <f>'Regulatory Model'!AA21</f>
        <v>2.5000000000000001E-2</v>
      </c>
      <c r="AB18" s="184">
        <f>'Regulatory Model'!AB21</f>
        <v>2.5000000000000001E-2</v>
      </c>
      <c r="AC18" s="184">
        <f>'Regulatory Model'!AC21</f>
        <v>2.5000000000000001E-2</v>
      </c>
      <c r="AD18" s="184">
        <f>'Regulatory Model'!AD21</f>
        <v>2.5000000000000001E-2</v>
      </c>
      <c r="AE18" s="184">
        <f>'Regulatory Model'!AE21</f>
        <v>2.5000000000000001E-2</v>
      </c>
      <c r="AF18" s="184">
        <f>'Regulatory Model'!AF21</f>
        <v>2.5000000000000001E-2</v>
      </c>
      <c r="AG18" s="184">
        <f>'Regulatory Model'!AG21</f>
        <v>2.5000000000000001E-2</v>
      </c>
      <c r="AH18" s="184">
        <f>'Regulatory Model'!AH21</f>
        <v>2.5000000000000001E-2</v>
      </c>
      <c r="AI18" s="184">
        <f>'Regulatory Model'!AI21</f>
        <v>2.5000000000000001E-2</v>
      </c>
      <c r="AJ18" s="184">
        <f>'Regulatory Model'!AJ21</f>
        <v>2.5000000000000001E-2</v>
      </c>
      <c r="AK18" s="184">
        <f>'Regulatory Model'!AK21</f>
        <v>2.5000000000000001E-2</v>
      </c>
      <c r="AL18" s="184">
        <f>'Regulatory Model'!AL21</f>
        <v>2.5000000000000001E-2</v>
      </c>
      <c r="AM18" s="184">
        <f>'Regulatory Model'!AM21</f>
        <v>2.5000000000000001E-2</v>
      </c>
      <c r="AN18" s="184">
        <f>'Regulatory Model'!AN21</f>
        <v>2.5000000000000001E-2</v>
      </c>
      <c r="AO18" s="184">
        <f>'Regulatory Model'!AO21</f>
        <v>2.5000000000000001E-2</v>
      </c>
      <c r="AP18" s="184">
        <f>'Regulatory Model'!AP21</f>
        <v>2.5000000000000001E-2</v>
      </c>
      <c r="AQ18" s="184">
        <f>'Regulatory Model'!AQ21</f>
        <v>2.5000000000000001E-2</v>
      </c>
      <c r="AR18" s="184">
        <f>'Regulatory Model'!AR21</f>
        <v>2.5000000000000001E-2</v>
      </c>
      <c r="AS18" s="184">
        <f>'Regulatory Model'!AS21</f>
        <v>2.5000000000000001E-2</v>
      </c>
      <c r="AT18" s="184">
        <f>'Regulatory Model'!AT21</f>
        <v>2.5000000000000001E-2</v>
      </c>
      <c r="AU18" s="184">
        <f>'Regulatory Model'!AU21</f>
        <v>2.5000000000000001E-2</v>
      </c>
      <c r="AV18" s="184">
        <f>'Regulatory Model'!AV21</f>
        <v>2.5000000000000001E-2</v>
      </c>
      <c r="AW18" s="184">
        <f>'Regulatory Model'!AW21</f>
        <v>2.5000000000000001E-2</v>
      </c>
      <c r="AX18" s="184">
        <f>'Regulatory Model'!AX21</f>
        <v>2.5000000000000001E-2</v>
      </c>
      <c r="AY18" s="184">
        <f>'Regulatory Model'!AY21</f>
        <v>2.5000000000000001E-2</v>
      </c>
      <c r="AZ18" s="184">
        <f>'Regulatory Model'!AZ21</f>
        <v>2.5000000000000001E-2</v>
      </c>
      <c r="BA18" s="184">
        <f>'Regulatory Model'!BA21</f>
        <v>2.5000000000000001E-2</v>
      </c>
      <c r="BB18" s="184">
        <f>'Regulatory Model'!BB21</f>
        <v>2.5000000000000001E-2</v>
      </c>
      <c r="BC18" s="184">
        <f>'Regulatory Model'!BC21</f>
        <v>2.5000000000000001E-2</v>
      </c>
      <c r="BD18" s="184">
        <f>'Regulatory Model'!BD21</f>
        <v>2.5000000000000001E-2</v>
      </c>
    </row>
    <row r="19" spans="1:56" outlineLevel="1" x14ac:dyDescent="0.2">
      <c r="B19" s="49" t="s">
        <v>224</v>
      </c>
      <c r="C19" s="10" t="s">
        <v>223</v>
      </c>
      <c r="G19" s="184">
        <f>'Regulatory Model'!G22</f>
        <v>0.11536600724810855</v>
      </c>
      <c r="H19" s="184">
        <f>'Regulatory Model'!H22</f>
        <v>0.11536600724810855</v>
      </c>
      <c r="I19" s="184">
        <f>'Regulatory Model'!I22</f>
        <v>0.11519598212611215</v>
      </c>
      <c r="J19" s="184">
        <f>'Regulatory Model'!J22</f>
        <v>0.1046</v>
      </c>
      <c r="K19" s="184">
        <f>'Regulatory Model'!K22</f>
        <v>8.9300000000000004E-2</v>
      </c>
      <c r="L19" s="184">
        <f>'Regulatory Model'!L22</f>
        <v>8.9300000000000004E-2</v>
      </c>
      <c r="M19" s="184">
        <f>'Regulatory Model'!M22</f>
        <v>8.9300000000000004E-2</v>
      </c>
      <c r="N19" s="184">
        <f>'Regulatory Model'!N22</f>
        <v>8.9300000000000004E-2</v>
      </c>
      <c r="O19" s="184">
        <f>'Regulatory Model'!O22</f>
        <v>8.9300000000000004E-2</v>
      </c>
      <c r="P19" s="184">
        <f>'Regulatory Model'!P22</f>
        <v>8.9300000000000004E-2</v>
      </c>
      <c r="Q19" s="184">
        <f>'Regulatory Model'!Q22</f>
        <v>8.9300000000000004E-2</v>
      </c>
      <c r="R19" s="184">
        <f>'Regulatory Model'!R22</f>
        <v>8.9300000000000004E-2</v>
      </c>
      <c r="S19" s="184">
        <f>'Regulatory Model'!S22</f>
        <v>8.9300000000000004E-2</v>
      </c>
      <c r="T19" s="184">
        <f>'Regulatory Model'!T22</f>
        <v>8.9300000000000004E-2</v>
      </c>
      <c r="U19" s="184">
        <f>'Regulatory Model'!U22</f>
        <v>8.9300000000000004E-2</v>
      </c>
      <c r="V19" s="184">
        <f>'Regulatory Model'!V22</f>
        <v>8.9300000000000004E-2</v>
      </c>
      <c r="W19" s="184">
        <f>'Regulatory Model'!W22</f>
        <v>8.9300000000000004E-2</v>
      </c>
      <c r="X19" s="184">
        <f>'Regulatory Model'!X22</f>
        <v>8.9300000000000004E-2</v>
      </c>
      <c r="Y19" s="184">
        <f>'Regulatory Model'!Y22</f>
        <v>8.9300000000000004E-2</v>
      </c>
      <c r="Z19" s="184">
        <f>'Regulatory Model'!Z22</f>
        <v>8.9300000000000004E-2</v>
      </c>
      <c r="AA19" s="184">
        <f>'Regulatory Model'!AA22</f>
        <v>8.9300000000000004E-2</v>
      </c>
      <c r="AB19" s="184">
        <f>'Regulatory Model'!AB22</f>
        <v>8.9300000000000004E-2</v>
      </c>
      <c r="AC19" s="184">
        <f>'Regulatory Model'!AC22</f>
        <v>8.9300000000000004E-2</v>
      </c>
      <c r="AD19" s="184">
        <f>'Regulatory Model'!AD22</f>
        <v>8.9300000000000004E-2</v>
      </c>
      <c r="AE19" s="184">
        <f>'Regulatory Model'!AE22</f>
        <v>8.9300000000000004E-2</v>
      </c>
      <c r="AF19" s="184">
        <f>'Regulatory Model'!AF22</f>
        <v>8.9300000000000004E-2</v>
      </c>
      <c r="AG19" s="184">
        <f>'Regulatory Model'!AG22</f>
        <v>8.9300000000000004E-2</v>
      </c>
      <c r="AH19" s="184">
        <f>'Regulatory Model'!AH22</f>
        <v>8.9300000000000004E-2</v>
      </c>
      <c r="AI19" s="184">
        <f>'Regulatory Model'!AI22</f>
        <v>8.9300000000000004E-2</v>
      </c>
      <c r="AJ19" s="184">
        <f>'Regulatory Model'!AJ22</f>
        <v>8.9300000000000004E-2</v>
      </c>
      <c r="AK19" s="184">
        <f>'Regulatory Model'!AK22</f>
        <v>8.9300000000000004E-2</v>
      </c>
      <c r="AL19" s="184">
        <f>'Regulatory Model'!AL22</f>
        <v>8.9300000000000004E-2</v>
      </c>
      <c r="AM19" s="184">
        <f>'Regulatory Model'!AM22</f>
        <v>8.9300000000000004E-2</v>
      </c>
      <c r="AN19" s="184">
        <f>'Regulatory Model'!AN22</f>
        <v>8.9300000000000004E-2</v>
      </c>
      <c r="AO19" s="184">
        <f>'Regulatory Model'!AO22</f>
        <v>8.9300000000000004E-2</v>
      </c>
      <c r="AP19" s="184">
        <f>'Regulatory Model'!AP22</f>
        <v>8.9300000000000004E-2</v>
      </c>
      <c r="AQ19" s="184">
        <f>'Regulatory Model'!AQ22</f>
        <v>8.9300000000000004E-2</v>
      </c>
      <c r="AR19" s="184">
        <f>'Regulatory Model'!AR22</f>
        <v>8.9300000000000004E-2</v>
      </c>
      <c r="AS19" s="184">
        <f>'Regulatory Model'!AS22</f>
        <v>8.9300000000000004E-2</v>
      </c>
      <c r="AT19" s="184">
        <f>'Regulatory Model'!AT22</f>
        <v>8.9300000000000004E-2</v>
      </c>
      <c r="AU19" s="184">
        <f>'Regulatory Model'!AU22</f>
        <v>8.9300000000000004E-2</v>
      </c>
      <c r="AV19" s="184">
        <f>'Regulatory Model'!AV22</f>
        <v>8.9300000000000004E-2</v>
      </c>
      <c r="AW19" s="184">
        <f>'Regulatory Model'!AW22</f>
        <v>8.9300000000000004E-2</v>
      </c>
      <c r="AX19" s="184">
        <f>'Regulatory Model'!AX22</f>
        <v>8.9300000000000004E-2</v>
      </c>
      <c r="AY19" s="184">
        <f>'Regulatory Model'!AY22</f>
        <v>8.9300000000000004E-2</v>
      </c>
      <c r="AZ19" s="184">
        <f>'Regulatory Model'!AZ22</f>
        <v>8.9300000000000004E-2</v>
      </c>
      <c r="BA19" s="184">
        <f>'Regulatory Model'!BA22</f>
        <v>8.9300000000000004E-2</v>
      </c>
      <c r="BB19" s="184">
        <f>'Regulatory Model'!BB22</f>
        <v>8.9300000000000004E-2</v>
      </c>
      <c r="BC19" s="184">
        <f>'Regulatory Model'!BC22</f>
        <v>8.9300000000000004E-2</v>
      </c>
      <c r="BD19" s="184">
        <f>'Regulatory Model'!BD22</f>
        <v>8.9300000000000004E-2</v>
      </c>
    </row>
    <row r="20" spans="1:56" outlineLevel="1" x14ac:dyDescent="0.2">
      <c r="B20" s="49" t="s">
        <v>276</v>
      </c>
      <c r="C20" s="10" t="s">
        <v>72</v>
      </c>
      <c r="F20" s="44">
        <v>1</v>
      </c>
      <c r="G20" s="207">
        <f t="shared" ref="G20:AL20" si="10">F20*(1+G19)</f>
        <v>1.1153660072481086</v>
      </c>
      <c r="H20" s="207">
        <f t="shared" si="10"/>
        <v>1.2440413301245878</v>
      </c>
      <c r="I20" s="207">
        <f t="shared" si="10"/>
        <v>1.3873498929537647</v>
      </c>
      <c r="J20" s="207">
        <f t="shared" si="10"/>
        <v>1.5324666917567284</v>
      </c>
      <c r="K20" s="207">
        <f t="shared" si="10"/>
        <v>1.6693159673306042</v>
      </c>
      <c r="L20" s="207">
        <f t="shared" si="10"/>
        <v>1.8183858832132269</v>
      </c>
      <c r="M20" s="207">
        <f t="shared" si="10"/>
        <v>1.9807677425841679</v>
      </c>
      <c r="N20" s="207">
        <f t="shared" si="10"/>
        <v>2.157650301996934</v>
      </c>
      <c r="O20" s="207">
        <f t="shared" si="10"/>
        <v>2.3503284739652601</v>
      </c>
      <c r="P20" s="207">
        <f t="shared" si="10"/>
        <v>2.5602128066903576</v>
      </c>
      <c r="Q20" s="207">
        <f t="shared" si="10"/>
        <v>2.7888398103278065</v>
      </c>
      <c r="R20" s="207">
        <f t="shared" si="10"/>
        <v>3.0378832053900795</v>
      </c>
      <c r="S20" s="207">
        <f t="shared" si="10"/>
        <v>3.3091661756314132</v>
      </c>
      <c r="T20" s="207">
        <f t="shared" si="10"/>
        <v>3.6046747151152982</v>
      </c>
      <c r="U20" s="207">
        <f t="shared" si="10"/>
        <v>3.9265721671750939</v>
      </c>
      <c r="V20" s="207">
        <f t="shared" si="10"/>
        <v>4.2772150617038296</v>
      </c>
      <c r="W20" s="207">
        <f t="shared" si="10"/>
        <v>4.6591703667139814</v>
      </c>
      <c r="X20" s="207">
        <f t="shared" si="10"/>
        <v>5.0752342804615393</v>
      </c>
      <c r="Y20" s="207">
        <f t="shared" si="10"/>
        <v>5.5284527017067546</v>
      </c>
      <c r="Z20" s="207">
        <f t="shared" si="10"/>
        <v>6.0221435279691677</v>
      </c>
      <c r="AA20" s="207">
        <f t="shared" si="10"/>
        <v>6.5599209450168141</v>
      </c>
      <c r="AB20" s="207">
        <f t="shared" si="10"/>
        <v>7.1457218854068154</v>
      </c>
      <c r="AC20" s="207">
        <f t="shared" si="10"/>
        <v>7.7838348497736431</v>
      </c>
      <c r="AD20" s="207">
        <f t="shared" si="10"/>
        <v>8.4789313018584291</v>
      </c>
      <c r="AE20" s="207">
        <f t="shared" si="10"/>
        <v>9.2360998671143868</v>
      </c>
      <c r="AF20" s="207">
        <f t="shared" si="10"/>
        <v>10.060883585247701</v>
      </c>
      <c r="AG20" s="207">
        <f t="shared" si="10"/>
        <v>10.95932048941032</v>
      </c>
      <c r="AH20" s="207">
        <f t="shared" si="10"/>
        <v>11.937987809114661</v>
      </c>
      <c r="AI20" s="207">
        <f t="shared" si="10"/>
        <v>13.0040501204686</v>
      </c>
      <c r="AJ20" s="207">
        <f t="shared" si="10"/>
        <v>14.165311796226446</v>
      </c>
      <c r="AK20" s="207">
        <f t="shared" si="10"/>
        <v>15.430274139629466</v>
      </c>
      <c r="AL20" s="207">
        <f t="shared" si="10"/>
        <v>16.808197620298376</v>
      </c>
      <c r="AM20" s="207">
        <f t="shared" ref="AM20:BD20" si="11">AL20*(1+AM19)</f>
        <v>18.309169667791021</v>
      </c>
      <c r="AN20" s="207">
        <f t="shared" si="11"/>
        <v>19.944178519124758</v>
      </c>
      <c r="AO20" s="207">
        <f t="shared" si="11"/>
        <v>21.725193660882599</v>
      </c>
      <c r="AP20" s="207">
        <f t="shared" si="11"/>
        <v>23.665253454799412</v>
      </c>
      <c r="AQ20" s="207">
        <f t="shared" si="11"/>
        <v>25.778560588312999</v>
      </c>
      <c r="AR20" s="207">
        <f t="shared" si="11"/>
        <v>28.080586048849348</v>
      </c>
      <c r="AS20" s="207">
        <f t="shared" si="11"/>
        <v>30.588182383011592</v>
      </c>
      <c r="AT20" s="207">
        <f t="shared" si="11"/>
        <v>33.319707069814527</v>
      </c>
      <c r="AU20" s="207">
        <f t="shared" si="11"/>
        <v>36.295156911148965</v>
      </c>
      <c r="AV20" s="207">
        <f t="shared" si="11"/>
        <v>39.536314423314565</v>
      </c>
      <c r="AW20" s="207">
        <f t="shared" si="11"/>
        <v>43.066907301316554</v>
      </c>
      <c r="AX20" s="207">
        <f t="shared" si="11"/>
        <v>46.912782123324121</v>
      </c>
      <c r="AY20" s="207">
        <f t="shared" si="11"/>
        <v>51.102093566936965</v>
      </c>
      <c r="AZ20" s="207">
        <f t="shared" si="11"/>
        <v>55.66551052246443</v>
      </c>
      <c r="BA20" s="207">
        <f t="shared" si="11"/>
        <v>60.636440612120502</v>
      </c>
      <c r="BB20" s="207">
        <f t="shared" si="11"/>
        <v>66.051274758782853</v>
      </c>
      <c r="BC20" s="207">
        <f t="shared" si="11"/>
        <v>71.949653594742159</v>
      </c>
      <c r="BD20" s="207">
        <f t="shared" si="11"/>
        <v>78.374757660752636</v>
      </c>
    </row>
    <row r="21" spans="1:56" outlineLevel="1" x14ac:dyDescent="0.2">
      <c r="C21" s="24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56" x14ac:dyDescent="0.2">
      <c r="A22" s="69">
        <f ca="1">MAX($A$1:A19)+subsection</f>
        <v>9.0299999999999994</v>
      </c>
      <c r="B22" s="6" t="s">
        <v>277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4" spans="1:56" outlineLevel="1" x14ac:dyDescent="0.2">
      <c r="B24" s="50" t="s">
        <v>278</v>
      </c>
      <c r="C24" s="2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</row>
    <row r="25" spans="1:56" outlineLevel="1" x14ac:dyDescent="0.2">
      <c r="C25" s="24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 outlineLevel="1" x14ac:dyDescent="0.2">
      <c r="B26" s="48" t="s">
        <v>149</v>
      </c>
      <c r="C26" s="24"/>
      <c r="D26" s="54" t="s">
        <v>279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</row>
    <row r="27" spans="1:56" outlineLevel="1" x14ac:dyDescent="0.2">
      <c r="B27" s="49" t="s">
        <v>151</v>
      </c>
      <c r="C27" s="10" t="s">
        <v>217</v>
      </c>
      <c r="D27" s="24">
        <v>1</v>
      </c>
      <c r="G27" s="187">
        <f>SUMPRODUCT(Mapping!$E$124:$E$143,'Regulatory Model'!G$58:G$77)</f>
        <v>62.148947472273974</v>
      </c>
      <c r="H27" s="187">
        <f>SUMPRODUCT(Mapping!$E$124:$E$143,'Regulatory Model'!H$58:H$77)</f>
        <v>39.270154153063871</v>
      </c>
      <c r="I27" s="187">
        <f>SUMPRODUCT(Mapping!$E$124:$E$143,'Regulatory Model'!I$58:I$77)</f>
        <v>48.257099129973383</v>
      </c>
      <c r="J27" s="187">
        <f>SUMPRODUCT(Mapping!$E$124:$E$143,'Regulatory Model'!J$58:J$77)</f>
        <v>64.906582941620158</v>
      </c>
      <c r="K27" s="187">
        <f>SUMPRODUCT(Mapping!$E$124:$E$143,'Regulatory Model'!K$58:K$77)</f>
        <v>38.797150923193492</v>
      </c>
      <c r="L27" s="187">
        <f>SUMPRODUCT(Mapping!$E$124:$E$143,'Regulatory Model'!L$58:L$77)</f>
        <v>39.767079696273328</v>
      </c>
      <c r="M27" s="187">
        <f>SUMPRODUCT(Mapping!$E$124:$E$143,'Regulatory Model'!M$58:M$77)</f>
        <v>40.761256688680156</v>
      </c>
      <c r="N27" s="187">
        <f>SUMPRODUCT(Mapping!$E$124:$E$143,'Regulatory Model'!N$58:N$77)</f>
        <v>41.780288105897149</v>
      </c>
      <c r="O27" s="187">
        <f>SUMPRODUCT(Mapping!$E$124:$E$143,'Regulatory Model'!O$58:O$77)</f>
        <v>42.82479530854458</v>
      </c>
      <c r="P27" s="187">
        <f>SUMPRODUCT(Mapping!$E$124:$E$143,'Regulatory Model'!P$58:P$77)</f>
        <v>43.895415191258188</v>
      </c>
      <c r="Q27" s="187">
        <f>SUMPRODUCT(Mapping!$E$124:$E$143,'Regulatory Model'!Q$58:Q$77)</f>
        <v>44.992800571039645</v>
      </c>
      <c r="R27" s="187">
        <f>SUMPRODUCT(Mapping!$E$124:$E$143,'Regulatory Model'!R$58:R$77)</f>
        <v>46.117620585315628</v>
      </c>
      <c r="S27" s="187">
        <f>SUMPRODUCT(Mapping!$E$124:$E$143,'Regulatory Model'!S$58:S$77)</f>
        <v>47.270561099948516</v>
      </c>
      <c r="T27" s="187">
        <f>SUMPRODUCT(Mapping!$E$124:$E$143,'Regulatory Model'!T$58:T$77)</f>
        <v>48.452325127447224</v>
      </c>
      <c r="U27" s="187">
        <f>SUMPRODUCT(Mapping!$E$124:$E$143,'Regulatory Model'!U$58:U$77)</f>
        <v>49.6636332556334</v>
      </c>
      <c r="V27" s="187">
        <f>SUMPRODUCT(Mapping!$E$124:$E$143,'Regulatory Model'!V$58:V$77)</f>
        <v>50.90522408702423</v>
      </c>
      <c r="W27" s="187">
        <f>SUMPRODUCT(Mapping!$E$124:$E$143,'Regulatory Model'!W$58:W$77)</f>
        <v>52.177854689199826</v>
      </c>
      <c r="X27" s="187">
        <f>SUMPRODUCT(Mapping!$E$124:$E$143,'Regulatory Model'!X$58:X$77)</f>
        <v>53.482301056429819</v>
      </c>
      <c r="Y27" s="187">
        <f>SUMPRODUCT(Mapping!$E$124:$E$143,'Regulatory Model'!Y$58:Y$77)</f>
        <v>54.819358582840557</v>
      </c>
      <c r="Z27" s="187">
        <f>SUMPRODUCT(Mapping!$E$124:$E$143,'Regulatory Model'!Z$58:Z$77)</f>
        <v>56.189842547411573</v>
      </c>
      <c r="AA27" s="187">
        <f>SUMPRODUCT(Mapping!$E$124:$E$143,'Regulatory Model'!AA$58:AA$77)</f>
        <v>57.594588611096853</v>
      </c>
      <c r="AB27" s="187">
        <f>SUMPRODUCT(Mapping!$E$124:$E$143,'Regulatory Model'!AB$58:AB$77)</f>
        <v>59.034453326374276</v>
      </c>
      <c r="AC27" s="187">
        <f>SUMPRODUCT(Mapping!$E$124:$E$143,'Regulatory Model'!AC$58:AC$77)</f>
        <v>60.510314659533634</v>
      </c>
      <c r="AD27" s="187">
        <f>SUMPRODUCT(Mapping!$E$124:$E$143,'Regulatory Model'!AD$58:AD$77)</f>
        <v>62.02307252602197</v>
      </c>
      <c r="AE27" s="187">
        <f>SUMPRODUCT(Mapping!$E$124:$E$143,'Regulatory Model'!AE$58:AE$77)</f>
        <v>63.573649339172512</v>
      </c>
      <c r="AF27" s="187">
        <f>SUMPRODUCT(Mapping!$E$124:$E$143,'Regulatory Model'!AF$58:AF$77)</f>
        <v>65.162990572651822</v>
      </c>
      <c r="AG27" s="187">
        <f>SUMPRODUCT(Mapping!$E$124:$E$143,'Regulatory Model'!AG$58:AG$77)</f>
        <v>66.792065336968108</v>
      </c>
      <c r="AH27" s="187">
        <f>SUMPRODUCT(Mapping!$E$124:$E$143,'Regulatory Model'!AH$58:AH$77)</f>
        <v>68.461866970392308</v>
      </c>
      <c r="AI27" s="187">
        <f>SUMPRODUCT(Mapping!$E$124:$E$143,'Regulatory Model'!AI$58:AI$77)</f>
        <v>70.173413644652101</v>
      </c>
      <c r="AJ27" s="187">
        <f>SUMPRODUCT(Mapping!$E$124:$E$143,'Regulatory Model'!AJ$58:AJ$77)</f>
        <v>71.927748985768417</v>
      </c>
      <c r="AK27" s="187">
        <f>SUMPRODUCT(Mapping!$E$124:$E$143,'Regulatory Model'!AK$58:AK$77)</f>
        <v>73.72594271041261</v>
      </c>
      <c r="AL27" s="187">
        <f>SUMPRODUCT(Mapping!$E$124:$E$143,'Regulatory Model'!AL$58:AL$77)</f>
        <v>75.56909127817292</v>
      </c>
      <c r="AM27" s="187">
        <f>SUMPRODUCT(Mapping!$E$124:$E$143,'Regulatory Model'!AM$58:AM$77)</f>
        <v>77.458318560127239</v>
      </c>
      <c r="AN27" s="187">
        <f>SUMPRODUCT(Mapping!$E$124:$E$143,'Regulatory Model'!AN$58:AN$77)</f>
        <v>79.394776524130407</v>
      </c>
      <c r="AO27" s="187">
        <f>SUMPRODUCT(Mapping!$E$124:$E$143,'Regulatory Model'!AO$58:AO$77)</f>
        <v>81.379645937233661</v>
      </c>
      <c r="AP27" s="187">
        <f>SUMPRODUCT(Mapping!$E$124:$E$143,'Regulatory Model'!AP$58:AP$77)</f>
        <v>83.414137085664493</v>
      </c>
      <c r="AQ27" s="187">
        <f>SUMPRODUCT(Mapping!$E$124:$E$143,'Regulatory Model'!AQ$58:AQ$77)</f>
        <v>85.499490512806091</v>
      </c>
      <c r="AR27" s="187">
        <f>SUMPRODUCT(Mapping!$E$124:$E$143,'Regulatory Model'!AR$58:AR$77)</f>
        <v>87.636977775626264</v>
      </c>
      <c r="AS27" s="187">
        <f>SUMPRODUCT(Mapping!$E$124:$E$143,'Regulatory Model'!AS$58:AS$77)</f>
        <v>89.827902220016895</v>
      </c>
      <c r="AT27" s="187">
        <f>SUMPRODUCT(Mapping!$E$124:$E$143,'Regulatory Model'!AT$58:AT$77)</f>
        <v>92.073599775517323</v>
      </c>
      <c r="AU27" s="187">
        <f>SUMPRODUCT(Mapping!$E$124:$E$143,'Regulatory Model'!AU$58:AU$77)</f>
        <v>94.375439769905228</v>
      </c>
      <c r="AV27" s="187">
        <f>SUMPRODUCT(Mapping!$E$124:$E$143,'Regulatory Model'!AV$58:AV$77)</f>
        <v>96.734825764152859</v>
      </c>
      <c r="AW27" s="187">
        <f>SUMPRODUCT(Mapping!$E$124:$E$143,'Regulatory Model'!AW$58:AW$77)</f>
        <v>99.153196408256662</v>
      </c>
      <c r="AX27" s="187">
        <f>SUMPRODUCT(Mapping!$E$124:$E$143,'Regulatory Model'!AX$58:AX$77)</f>
        <v>101.63202631846308</v>
      </c>
      <c r="AY27" s="187">
        <f>SUMPRODUCT(Mapping!$E$124:$E$143,'Regulatory Model'!AY$58:AY$77)</f>
        <v>104.17282697642464</v>
      </c>
      <c r="AZ27" s="187">
        <f>SUMPRODUCT(Mapping!$E$124:$E$143,'Regulatory Model'!AZ$58:AZ$77)</f>
        <v>106.77714765083526</v>
      </c>
      <c r="BA27" s="187">
        <f>SUMPRODUCT(Mapping!$E$124:$E$143,'Regulatory Model'!BA$58:BA$77)</f>
        <v>109.44657634210614</v>
      </c>
      <c r="BB27" s="187">
        <f>SUMPRODUCT(Mapping!$E$124:$E$143,'Regulatory Model'!BB$58:BB$77)</f>
        <v>112.18274075065878</v>
      </c>
      <c r="BC27" s="187">
        <f>SUMPRODUCT(Mapping!$E$124:$E$143,'Regulatory Model'!BC$58:BC$77)</f>
        <v>114.98730926942523</v>
      </c>
      <c r="BD27" s="187">
        <f>SUMPRODUCT(Mapping!$E$124:$E$143,'Regulatory Model'!BD$58:BD$77)</f>
        <v>117.86199200116086</v>
      </c>
    </row>
    <row r="28" spans="1:56" outlineLevel="1" x14ac:dyDescent="0.2">
      <c r="B28" s="49" t="s">
        <v>153</v>
      </c>
      <c r="C28" s="10" t="s">
        <v>217</v>
      </c>
      <c r="D28" s="24">
        <v>2</v>
      </c>
      <c r="G28" s="187">
        <f>SUMPRODUCT(Mapping!$F$124:$F$143,'Regulatory Model'!G$58:G$77)</f>
        <v>62.148947472273974</v>
      </c>
      <c r="H28" s="187">
        <f>SUMPRODUCT(Mapping!$F$124:$F$143,'Regulatory Model'!H$58:H$77)</f>
        <v>39.270154153063871</v>
      </c>
      <c r="I28" s="187">
        <f>SUMPRODUCT(Mapping!$F$124:$F$143,'Regulatory Model'!I$58:I$77)</f>
        <v>48.257099129973383</v>
      </c>
      <c r="J28" s="187">
        <f>SUMPRODUCT(Mapping!$F$124:$F$143,'Regulatory Model'!J$58:J$77)</f>
        <v>64.906582941620158</v>
      </c>
      <c r="K28" s="187">
        <f>SUMPRODUCT(Mapping!$F$124:$F$143,'Regulatory Model'!K$58:K$77)</f>
        <v>38.797150923193492</v>
      </c>
      <c r="L28" s="187">
        <f>SUMPRODUCT(Mapping!$F$124:$F$143,'Regulatory Model'!L$58:L$77)</f>
        <v>39.767079696273328</v>
      </c>
      <c r="M28" s="187">
        <f>SUMPRODUCT(Mapping!$F$124:$F$143,'Regulatory Model'!M$58:M$77)</f>
        <v>40.761256688680156</v>
      </c>
      <c r="N28" s="187">
        <f>SUMPRODUCT(Mapping!$F$124:$F$143,'Regulatory Model'!N$58:N$77)</f>
        <v>41.780288105897149</v>
      </c>
      <c r="O28" s="187">
        <f>SUMPRODUCT(Mapping!$F$124:$F$143,'Regulatory Model'!O$58:O$77)</f>
        <v>42.82479530854458</v>
      </c>
      <c r="P28" s="187">
        <f>SUMPRODUCT(Mapping!$F$124:$F$143,'Regulatory Model'!P$58:P$77)</f>
        <v>43.895415191258188</v>
      </c>
      <c r="Q28" s="187">
        <f>SUMPRODUCT(Mapping!$F$124:$F$143,'Regulatory Model'!Q$58:Q$77)</f>
        <v>44.992800571039645</v>
      </c>
      <c r="R28" s="187">
        <f>SUMPRODUCT(Mapping!$F$124:$F$143,'Regulatory Model'!R$58:R$77)</f>
        <v>46.117620585315628</v>
      </c>
      <c r="S28" s="187">
        <f>SUMPRODUCT(Mapping!$F$124:$F$143,'Regulatory Model'!S$58:S$77)</f>
        <v>47.270561099948516</v>
      </c>
      <c r="T28" s="187">
        <f>SUMPRODUCT(Mapping!$F$124:$F$143,'Regulatory Model'!T$58:T$77)</f>
        <v>48.452325127447224</v>
      </c>
      <c r="U28" s="187">
        <f>SUMPRODUCT(Mapping!$F$124:$F$143,'Regulatory Model'!U$58:U$77)</f>
        <v>49.6636332556334</v>
      </c>
      <c r="V28" s="187">
        <f>SUMPRODUCT(Mapping!$F$124:$F$143,'Regulatory Model'!V$58:V$77)</f>
        <v>50.90522408702423</v>
      </c>
      <c r="W28" s="187">
        <f>SUMPRODUCT(Mapping!$F$124:$F$143,'Regulatory Model'!W$58:W$77)</f>
        <v>52.177854689199826</v>
      </c>
      <c r="X28" s="187">
        <f>SUMPRODUCT(Mapping!$F$124:$F$143,'Regulatory Model'!X$58:X$77)</f>
        <v>53.482301056429819</v>
      </c>
      <c r="Y28" s="187">
        <f>SUMPRODUCT(Mapping!$F$124:$F$143,'Regulatory Model'!Y$58:Y$77)</f>
        <v>54.819358582840557</v>
      </c>
      <c r="Z28" s="187">
        <f>SUMPRODUCT(Mapping!$F$124:$F$143,'Regulatory Model'!Z$58:Z$77)</f>
        <v>56.189842547411573</v>
      </c>
      <c r="AA28" s="187">
        <f>SUMPRODUCT(Mapping!$F$124:$F$143,'Regulatory Model'!AA$58:AA$77)</f>
        <v>57.594588611096853</v>
      </c>
      <c r="AB28" s="187">
        <f>SUMPRODUCT(Mapping!$F$124:$F$143,'Regulatory Model'!AB$58:AB$77)</f>
        <v>59.034453326374276</v>
      </c>
      <c r="AC28" s="187">
        <f>SUMPRODUCT(Mapping!$F$124:$F$143,'Regulatory Model'!AC$58:AC$77)</f>
        <v>60.510314659533634</v>
      </c>
      <c r="AD28" s="187">
        <f>SUMPRODUCT(Mapping!$F$124:$F$143,'Regulatory Model'!AD$58:AD$77)</f>
        <v>62.02307252602197</v>
      </c>
      <c r="AE28" s="187">
        <f>SUMPRODUCT(Mapping!$F$124:$F$143,'Regulatory Model'!AE$58:AE$77)</f>
        <v>63.573649339172512</v>
      </c>
      <c r="AF28" s="187">
        <f>SUMPRODUCT(Mapping!$F$124:$F$143,'Regulatory Model'!AF$58:AF$77)</f>
        <v>65.162990572651822</v>
      </c>
      <c r="AG28" s="187">
        <f>SUMPRODUCT(Mapping!$F$124:$F$143,'Regulatory Model'!AG$58:AG$77)</f>
        <v>66.792065336968108</v>
      </c>
      <c r="AH28" s="187">
        <f>SUMPRODUCT(Mapping!$F$124:$F$143,'Regulatory Model'!AH$58:AH$77)</f>
        <v>68.461866970392308</v>
      </c>
      <c r="AI28" s="187">
        <f>SUMPRODUCT(Mapping!$F$124:$F$143,'Regulatory Model'!AI$58:AI$77)</f>
        <v>70.173413644652101</v>
      </c>
      <c r="AJ28" s="187">
        <f>SUMPRODUCT(Mapping!$F$124:$F$143,'Regulatory Model'!AJ$58:AJ$77)</f>
        <v>71.927748985768417</v>
      </c>
      <c r="AK28" s="187">
        <f>SUMPRODUCT(Mapping!$F$124:$F$143,'Regulatory Model'!AK$58:AK$77)</f>
        <v>73.72594271041261</v>
      </c>
      <c r="AL28" s="187">
        <f>SUMPRODUCT(Mapping!$F$124:$F$143,'Regulatory Model'!AL$58:AL$77)</f>
        <v>75.56909127817292</v>
      </c>
      <c r="AM28" s="187">
        <f>SUMPRODUCT(Mapping!$F$124:$F$143,'Regulatory Model'!AM$58:AM$77)</f>
        <v>77.458318560127239</v>
      </c>
      <c r="AN28" s="187">
        <f>SUMPRODUCT(Mapping!$F$124:$F$143,'Regulatory Model'!AN$58:AN$77)</f>
        <v>79.394776524130407</v>
      </c>
      <c r="AO28" s="187">
        <f>SUMPRODUCT(Mapping!$F$124:$F$143,'Regulatory Model'!AO$58:AO$77)</f>
        <v>81.379645937233661</v>
      </c>
      <c r="AP28" s="187">
        <f>SUMPRODUCT(Mapping!$F$124:$F$143,'Regulatory Model'!AP$58:AP$77)</f>
        <v>83.414137085664493</v>
      </c>
      <c r="AQ28" s="187">
        <f>SUMPRODUCT(Mapping!$F$124:$F$143,'Regulatory Model'!AQ$58:AQ$77)</f>
        <v>85.499490512806091</v>
      </c>
      <c r="AR28" s="187">
        <f>SUMPRODUCT(Mapping!$F$124:$F$143,'Regulatory Model'!AR$58:AR$77)</f>
        <v>87.636977775626264</v>
      </c>
      <c r="AS28" s="187">
        <f>SUMPRODUCT(Mapping!$F$124:$F$143,'Regulatory Model'!AS$58:AS$77)</f>
        <v>89.827902220016895</v>
      </c>
      <c r="AT28" s="187">
        <f>SUMPRODUCT(Mapping!$F$124:$F$143,'Regulatory Model'!AT$58:AT$77)</f>
        <v>92.073599775517323</v>
      </c>
      <c r="AU28" s="187">
        <f>SUMPRODUCT(Mapping!$F$124:$F$143,'Regulatory Model'!AU$58:AU$77)</f>
        <v>94.375439769905228</v>
      </c>
      <c r="AV28" s="187">
        <f>SUMPRODUCT(Mapping!$F$124:$F$143,'Regulatory Model'!AV$58:AV$77)</f>
        <v>96.734825764152859</v>
      </c>
      <c r="AW28" s="187">
        <f>SUMPRODUCT(Mapping!$F$124:$F$143,'Regulatory Model'!AW$58:AW$77)</f>
        <v>99.153196408256662</v>
      </c>
      <c r="AX28" s="187">
        <f>SUMPRODUCT(Mapping!$F$124:$F$143,'Regulatory Model'!AX$58:AX$77)</f>
        <v>101.63202631846308</v>
      </c>
      <c r="AY28" s="187">
        <f>SUMPRODUCT(Mapping!$F$124:$F$143,'Regulatory Model'!AY$58:AY$77)</f>
        <v>104.17282697642464</v>
      </c>
      <c r="AZ28" s="187">
        <f>SUMPRODUCT(Mapping!$F$124:$F$143,'Regulatory Model'!AZ$58:AZ$77)</f>
        <v>106.77714765083526</v>
      </c>
      <c r="BA28" s="187">
        <f>SUMPRODUCT(Mapping!$F$124:$F$143,'Regulatory Model'!BA$58:BA$77)</f>
        <v>109.44657634210614</v>
      </c>
      <c r="BB28" s="187">
        <f>SUMPRODUCT(Mapping!$F$124:$F$143,'Regulatory Model'!BB$58:BB$77)</f>
        <v>112.18274075065878</v>
      </c>
      <c r="BC28" s="187">
        <f>SUMPRODUCT(Mapping!$F$124:$F$143,'Regulatory Model'!BC$58:BC$77)</f>
        <v>114.98730926942523</v>
      </c>
      <c r="BD28" s="187">
        <f>SUMPRODUCT(Mapping!$F$124:$F$143,'Regulatory Model'!BD$58:BD$77)</f>
        <v>117.86199200116086</v>
      </c>
    </row>
    <row r="29" spans="1:56" outlineLevel="1" x14ac:dyDescent="0.2">
      <c r="B29" s="49" t="s">
        <v>154</v>
      </c>
      <c r="C29" s="10" t="s">
        <v>217</v>
      </c>
      <c r="D29" s="24">
        <v>3</v>
      </c>
      <c r="F29" s="74"/>
      <c r="G29" s="187">
        <f>SUMPRODUCT(Mapping!$G$124:$G$143,'Regulatory Model'!G$58:G$77)</f>
        <v>62.148947472273974</v>
      </c>
      <c r="H29" s="187">
        <f>SUMPRODUCT(Mapping!$G$124:$G$143,'Regulatory Model'!H$58:H$77)</f>
        <v>39.270154153063871</v>
      </c>
      <c r="I29" s="187">
        <f>SUMPRODUCT(Mapping!$G$124:$G$143,'Regulatory Model'!I$58:I$77)</f>
        <v>48.257099129973383</v>
      </c>
      <c r="J29" s="187">
        <f>SUMPRODUCT(Mapping!$G$124:$G$143,'Regulatory Model'!J$58:J$77)</f>
        <v>64.906582941620158</v>
      </c>
      <c r="K29" s="187">
        <f>SUMPRODUCT(Mapping!$G$124:$G$143,'Regulatory Model'!K$58:K$77)</f>
        <v>38.797150923193492</v>
      </c>
      <c r="L29" s="187">
        <f>SUMPRODUCT(Mapping!$G$124:$G$143,'Regulatory Model'!L$58:L$77)</f>
        <v>39.767079696273328</v>
      </c>
      <c r="M29" s="187">
        <f>SUMPRODUCT(Mapping!$G$124:$G$143,'Regulatory Model'!M$58:M$77)</f>
        <v>40.761256688680156</v>
      </c>
      <c r="N29" s="187">
        <f>SUMPRODUCT(Mapping!$G$124:$G$143,'Regulatory Model'!N$58:N$77)</f>
        <v>41.780288105897149</v>
      </c>
      <c r="O29" s="187">
        <f>SUMPRODUCT(Mapping!$G$124:$G$143,'Regulatory Model'!O$58:O$77)</f>
        <v>42.82479530854458</v>
      </c>
      <c r="P29" s="187">
        <f>SUMPRODUCT(Mapping!$G$124:$G$143,'Regulatory Model'!P$58:P$77)</f>
        <v>43.895415191258188</v>
      </c>
      <c r="Q29" s="187">
        <f>SUMPRODUCT(Mapping!$G$124:$G$143,'Regulatory Model'!Q$58:Q$77)</f>
        <v>44.992800571039645</v>
      </c>
      <c r="R29" s="187">
        <f>SUMPRODUCT(Mapping!$G$124:$G$143,'Regulatory Model'!R$58:R$77)</f>
        <v>46.117620585315628</v>
      </c>
      <c r="S29" s="187">
        <f>SUMPRODUCT(Mapping!$G$124:$G$143,'Regulatory Model'!S$58:S$77)</f>
        <v>47.270561099948516</v>
      </c>
      <c r="T29" s="187">
        <f>SUMPRODUCT(Mapping!$G$124:$G$143,'Regulatory Model'!T$58:T$77)</f>
        <v>48.452325127447224</v>
      </c>
      <c r="U29" s="187">
        <f>SUMPRODUCT(Mapping!$G$124:$G$143,'Regulatory Model'!U$58:U$77)</f>
        <v>49.6636332556334</v>
      </c>
      <c r="V29" s="187">
        <f>SUMPRODUCT(Mapping!$G$124:$G$143,'Regulatory Model'!V$58:V$77)</f>
        <v>50.90522408702423</v>
      </c>
      <c r="W29" s="187">
        <f>SUMPRODUCT(Mapping!$G$124:$G$143,'Regulatory Model'!W$58:W$77)</f>
        <v>52.177854689199826</v>
      </c>
      <c r="X29" s="187">
        <f>SUMPRODUCT(Mapping!$G$124:$G$143,'Regulatory Model'!X$58:X$77)</f>
        <v>53.482301056429819</v>
      </c>
      <c r="Y29" s="187">
        <f>SUMPRODUCT(Mapping!$G$124:$G$143,'Regulatory Model'!Y$58:Y$77)</f>
        <v>54.819358582840557</v>
      </c>
      <c r="Z29" s="187">
        <f>SUMPRODUCT(Mapping!$G$124:$G$143,'Regulatory Model'!Z$58:Z$77)</f>
        <v>56.189842547411573</v>
      </c>
      <c r="AA29" s="187">
        <f>SUMPRODUCT(Mapping!$G$124:$G$143,'Regulatory Model'!AA$58:AA$77)</f>
        <v>57.594588611096853</v>
      </c>
      <c r="AB29" s="187">
        <f>SUMPRODUCT(Mapping!$G$124:$G$143,'Regulatory Model'!AB$58:AB$77)</f>
        <v>59.034453326374276</v>
      </c>
      <c r="AC29" s="187">
        <f>SUMPRODUCT(Mapping!$G$124:$G$143,'Regulatory Model'!AC$58:AC$77)</f>
        <v>60.510314659533634</v>
      </c>
      <c r="AD29" s="187">
        <f>SUMPRODUCT(Mapping!$G$124:$G$143,'Regulatory Model'!AD$58:AD$77)</f>
        <v>62.02307252602197</v>
      </c>
      <c r="AE29" s="187">
        <f>SUMPRODUCT(Mapping!$G$124:$G$143,'Regulatory Model'!AE$58:AE$77)</f>
        <v>63.573649339172512</v>
      </c>
      <c r="AF29" s="187">
        <f>SUMPRODUCT(Mapping!$G$124:$G$143,'Regulatory Model'!AF$58:AF$77)</f>
        <v>65.162990572651822</v>
      </c>
      <c r="AG29" s="187">
        <f>SUMPRODUCT(Mapping!$G$124:$G$143,'Regulatory Model'!AG$58:AG$77)</f>
        <v>66.792065336968108</v>
      </c>
      <c r="AH29" s="187">
        <f>SUMPRODUCT(Mapping!$G$124:$G$143,'Regulatory Model'!AH$58:AH$77)</f>
        <v>68.461866970392308</v>
      </c>
      <c r="AI29" s="187">
        <f>SUMPRODUCT(Mapping!$G$124:$G$143,'Regulatory Model'!AI$58:AI$77)</f>
        <v>70.173413644652101</v>
      </c>
      <c r="AJ29" s="187">
        <f>SUMPRODUCT(Mapping!$G$124:$G$143,'Regulatory Model'!AJ$58:AJ$77)</f>
        <v>71.927748985768417</v>
      </c>
      <c r="AK29" s="187">
        <f>SUMPRODUCT(Mapping!$G$124:$G$143,'Regulatory Model'!AK$58:AK$77)</f>
        <v>73.72594271041261</v>
      </c>
      <c r="AL29" s="187">
        <f>SUMPRODUCT(Mapping!$G$124:$G$143,'Regulatory Model'!AL$58:AL$77)</f>
        <v>75.56909127817292</v>
      </c>
      <c r="AM29" s="187">
        <f>SUMPRODUCT(Mapping!$G$124:$G$143,'Regulatory Model'!AM$58:AM$77)</f>
        <v>77.458318560127239</v>
      </c>
      <c r="AN29" s="187">
        <f>SUMPRODUCT(Mapping!$G$124:$G$143,'Regulatory Model'!AN$58:AN$77)</f>
        <v>79.394776524130407</v>
      </c>
      <c r="AO29" s="187">
        <f>SUMPRODUCT(Mapping!$G$124:$G$143,'Regulatory Model'!AO$58:AO$77)</f>
        <v>81.379645937233661</v>
      </c>
      <c r="AP29" s="187">
        <f>SUMPRODUCT(Mapping!$G$124:$G$143,'Regulatory Model'!AP$58:AP$77)</f>
        <v>83.414137085664493</v>
      </c>
      <c r="AQ29" s="187">
        <f>SUMPRODUCT(Mapping!$G$124:$G$143,'Regulatory Model'!AQ$58:AQ$77)</f>
        <v>85.499490512806091</v>
      </c>
      <c r="AR29" s="187">
        <f>SUMPRODUCT(Mapping!$G$124:$G$143,'Regulatory Model'!AR$58:AR$77)</f>
        <v>87.636977775626264</v>
      </c>
      <c r="AS29" s="187">
        <f>SUMPRODUCT(Mapping!$G$124:$G$143,'Regulatory Model'!AS$58:AS$77)</f>
        <v>89.827902220016895</v>
      </c>
      <c r="AT29" s="187">
        <f>SUMPRODUCT(Mapping!$G$124:$G$143,'Regulatory Model'!AT$58:AT$77)</f>
        <v>92.073599775517323</v>
      </c>
      <c r="AU29" s="187">
        <f>SUMPRODUCT(Mapping!$G$124:$G$143,'Regulatory Model'!AU$58:AU$77)</f>
        <v>94.375439769905228</v>
      </c>
      <c r="AV29" s="187">
        <f>SUMPRODUCT(Mapping!$G$124:$G$143,'Regulatory Model'!AV$58:AV$77)</f>
        <v>96.734825764152859</v>
      </c>
      <c r="AW29" s="187">
        <f>SUMPRODUCT(Mapping!$G$124:$G$143,'Regulatory Model'!AW$58:AW$77)</f>
        <v>99.153196408256662</v>
      </c>
      <c r="AX29" s="187">
        <f>SUMPRODUCT(Mapping!$G$124:$G$143,'Regulatory Model'!AX$58:AX$77)</f>
        <v>101.63202631846308</v>
      </c>
      <c r="AY29" s="187">
        <f>SUMPRODUCT(Mapping!$G$124:$G$143,'Regulatory Model'!AY$58:AY$77)</f>
        <v>104.17282697642464</v>
      </c>
      <c r="AZ29" s="187">
        <f>SUMPRODUCT(Mapping!$G$124:$G$143,'Regulatory Model'!AZ$58:AZ$77)</f>
        <v>106.77714765083526</v>
      </c>
      <c r="BA29" s="187">
        <f>SUMPRODUCT(Mapping!$G$124:$G$143,'Regulatory Model'!BA$58:BA$77)</f>
        <v>109.44657634210614</v>
      </c>
      <c r="BB29" s="187">
        <f>SUMPRODUCT(Mapping!$G$124:$G$143,'Regulatory Model'!BB$58:BB$77)</f>
        <v>112.18274075065878</v>
      </c>
      <c r="BC29" s="187">
        <f>SUMPRODUCT(Mapping!$G$124:$G$143,'Regulatory Model'!BC$58:BC$77)</f>
        <v>114.98730926942523</v>
      </c>
      <c r="BD29" s="187">
        <f>SUMPRODUCT(Mapping!$G$124:$G$143,'Regulatory Model'!BD$58:BD$77)</f>
        <v>117.86199200116086</v>
      </c>
    </row>
    <row r="30" spans="1:56" outlineLevel="1" x14ac:dyDescent="0.2">
      <c r="B30" s="49" t="s">
        <v>155</v>
      </c>
      <c r="C30" s="10" t="s">
        <v>217</v>
      </c>
      <c r="D30" s="24">
        <v>4</v>
      </c>
      <c r="F30" s="74"/>
      <c r="G30" s="187">
        <f>SUMPRODUCT(Mapping!$H$124:$H$143,'Regulatory Model'!G$58:G$77)</f>
        <v>62.148947472273974</v>
      </c>
      <c r="H30" s="187">
        <f>SUMPRODUCT(Mapping!$H$124:$H$143,'Regulatory Model'!H$58:H$77)</f>
        <v>39.270154153063871</v>
      </c>
      <c r="I30" s="187">
        <f>SUMPRODUCT(Mapping!$H$124:$H$143,'Regulatory Model'!I$58:I$77)</f>
        <v>48.257099129973383</v>
      </c>
      <c r="J30" s="187">
        <f>SUMPRODUCT(Mapping!$H$124:$H$143,'Regulatory Model'!J$58:J$77)</f>
        <v>64.906582941620158</v>
      </c>
      <c r="K30" s="187">
        <f>SUMPRODUCT(Mapping!$H$124:$H$143,'Regulatory Model'!K$58:K$77)</f>
        <v>38.797150923193492</v>
      </c>
      <c r="L30" s="187">
        <f>SUMPRODUCT(Mapping!$H$124:$H$143,'Regulatory Model'!L$58:L$77)</f>
        <v>39.767079696273328</v>
      </c>
      <c r="M30" s="187">
        <f>SUMPRODUCT(Mapping!$H$124:$H$143,'Regulatory Model'!M$58:M$77)</f>
        <v>40.761256688680156</v>
      </c>
      <c r="N30" s="187">
        <f>SUMPRODUCT(Mapping!$H$124:$H$143,'Regulatory Model'!N$58:N$77)</f>
        <v>41.780288105897149</v>
      </c>
      <c r="O30" s="187">
        <f>SUMPRODUCT(Mapping!$H$124:$H$143,'Regulatory Model'!O$58:O$77)</f>
        <v>42.82479530854458</v>
      </c>
      <c r="P30" s="187">
        <f>SUMPRODUCT(Mapping!$H$124:$H$143,'Regulatory Model'!P$58:P$77)</f>
        <v>43.895415191258188</v>
      </c>
      <c r="Q30" s="187">
        <f>SUMPRODUCT(Mapping!$H$124:$H$143,'Regulatory Model'!Q$58:Q$77)</f>
        <v>44.992800571039645</v>
      </c>
      <c r="R30" s="187">
        <f>SUMPRODUCT(Mapping!$H$124:$H$143,'Regulatory Model'!R$58:R$77)</f>
        <v>46.117620585315628</v>
      </c>
      <c r="S30" s="187">
        <f>SUMPRODUCT(Mapping!$H$124:$H$143,'Regulatory Model'!S$58:S$77)</f>
        <v>47.270561099948516</v>
      </c>
      <c r="T30" s="187">
        <f>SUMPRODUCT(Mapping!$H$124:$H$143,'Regulatory Model'!T$58:T$77)</f>
        <v>48.452325127447224</v>
      </c>
      <c r="U30" s="187">
        <f>SUMPRODUCT(Mapping!$H$124:$H$143,'Regulatory Model'!U$58:U$77)</f>
        <v>49.6636332556334</v>
      </c>
      <c r="V30" s="187">
        <f>SUMPRODUCT(Mapping!$H$124:$H$143,'Regulatory Model'!V$58:V$77)</f>
        <v>50.90522408702423</v>
      </c>
      <c r="W30" s="187">
        <f>SUMPRODUCT(Mapping!$H$124:$H$143,'Regulatory Model'!W$58:W$77)</f>
        <v>52.177854689199826</v>
      </c>
      <c r="X30" s="187">
        <f>SUMPRODUCT(Mapping!$H$124:$H$143,'Regulatory Model'!X$58:X$77)</f>
        <v>53.482301056429819</v>
      </c>
      <c r="Y30" s="187">
        <f>SUMPRODUCT(Mapping!$H$124:$H$143,'Regulatory Model'!Y$58:Y$77)</f>
        <v>54.819358582840557</v>
      </c>
      <c r="Z30" s="187">
        <f>SUMPRODUCT(Mapping!$H$124:$H$143,'Regulatory Model'!Z$58:Z$77)</f>
        <v>56.189842547411573</v>
      </c>
      <c r="AA30" s="187">
        <f>SUMPRODUCT(Mapping!$H$124:$H$143,'Regulatory Model'!AA$58:AA$77)</f>
        <v>57.594588611096853</v>
      </c>
      <c r="AB30" s="187">
        <f>SUMPRODUCT(Mapping!$H$124:$H$143,'Regulatory Model'!AB$58:AB$77)</f>
        <v>59.034453326374276</v>
      </c>
      <c r="AC30" s="187">
        <f>SUMPRODUCT(Mapping!$H$124:$H$143,'Regulatory Model'!AC$58:AC$77)</f>
        <v>60.510314659533634</v>
      </c>
      <c r="AD30" s="187">
        <f>SUMPRODUCT(Mapping!$H$124:$H$143,'Regulatory Model'!AD$58:AD$77)</f>
        <v>62.02307252602197</v>
      </c>
      <c r="AE30" s="187">
        <f>SUMPRODUCT(Mapping!$H$124:$H$143,'Regulatory Model'!AE$58:AE$77)</f>
        <v>63.573649339172512</v>
      </c>
      <c r="AF30" s="187">
        <f>SUMPRODUCT(Mapping!$H$124:$H$143,'Regulatory Model'!AF$58:AF$77)</f>
        <v>65.162990572651822</v>
      </c>
      <c r="AG30" s="187">
        <f>SUMPRODUCT(Mapping!$H$124:$H$143,'Regulatory Model'!AG$58:AG$77)</f>
        <v>66.792065336968108</v>
      </c>
      <c r="AH30" s="187">
        <f>SUMPRODUCT(Mapping!$H$124:$H$143,'Regulatory Model'!AH$58:AH$77)</f>
        <v>68.461866970392308</v>
      </c>
      <c r="AI30" s="187">
        <f>SUMPRODUCT(Mapping!$H$124:$H$143,'Regulatory Model'!AI$58:AI$77)</f>
        <v>70.173413644652101</v>
      </c>
      <c r="AJ30" s="187">
        <f>SUMPRODUCT(Mapping!$H$124:$H$143,'Regulatory Model'!AJ$58:AJ$77)</f>
        <v>71.927748985768417</v>
      </c>
      <c r="AK30" s="187">
        <f>SUMPRODUCT(Mapping!$H$124:$H$143,'Regulatory Model'!AK$58:AK$77)</f>
        <v>73.72594271041261</v>
      </c>
      <c r="AL30" s="187">
        <f>SUMPRODUCT(Mapping!$H$124:$H$143,'Regulatory Model'!AL$58:AL$77)</f>
        <v>75.56909127817292</v>
      </c>
      <c r="AM30" s="187">
        <f>SUMPRODUCT(Mapping!$H$124:$H$143,'Regulatory Model'!AM$58:AM$77)</f>
        <v>77.458318560127239</v>
      </c>
      <c r="AN30" s="187">
        <f>SUMPRODUCT(Mapping!$H$124:$H$143,'Regulatory Model'!AN$58:AN$77)</f>
        <v>79.394776524130407</v>
      </c>
      <c r="AO30" s="187">
        <f>SUMPRODUCT(Mapping!$H$124:$H$143,'Regulatory Model'!AO$58:AO$77)</f>
        <v>81.379645937233661</v>
      </c>
      <c r="AP30" s="187">
        <f>SUMPRODUCT(Mapping!$H$124:$H$143,'Regulatory Model'!AP$58:AP$77)</f>
        <v>83.414137085664493</v>
      </c>
      <c r="AQ30" s="187">
        <f>SUMPRODUCT(Mapping!$H$124:$H$143,'Regulatory Model'!AQ$58:AQ$77)</f>
        <v>85.499490512806091</v>
      </c>
      <c r="AR30" s="187">
        <f>SUMPRODUCT(Mapping!$H$124:$H$143,'Regulatory Model'!AR$58:AR$77)</f>
        <v>87.636977775626264</v>
      </c>
      <c r="AS30" s="187">
        <f>SUMPRODUCT(Mapping!$H$124:$H$143,'Regulatory Model'!AS$58:AS$77)</f>
        <v>89.827902220016895</v>
      </c>
      <c r="AT30" s="187">
        <f>SUMPRODUCT(Mapping!$H$124:$H$143,'Regulatory Model'!AT$58:AT$77)</f>
        <v>92.073599775517323</v>
      </c>
      <c r="AU30" s="187">
        <f>SUMPRODUCT(Mapping!$H$124:$H$143,'Regulatory Model'!AU$58:AU$77)</f>
        <v>94.375439769905228</v>
      </c>
      <c r="AV30" s="187">
        <f>SUMPRODUCT(Mapping!$H$124:$H$143,'Regulatory Model'!AV$58:AV$77)</f>
        <v>96.734825764152859</v>
      </c>
      <c r="AW30" s="187">
        <f>SUMPRODUCT(Mapping!$H$124:$H$143,'Regulatory Model'!AW$58:AW$77)</f>
        <v>99.153196408256662</v>
      </c>
      <c r="AX30" s="187">
        <f>SUMPRODUCT(Mapping!$H$124:$H$143,'Regulatory Model'!AX$58:AX$77)</f>
        <v>101.63202631846308</v>
      </c>
      <c r="AY30" s="187">
        <f>SUMPRODUCT(Mapping!$H$124:$H$143,'Regulatory Model'!AY$58:AY$77)</f>
        <v>104.17282697642464</v>
      </c>
      <c r="AZ30" s="187">
        <f>SUMPRODUCT(Mapping!$H$124:$H$143,'Regulatory Model'!AZ$58:AZ$77)</f>
        <v>106.77714765083526</v>
      </c>
      <c r="BA30" s="187">
        <f>SUMPRODUCT(Mapping!$H$124:$H$143,'Regulatory Model'!BA$58:BA$77)</f>
        <v>109.44657634210614</v>
      </c>
      <c r="BB30" s="187">
        <f>SUMPRODUCT(Mapping!$H$124:$H$143,'Regulatory Model'!BB$58:BB$77)</f>
        <v>112.18274075065878</v>
      </c>
      <c r="BC30" s="187">
        <f>SUMPRODUCT(Mapping!$H$124:$H$143,'Regulatory Model'!BC$58:BC$77)</f>
        <v>114.98730926942523</v>
      </c>
      <c r="BD30" s="187">
        <f>SUMPRODUCT(Mapping!$H$124:$H$143,'Regulatory Model'!BD$58:BD$77)</f>
        <v>117.86199200116086</v>
      </c>
    </row>
    <row r="31" spans="1:56" outlineLevel="1" x14ac:dyDescent="0.2">
      <c r="B31" s="49" t="s">
        <v>156</v>
      </c>
      <c r="C31" s="10" t="s">
        <v>217</v>
      </c>
      <c r="D31" s="24">
        <v>5</v>
      </c>
      <c r="F31" s="74"/>
      <c r="G31" s="187">
        <f>SUMPRODUCT(Mapping!$I$124:$I$143,'Regulatory Model'!G$58:G$77)</f>
        <v>62.148947472273974</v>
      </c>
      <c r="H31" s="187">
        <f>SUMPRODUCT(Mapping!$I$124:$I$143,'Regulatory Model'!H$58:H$77)</f>
        <v>39.270154153063871</v>
      </c>
      <c r="I31" s="187">
        <f>SUMPRODUCT(Mapping!$I$124:$I$143,'Regulatory Model'!I$58:I$77)</f>
        <v>48.257099129973383</v>
      </c>
      <c r="J31" s="187">
        <f>SUMPRODUCT(Mapping!$I$124:$I$143,'Regulatory Model'!J$58:J$77)</f>
        <v>64.906582941620158</v>
      </c>
      <c r="K31" s="187">
        <f>SUMPRODUCT(Mapping!$I$124:$I$143,'Regulatory Model'!K$58:K$77)</f>
        <v>38.797150923193492</v>
      </c>
      <c r="L31" s="187">
        <f>SUMPRODUCT(Mapping!$I$124:$I$143,'Regulatory Model'!L$58:L$77)</f>
        <v>39.767079696273328</v>
      </c>
      <c r="M31" s="187">
        <f>SUMPRODUCT(Mapping!$I$124:$I$143,'Regulatory Model'!M$58:M$77)</f>
        <v>40.761256688680156</v>
      </c>
      <c r="N31" s="187">
        <f>SUMPRODUCT(Mapping!$I$124:$I$143,'Regulatory Model'!N$58:N$77)</f>
        <v>41.780288105897149</v>
      </c>
      <c r="O31" s="187">
        <f>SUMPRODUCT(Mapping!$I$124:$I$143,'Regulatory Model'!O$58:O$77)</f>
        <v>42.82479530854458</v>
      </c>
      <c r="P31" s="187">
        <f>SUMPRODUCT(Mapping!$I$124:$I$143,'Regulatory Model'!P$58:P$77)</f>
        <v>43.895415191258188</v>
      </c>
      <c r="Q31" s="187">
        <f>SUMPRODUCT(Mapping!$I$124:$I$143,'Regulatory Model'!Q$58:Q$77)</f>
        <v>44.992800571039645</v>
      </c>
      <c r="R31" s="187">
        <f>SUMPRODUCT(Mapping!$I$124:$I$143,'Regulatory Model'!R$58:R$77)</f>
        <v>46.117620585315628</v>
      </c>
      <c r="S31" s="187">
        <f>SUMPRODUCT(Mapping!$I$124:$I$143,'Regulatory Model'!S$58:S$77)</f>
        <v>47.270561099948516</v>
      </c>
      <c r="T31" s="187">
        <f>SUMPRODUCT(Mapping!$I$124:$I$143,'Regulatory Model'!T$58:T$77)</f>
        <v>48.452325127447224</v>
      </c>
      <c r="U31" s="187">
        <f>SUMPRODUCT(Mapping!$I$124:$I$143,'Regulatory Model'!U$58:U$77)</f>
        <v>49.6636332556334</v>
      </c>
      <c r="V31" s="187">
        <f>SUMPRODUCT(Mapping!$I$124:$I$143,'Regulatory Model'!V$58:V$77)</f>
        <v>50.90522408702423</v>
      </c>
      <c r="W31" s="187">
        <f>SUMPRODUCT(Mapping!$I$124:$I$143,'Regulatory Model'!W$58:W$77)</f>
        <v>52.177854689199826</v>
      </c>
      <c r="X31" s="187">
        <f>SUMPRODUCT(Mapping!$I$124:$I$143,'Regulatory Model'!X$58:X$77)</f>
        <v>53.482301056429819</v>
      </c>
      <c r="Y31" s="187">
        <f>SUMPRODUCT(Mapping!$I$124:$I$143,'Regulatory Model'!Y$58:Y$77)</f>
        <v>54.819358582840557</v>
      </c>
      <c r="Z31" s="187">
        <f>SUMPRODUCT(Mapping!$I$124:$I$143,'Regulatory Model'!Z$58:Z$77)</f>
        <v>56.189842547411573</v>
      </c>
      <c r="AA31" s="187">
        <f>SUMPRODUCT(Mapping!$I$124:$I$143,'Regulatory Model'!AA$58:AA$77)</f>
        <v>57.594588611096853</v>
      </c>
      <c r="AB31" s="187">
        <f>SUMPRODUCT(Mapping!$I$124:$I$143,'Regulatory Model'!AB$58:AB$77)</f>
        <v>59.034453326374276</v>
      </c>
      <c r="AC31" s="187">
        <f>SUMPRODUCT(Mapping!$I$124:$I$143,'Regulatory Model'!AC$58:AC$77)</f>
        <v>60.510314659533634</v>
      </c>
      <c r="AD31" s="187">
        <f>SUMPRODUCT(Mapping!$I$124:$I$143,'Regulatory Model'!AD$58:AD$77)</f>
        <v>62.02307252602197</v>
      </c>
      <c r="AE31" s="187">
        <f>SUMPRODUCT(Mapping!$I$124:$I$143,'Regulatory Model'!AE$58:AE$77)</f>
        <v>63.573649339172512</v>
      </c>
      <c r="AF31" s="187">
        <f>SUMPRODUCT(Mapping!$I$124:$I$143,'Regulatory Model'!AF$58:AF$77)</f>
        <v>65.162990572651822</v>
      </c>
      <c r="AG31" s="187">
        <f>SUMPRODUCT(Mapping!$I$124:$I$143,'Regulatory Model'!AG$58:AG$77)</f>
        <v>66.792065336968108</v>
      </c>
      <c r="AH31" s="187">
        <f>SUMPRODUCT(Mapping!$I$124:$I$143,'Regulatory Model'!AH$58:AH$77)</f>
        <v>68.461866970392308</v>
      </c>
      <c r="AI31" s="187">
        <f>SUMPRODUCT(Mapping!$I$124:$I$143,'Regulatory Model'!AI$58:AI$77)</f>
        <v>70.173413644652101</v>
      </c>
      <c r="AJ31" s="187">
        <f>SUMPRODUCT(Mapping!$I$124:$I$143,'Regulatory Model'!AJ$58:AJ$77)</f>
        <v>71.927748985768417</v>
      </c>
      <c r="AK31" s="187">
        <f>SUMPRODUCT(Mapping!$I$124:$I$143,'Regulatory Model'!AK$58:AK$77)</f>
        <v>73.72594271041261</v>
      </c>
      <c r="AL31" s="187">
        <f>SUMPRODUCT(Mapping!$I$124:$I$143,'Regulatory Model'!AL$58:AL$77)</f>
        <v>75.56909127817292</v>
      </c>
      <c r="AM31" s="187">
        <f>SUMPRODUCT(Mapping!$I$124:$I$143,'Regulatory Model'!AM$58:AM$77)</f>
        <v>77.458318560127239</v>
      </c>
      <c r="AN31" s="187">
        <f>SUMPRODUCT(Mapping!$I$124:$I$143,'Regulatory Model'!AN$58:AN$77)</f>
        <v>79.394776524130407</v>
      </c>
      <c r="AO31" s="187">
        <f>SUMPRODUCT(Mapping!$I$124:$I$143,'Regulatory Model'!AO$58:AO$77)</f>
        <v>81.379645937233661</v>
      </c>
      <c r="AP31" s="187">
        <f>SUMPRODUCT(Mapping!$I$124:$I$143,'Regulatory Model'!AP$58:AP$77)</f>
        <v>83.414137085664493</v>
      </c>
      <c r="AQ31" s="187">
        <f>SUMPRODUCT(Mapping!$I$124:$I$143,'Regulatory Model'!AQ$58:AQ$77)</f>
        <v>85.499490512806091</v>
      </c>
      <c r="AR31" s="187">
        <f>SUMPRODUCT(Mapping!$I$124:$I$143,'Regulatory Model'!AR$58:AR$77)</f>
        <v>87.636977775626264</v>
      </c>
      <c r="AS31" s="187">
        <f>SUMPRODUCT(Mapping!$I$124:$I$143,'Regulatory Model'!AS$58:AS$77)</f>
        <v>89.827902220016895</v>
      </c>
      <c r="AT31" s="187">
        <f>SUMPRODUCT(Mapping!$I$124:$I$143,'Regulatory Model'!AT$58:AT$77)</f>
        <v>92.073599775517323</v>
      </c>
      <c r="AU31" s="187">
        <f>SUMPRODUCT(Mapping!$I$124:$I$143,'Regulatory Model'!AU$58:AU$77)</f>
        <v>94.375439769905228</v>
      </c>
      <c r="AV31" s="187">
        <f>SUMPRODUCT(Mapping!$I$124:$I$143,'Regulatory Model'!AV$58:AV$77)</f>
        <v>96.734825764152859</v>
      </c>
      <c r="AW31" s="187">
        <f>SUMPRODUCT(Mapping!$I$124:$I$143,'Regulatory Model'!AW$58:AW$77)</f>
        <v>99.153196408256662</v>
      </c>
      <c r="AX31" s="187">
        <f>SUMPRODUCT(Mapping!$I$124:$I$143,'Regulatory Model'!AX$58:AX$77)</f>
        <v>101.63202631846308</v>
      </c>
      <c r="AY31" s="187">
        <f>SUMPRODUCT(Mapping!$I$124:$I$143,'Regulatory Model'!AY$58:AY$77)</f>
        <v>104.17282697642464</v>
      </c>
      <c r="AZ31" s="187">
        <f>SUMPRODUCT(Mapping!$I$124:$I$143,'Regulatory Model'!AZ$58:AZ$77)</f>
        <v>106.77714765083526</v>
      </c>
      <c r="BA31" s="187">
        <f>SUMPRODUCT(Mapping!$I$124:$I$143,'Regulatory Model'!BA$58:BA$77)</f>
        <v>109.44657634210614</v>
      </c>
      <c r="BB31" s="187">
        <f>SUMPRODUCT(Mapping!$I$124:$I$143,'Regulatory Model'!BB$58:BB$77)</f>
        <v>112.18274075065878</v>
      </c>
      <c r="BC31" s="187">
        <f>SUMPRODUCT(Mapping!$I$124:$I$143,'Regulatory Model'!BC$58:BC$77)</f>
        <v>114.98730926942523</v>
      </c>
      <c r="BD31" s="187">
        <f>SUMPRODUCT(Mapping!$I$124:$I$143,'Regulatory Model'!BD$58:BD$77)</f>
        <v>117.86199200116086</v>
      </c>
    </row>
    <row r="32" spans="1:56" outlineLevel="1" x14ac:dyDescent="0.2">
      <c r="B32" s="49" t="s">
        <v>157</v>
      </c>
      <c r="C32" s="10" t="s">
        <v>217</v>
      </c>
      <c r="D32" s="24">
        <v>6</v>
      </c>
      <c r="F32" s="74"/>
      <c r="G32" s="187">
        <f>SUMPRODUCT(Mapping!$J$124:$J$143,'Regulatory Model'!G$58:G$77)</f>
        <v>10.651905797185378</v>
      </c>
      <c r="H32" s="187">
        <f>SUMPRODUCT(Mapping!$J$124:$J$143,'Regulatory Model'!H$58:H$77)</f>
        <v>9.5980289328860611</v>
      </c>
      <c r="I32" s="187">
        <f>SUMPRODUCT(Mapping!$J$124:$J$143,'Regulatory Model'!I$58:I$77)</f>
        <v>8.1308544217188299</v>
      </c>
      <c r="J32" s="187">
        <f>SUMPRODUCT(Mapping!$J$124:$J$143,'Regulatory Model'!J$58:J$77)</f>
        <v>37.684174779440035</v>
      </c>
      <c r="K32" s="187">
        <f>SUMPRODUCT(Mapping!$J$124:$J$143,'Regulatory Model'!K$58:K$77)</f>
        <v>10.469522911909207</v>
      </c>
      <c r="L32" s="187">
        <f>SUMPRODUCT(Mapping!$J$124:$J$143,'Regulatory Model'!L$58:L$77)</f>
        <v>10.731260984706935</v>
      </c>
      <c r="M32" s="187">
        <f>SUMPRODUCT(Mapping!$J$124:$J$143,'Regulatory Model'!M$58:M$77)</f>
        <v>10.999542509324609</v>
      </c>
      <c r="N32" s="187">
        <f>SUMPRODUCT(Mapping!$J$124:$J$143,'Regulatory Model'!N$58:N$77)</f>
        <v>11.274531072057723</v>
      </c>
      <c r="O32" s="187">
        <f>SUMPRODUCT(Mapping!$J$124:$J$143,'Regulatory Model'!O$58:O$77)</f>
        <v>11.556394348859165</v>
      </c>
      <c r="P32" s="187">
        <f>SUMPRODUCT(Mapping!$J$124:$J$143,'Regulatory Model'!P$58:P$77)</f>
        <v>11.845304207580643</v>
      </c>
      <c r="Q32" s="187">
        <f>SUMPRODUCT(Mapping!$J$124:$J$143,'Regulatory Model'!Q$58:Q$77)</f>
        <v>12.141436812770158</v>
      </c>
      <c r="R32" s="187">
        <f>SUMPRODUCT(Mapping!$J$124:$J$143,'Regulatory Model'!R$58:R$77)</f>
        <v>12.444972733089411</v>
      </c>
      <c r="S32" s="187">
        <f>SUMPRODUCT(Mapping!$J$124:$J$143,'Regulatory Model'!S$58:S$77)</f>
        <v>12.756097051416644</v>
      </c>
      <c r="T32" s="187">
        <f>SUMPRODUCT(Mapping!$J$124:$J$143,'Regulatory Model'!T$58:T$77)</f>
        <v>13.074999477702058</v>
      </c>
      <c r="U32" s="187">
        <f>SUMPRODUCT(Mapping!$J$124:$J$143,'Regulatory Model'!U$58:U$77)</f>
        <v>13.40187446464461</v>
      </c>
      <c r="V32" s="187">
        <f>SUMPRODUCT(Mapping!$J$124:$J$143,'Regulatory Model'!V$58:V$77)</f>
        <v>13.736921326260724</v>
      </c>
      <c r="W32" s="187">
        <f>SUMPRODUCT(Mapping!$J$124:$J$143,'Regulatory Model'!W$58:W$77)</f>
        <v>14.080344359417241</v>
      </c>
      <c r="X32" s="187">
        <f>SUMPRODUCT(Mapping!$J$124:$J$143,'Regulatory Model'!X$58:X$77)</f>
        <v>14.432352968402672</v>
      </c>
      <c r="Y32" s="187">
        <f>SUMPRODUCT(Mapping!$J$124:$J$143,'Regulatory Model'!Y$58:Y$77)</f>
        <v>14.793161792612736</v>
      </c>
      <c r="Z32" s="187">
        <f>SUMPRODUCT(Mapping!$J$124:$J$143,'Regulatory Model'!Z$58:Z$77)</f>
        <v>15.162990837428053</v>
      </c>
      <c r="AA32" s="187">
        <f>SUMPRODUCT(Mapping!$J$124:$J$143,'Regulatory Model'!AA$58:AA$77)</f>
        <v>15.542065608363753</v>
      </c>
      <c r="AB32" s="187">
        <f>SUMPRODUCT(Mapping!$J$124:$J$143,'Regulatory Model'!AB$58:AB$77)</f>
        <v>15.930617248572844</v>
      </c>
      <c r="AC32" s="187">
        <f>SUMPRODUCT(Mapping!$J$124:$J$143,'Regulatory Model'!AC$58:AC$77)</f>
        <v>16.328882679787164</v>
      </c>
      <c r="AD32" s="187">
        <f>SUMPRODUCT(Mapping!$J$124:$J$143,'Regulatory Model'!AD$58:AD$77)</f>
        <v>16.737104746781842</v>
      </c>
      <c r="AE32" s="187">
        <f>SUMPRODUCT(Mapping!$J$124:$J$143,'Regulatory Model'!AE$58:AE$77)</f>
        <v>17.155532365451386</v>
      </c>
      <c r="AF32" s="187">
        <f>SUMPRODUCT(Mapping!$J$124:$J$143,'Regulatory Model'!AF$58:AF$77)</f>
        <v>17.584420674587669</v>
      </c>
      <c r="AG32" s="187">
        <f>SUMPRODUCT(Mapping!$J$124:$J$143,'Regulatory Model'!AG$58:AG$77)</f>
        <v>18.024031191452362</v>
      </c>
      <c r="AH32" s="187">
        <f>SUMPRODUCT(Mapping!$J$124:$J$143,'Regulatory Model'!AH$58:AH$77)</f>
        <v>18.474631971238669</v>
      </c>
      <c r="AI32" s="187">
        <f>SUMPRODUCT(Mapping!$J$124:$J$143,'Regulatory Model'!AI$58:AI$77)</f>
        <v>18.936497770519633</v>
      </c>
      <c r="AJ32" s="187">
        <f>SUMPRODUCT(Mapping!$J$124:$J$143,'Regulatory Model'!AJ$58:AJ$77)</f>
        <v>19.409910214782624</v>
      </c>
      <c r="AK32" s="187">
        <f>SUMPRODUCT(Mapping!$J$124:$J$143,'Regulatory Model'!AK$58:AK$77)</f>
        <v>19.895157970152184</v>
      </c>
      <c r="AL32" s="187">
        <f>SUMPRODUCT(Mapping!$J$124:$J$143,'Regulatory Model'!AL$58:AL$77)</f>
        <v>20.392536919405988</v>
      </c>
      <c r="AM32" s="187">
        <f>SUMPRODUCT(Mapping!$J$124:$J$143,'Regulatory Model'!AM$58:AM$77)</f>
        <v>20.902350342391138</v>
      </c>
      <c r="AN32" s="187">
        <f>SUMPRODUCT(Mapping!$J$124:$J$143,'Regulatory Model'!AN$58:AN$77)</f>
        <v>21.424909100950909</v>
      </c>
      <c r="AO32" s="187">
        <f>SUMPRODUCT(Mapping!$J$124:$J$143,'Regulatory Model'!AO$58:AO$77)</f>
        <v>21.960531828474682</v>
      </c>
      <c r="AP32" s="187">
        <f>SUMPRODUCT(Mapping!$J$124:$J$143,'Regulatory Model'!AP$58:AP$77)</f>
        <v>22.509545124186548</v>
      </c>
      <c r="AQ32" s="187">
        <f>SUMPRODUCT(Mapping!$J$124:$J$143,'Regulatory Model'!AQ$58:AQ$77)</f>
        <v>23.072283752291209</v>
      </c>
      <c r="AR32" s="187">
        <f>SUMPRODUCT(Mapping!$J$124:$J$143,'Regulatory Model'!AR$58:AR$77)</f>
        <v>23.649090846098488</v>
      </c>
      <c r="AS32" s="187">
        <f>SUMPRODUCT(Mapping!$J$124:$J$143,'Regulatory Model'!AS$58:AS$77)</f>
        <v>24.240318117250951</v>
      </c>
      <c r="AT32" s="187">
        <f>SUMPRODUCT(Mapping!$J$124:$J$143,'Regulatory Model'!AT$58:AT$77)</f>
        <v>24.846326070182222</v>
      </c>
      <c r="AU32" s="187">
        <f>SUMPRODUCT(Mapping!$J$124:$J$143,'Regulatory Model'!AU$58:AU$77)</f>
        <v>25.467484221936772</v>
      </c>
      <c r="AV32" s="187">
        <f>SUMPRODUCT(Mapping!$J$124:$J$143,'Regulatory Model'!AV$58:AV$77)</f>
        <v>26.10417132748519</v>
      </c>
      <c r="AW32" s="187">
        <f>SUMPRODUCT(Mapping!$J$124:$J$143,'Regulatory Model'!AW$58:AW$77)</f>
        <v>26.756775610672317</v>
      </c>
      <c r="AX32" s="187">
        <f>SUMPRODUCT(Mapping!$J$124:$J$143,'Regulatory Model'!AX$58:AX$77)</f>
        <v>27.425695000939122</v>
      </c>
      <c r="AY32" s="187">
        <f>SUMPRODUCT(Mapping!$J$124:$J$143,'Regulatory Model'!AY$58:AY$77)</f>
        <v>28.111337375962599</v>
      </c>
      <c r="AZ32" s="187">
        <f>SUMPRODUCT(Mapping!$J$124:$J$143,'Regulatory Model'!AZ$58:AZ$77)</f>
        <v>28.814120810361661</v>
      </c>
      <c r="BA32" s="187">
        <f>SUMPRODUCT(Mapping!$J$124:$J$143,'Regulatory Model'!BA$58:BA$77)</f>
        <v>29.534473830620698</v>
      </c>
      <c r="BB32" s="187">
        <f>SUMPRODUCT(Mapping!$J$124:$J$143,'Regulatory Model'!BB$58:BB$77)</f>
        <v>30.272835676386215</v>
      </c>
      <c r="BC32" s="187">
        <f>SUMPRODUCT(Mapping!$J$124:$J$143,'Regulatory Model'!BC$58:BC$77)</f>
        <v>31.02965656829587</v>
      </c>
      <c r="BD32" s="187">
        <f>SUMPRODUCT(Mapping!$J$124:$J$143,'Regulatory Model'!BD$58:BD$77)</f>
        <v>31.805397982503258</v>
      </c>
    </row>
    <row r="33" spans="1:56" outlineLevel="1" x14ac:dyDescent="0.2">
      <c r="B33" s="49" t="s">
        <v>158</v>
      </c>
      <c r="C33" s="10" t="s">
        <v>217</v>
      </c>
      <c r="D33" s="24">
        <v>7</v>
      </c>
      <c r="F33" s="74"/>
      <c r="G33" s="187">
        <f>SUMPRODUCT(Mapping!$K$124:$K$143,'Regulatory Model'!G$58:G$77)</f>
        <v>4.6980427787028622</v>
      </c>
      <c r="H33" s="187">
        <f>SUMPRODUCT(Mapping!$K$124:$K$143,'Regulatory Model'!H$58:H$77)</f>
        <v>4.6388214979951776</v>
      </c>
      <c r="I33" s="187">
        <f>SUMPRODUCT(Mapping!$K$124:$K$143,'Regulatory Model'!I$58:I$77)</f>
        <v>8.1308544217188299</v>
      </c>
      <c r="J33" s="187">
        <f>SUMPRODUCT(Mapping!$K$124:$K$143,'Regulatory Model'!J$58:J$77)</f>
        <v>34.798796991768597</v>
      </c>
      <c r="K33" s="187">
        <f>SUMPRODUCT(Mapping!$K$124:$K$143,'Regulatory Model'!K$58:K$77)</f>
        <v>10.469522911909207</v>
      </c>
      <c r="L33" s="187">
        <f>SUMPRODUCT(Mapping!$K$124:$K$143,'Regulatory Model'!L$58:L$77)</f>
        <v>10.731260984706935</v>
      </c>
      <c r="M33" s="187">
        <f>SUMPRODUCT(Mapping!$K$124:$K$143,'Regulatory Model'!M$58:M$77)</f>
        <v>10.999542509324609</v>
      </c>
      <c r="N33" s="187">
        <f>SUMPRODUCT(Mapping!$K$124:$K$143,'Regulatory Model'!N$58:N$77)</f>
        <v>11.274531072057723</v>
      </c>
      <c r="O33" s="187">
        <f>SUMPRODUCT(Mapping!$K$124:$K$143,'Regulatory Model'!O$58:O$77)</f>
        <v>11.556394348859165</v>
      </c>
      <c r="P33" s="187">
        <f>SUMPRODUCT(Mapping!$K$124:$K$143,'Regulatory Model'!P$58:P$77)</f>
        <v>11.845304207580643</v>
      </c>
      <c r="Q33" s="187">
        <f>SUMPRODUCT(Mapping!$K$124:$K$143,'Regulatory Model'!Q$58:Q$77)</f>
        <v>12.141436812770158</v>
      </c>
      <c r="R33" s="187">
        <f>SUMPRODUCT(Mapping!$K$124:$K$143,'Regulatory Model'!R$58:R$77)</f>
        <v>12.444972733089411</v>
      </c>
      <c r="S33" s="187">
        <f>SUMPRODUCT(Mapping!$K$124:$K$143,'Regulatory Model'!S$58:S$77)</f>
        <v>12.756097051416644</v>
      </c>
      <c r="T33" s="187">
        <f>SUMPRODUCT(Mapping!$K$124:$K$143,'Regulatory Model'!T$58:T$77)</f>
        <v>13.074999477702058</v>
      </c>
      <c r="U33" s="187">
        <f>SUMPRODUCT(Mapping!$K$124:$K$143,'Regulatory Model'!U$58:U$77)</f>
        <v>13.40187446464461</v>
      </c>
      <c r="V33" s="187">
        <f>SUMPRODUCT(Mapping!$K$124:$K$143,'Regulatory Model'!V$58:V$77)</f>
        <v>13.736921326260724</v>
      </c>
      <c r="W33" s="187">
        <f>SUMPRODUCT(Mapping!$K$124:$K$143,'Regulatory Model'!W$58:W$77)</f>
        <v>14.080344359417241</v>
      </c>
      <c r="X33" s="187">
        <f>SUMPRODUCT(Mapping!$K$124:$K$143,'Regulatory Model'!X$58:X$77)</f>
        <v>14.432352968402672</v>
      </c>
      <c r="Y33" s="187">
        <f>SUMPRODUCT(Mapping!$K$124:$K$143,'Regulatory Model'!Y$58:Y$77)</f>
        <v>14.793161792612736</v>
      </c>
      <c r="Z33" s="187">
        <f>SUMPRODUCT(Mapping!$K$124:$K$143,'Regulatory Model'!Z$58:Z$77)</f>
        <v>15.162990837428053</v>
      </c>
      <c r="AA33" s="187">
        <f>SUMPRODUCT(Mapping!$K$124:$K$143,'Regulatory Model'!AA$58:AA$77)</f>
        <v>15.542065608363753</v>
      </c>
      <c r="AB33" s="187">
        <f>SUMPRODUCT(Mapping!$K$124:$K$143,'Regulatory Model'!AB$58:AB$77)</f>
        <v>15.930617248572844</v>
      </c>
      <c r="AC33" s="187">
        <f>SUMPRODUCT(Mapping!$K$124:$K$143,'Regulatory Model'!AC$58:AC$77)</f>
        <v>16.328882679787164</v>
      </c>
      <c r="AD33" s="187">
        <f>SUMPRODUCT(Mapping!$K$124:$K$143,'Regulatory Model'!AD$58:AD$77)</f>
        <v>16.737104746781842</v>
      </c>
      <c r="AE33" s="187">
        <f>SUMPRODUCT(Mapping!$K$124:$K$143,'Regulatory Model'!AE$58:AE$77)</f>
        <v>17.155532365451386</v>
      </c>
      <c r="AF33" s="187">
        <f>SUMPRODUCT(Mapping!$K$124:$K$143,'Regulatory Model'!AF$58:AF$77)</f>
        <v>17.584420674587669</v>
      </c>
      <c r="AG33" s="187">
        <f>SUMPRODUCT(Mapping!$K$124:$K$143,'Regulatory Model'!AG$58:AG$77)</f>
        <v>18.024031191452362</v>
      </c>
      <c r="AH33" s="187">
        <f>SUMPRODUCT(Mapping!$K$124:$K$143,'Regulatory Model'!AH$58:AH$77)</f>
        <v>18.474631971238669</v>
      </c>
      <c r="AI33" s="187">
        <f>SUMPRODUCT(Mapping!$K$124:$K$143,'Regulatory Model'!AI$58:AI$77)</f>
        <v>18.936497770519633</v>
      </c>
      <c r="AJ33" s="187">
        <f>SUMPRODUCT(Mapping!$K$124:$K$143,'Regulatory Model'!AJ$58:AJ$77)</f>
        <v>19.409910214782624</v>
      </c>
      <c r="AK33" s="187">
        <f>SUMPRODUCT(Mapping!$K$124:$K$143,'Regulatory Model'!AK$58:AK$77)</f>
        <v>19.895157970152184</v>
      </c>
      <c r="AL33" s="187">
        <f>SUMPRODUCT(Mapping!$K$124:$K$143,'Regulatory Model'!AL$58:AL$77)</f>
        <v>20.392536919405988</v>
      </c>
      <c r="AM33" s="187">
        <f>SUMPRODUCT(Mapping!$K$124:$K$143,'Regulatory Model'!AM$58:AM$77)</f>
        <v>20.902350342391138</v>
      </c>
      <c r="AN33" s="187">
        <f>SUMPRODUCT(Mapping!$K$124:$K$143,'Regulatory Model'!AN$58:AN$77)</f>
        <v>21.424909100950909</v>
      </c>
      <c r="AO33" s="187">
        <f>SUMPRODUCT(Mapping!$K$124:$K$143,'Regulatory Model'!AO$58:AO$77)</f>
        <v>21.960531828474682</v>
      </c>
      <c r="AP33" s="187">
        <f>SUMPRODUCT(Mapping!$K$124:$K$143,'Regulatory Model'!AP$58:AP$77)</f>
        <v>22.509545124186548</v>
      </c>
      <c r="AQ33" s="187">
        <f>SUMPRODUCT(Mapping!$K$124:$K$143,'Regulatory Model'!AQ$58:AQ$77)</f>
        <v>23.072283752291209</v>
      </c>
      <c r="AR33" s="187">
        <f>SUMPRODUCT(Mapping!$K$124:$K$143,'Regulatory Model'!AR$58:AR$77)</f>
        <v>23.649090846098488</v>
      </c>
      <c r="AS33" s="187">
        <f>SUMPRODUCT(Mapping!$K$124:$K$143,'Regulatory Model'!AS$58:AS$77)</f>
        <v>24.240318117250951</v>
      </c>
      <c r="AT33" s="187">
        <f>SUMPRODUCT(Mapping!$K$124:$K$143,'Regulatory Model'!AT$58:AT$77)</f>
        <v>24.846326070182222</v>
      </c>
      <c r="AU33" s="187">
        <f>SUMPRODUCT(Mapping!$K$124:$K$143,'Regulatory Model'!AU$58:AU$77)</f>
        <v>25.467484221936772</v>
      </c>
      <c r="AV33" s="187">
        <f>SUMPRODUCT(Mapping!$K$124:$K$143,'Regulatory Model'!AV$58:AV$77)</f>
        <v>26.10417132748519</v>
      </c>
      <c r="AW33" s="187">
        <f>SUMPRODUCT(Mapping!$K$124:$K$143,'Regulatory Model'!AW$58:AW$77)</f>
        <v>26.756775610672317</v>
      </c>
      <c r="AX33" s="187">
        <f>SUMPRODUCT(Mapping!$K$124:$K$143,'Regulatory Model'!AX$58:AX$77)</f>
        <v>27.425695000939122</v>
      </c>
      <c r="AY33" s="187">
        <f>SUMPRODUCT(Mapping!$K$124:$K$143,'Regulatory Model'!AY$58:AY$77)</f>
        <v>28.111337375962599</v>
      </c>
      <c r="AZ33" s="187">
        <f>SUMPRODUCT(Mapping!$K$124:$K$143,'Regulatory Model'!AZ$58:AZ$77)</f>
        <v>28.814120810361661</v>
      </c>
      <c r="BA33" s="187">
        <f>SUMPRODUCT(Mapping!$K$124:$K$143,'Regulatory Model'!BA$58:BA$77)</f>
        <v>29.534473830620698</v>
      </c>
      <c r="BB33" s="187">
        <f>SUMPRODUCT(Mapping!$K$124:$K$143,'Regulatory Model'!BB$58:BB$77)</f>
        <v>30.272835676386215</v>
      </c>
      <c r="BC33" s="187">
        <f>SUMPRODUCT(Mapping!$K$124:$K$143,'Regulatory Model'!BC$58:BC$77)</f>
        <v>31.02965656829587</v>
      </c>
      <c r="BD33" s="187">
        <f>SUMPRODUCT(Mapping!$K$124:$K$143,'Regulatory Model'!BD$58:BD$77)</f>
        <v>31.805397982503258</v>
      </c>
    </row>
    <row r="34" spans="1:56" outlineLevel="1" x14ac:dyDescent="0.2">
      <c r="B34" s="49"/>
    </row>
    <row r="36" spans="1:56" x14ac:dyDescent="0.2">
      <c r="A36" s="69">
        <f ca="1">MAX($A$1:A35)+subsection</f>
        <v>9.0399999999999991</v>
      </c>
      <c r="B36" s="6" t="s">
        <v>280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</row>
    <row r="38" spans="1:56" outlineLevel="1" x14ac:dyDescent="0.2">
      <c r="B38" s="50" t="s">
        <v>281</v>
      </c>
      <c r="C38" s="24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1:56" outlineLevel="1" x14ac:dyDescent="0.2">
      <c r="C39" s="24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</row>
    <row r="40" spans="1:56" outlineLevel="1" x14ac:dyDescent="0.2">
      <c r="B40" s="48" t="s">
        <v>149</v>
      </c>
      <c r="C40" s="24"/>
      <c r="D40" s="54" t="s">
        <v>279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</row>
    <row r="41" spans="1:56" outlineLevel="1" x14ac:dyDescent="0.2">
      <c r="B41" s="49" t="s">
        <v>151</v>
      </c>
      <c r="C41" s="10" t="s">
        <v>217</v>
      </c>
      <c r="D41" s="24">
        <v>1</v>
      </c>
      <c r="G41" s="187">
        <f>SUMPRODUCT(Mapping!$E$124:$E$143,'Capital Base'!G$26:G$45)*(1+G$18)</f>
        <v>1375.7129635786519</v>
      </c>
      <c r="H41" s="187">
        <f>SUMPRODUCT(Mapping!$E$124:$E$143,'Capital Base'!H$26:H$45)*(1+H$18)</f>
        <v>1422.7136814577084</v>
      </c>
      <c r="I41" s="187">
        <f>SUMPRODUCT(Mapping!$E$124:$E$143,'Capital Base'!I$26:I$45)*(1+I$18)</f>
        <v>1441.3716440868996</v>
      </c>
      <c r="J41" s="187">
        <f>SUMPRODUCT(Mapping!$E$124:$E$143,'Capital Base'!J$26:J$45)*(1+J$18)</f>
        <v>1458.6266862345526</v>
      </c>
      <c r="K41" s="187">
        <f>SUMPRODUCT(Mapping!$E$124:$E$143,'Capital Base'!K$26:K$45)*(1+K$18)</f>
        <v>1502.4859870718731</v>
      </c>
      <c r="L41" s="187">
        <f>SUMPRODUCT(Mapping!$E$124:$E$143,'Capital Base'!L$26:L$45)*(1+L$18)</f>
        <v>1521.675050813614</v>
      </c>
      <c r="M41" s="187">
        <f>SUMPRODUCT(Mapping!$E$124:$E$143,'Capital Base'!M$26:M$45)*(1+M$18)</f>
        <v>1539.1011699243252</v>
      </c>
      <c r="N41" s="187">
        <f>SUMPRODUCT(Mapping!$E$124:$E$143,'Capital Base'!N$26:N$45)*(1+N$18)</f>
        <v>1554.554398708442</v>
      </c>
      <c r="O41" s="187">
        <f>SUMPRODUCT(Mapping!$E$124:$E$143,'Capital Base'!O$26:O$45)*(1+O$18)</f>
        <v>1567.877872590806</v>
      </c>
      <c r="P41" s="187">
        <f>SUMPRODUCT(Mapping!$E$124:$E$143,'Capital Base'!P$26:P$45)*(1+P$18)</f>
        <v>1578.9069336055966</v>
      </c>
      <c r="Q41" s="187">
        <f>SUMPRODUCT(Mapping!$E$124:$E$143,'Capital Base'!Q$26:Q$45)*(1+Q$18)</f>
        <v>1587.4688091866947</v>
      </c>
      <c r="R41" s="187">
        <f>SUMPRODUCT(Mapping!$E$124:$E$143,'Capital Base'!R$26:R$45)*(1+R$18)</f>
        <v>1593.43422876456</v>
      </c>
      <c r="S41" s="187">
        <f>SUMPRODUCT(Mapping!$E$124:$E$143,'Capital Base'!S$26:S$45)*(1+S$18)</f>
        <v>1596.6616834922129</v>
      </c>
      <c r="T41" s="187">
        <f>SUMPRODUCT(Mapping!$E$124:$E$143,'Capital Base'!T$26:T$45)*(1+T$18)</f>
        <v>1596.9833245520972</v>
      </c>
      <c r="U41" s="187">
        <f>SUMPRODUCT(Mapping!$E$124:$E$143,'Capital Base'!U$26:U$45)*(1+U$18)</f>
        <v>1594.2988718974323</v>
      </c>
      <c r="V41" s="187">
        <f>SUMPRODUCT(Mapping!$E$124:$E$143,'Capital Base'!V$26:V$45)*(1+V$18)</f>
        <v>1588.5438793542774</v>
      </c>
      <c r="W41" s="187">
        <f>SUMPRODUCT(Mapping!$E$124:$E$143,'Capital Base'!W$26:W$45)*(1+W$18)</f>
        <v>1579.5896656429027</v>
      </c>
      <c r="X41" s="187">
        <f>SUMPRODUCT(Mapping!$E$124:$E$143,'Capital Base'!X$26:X$45)*(1+X$18)</f>
        <v>1567.2318317736754</v>
      </c>
      <c r="Y41" s="187">
        <f>SUMPRODUCT(Mapping!$E$124:$E$143,'Capital Base'!Y$26:Y$45)*(1+Y$18)</f>
        <v>1551.2561640340423</v>
      </c>
      <c r="Z41" s="187">
        <f>SUMPRODUCT(Mapping!$E$124:$E$143,'Capital Base'!Z$26:Z$45)*(1+Z$18)</f>
        <v>1535.108771581311</v>
      </c>
      <c r="AA41" s="187">
        <f>SUMPRODUCT(Mapping!$E$124:$E$143,'Capital Base'!AA$26:AA$45)*(1+AA$18)</f>
        <v>1515.0686098727797</v>
      </c>
      <c r="AB41" s="187">
        <f>SUMPRODUCT(Mapping!$E$124:$E$143,'Capital Base'!AB$26:AB$45)*(1+AB$18)</f>
        <v>1490.8969939983708</v>
      </c>
      <c r="AC41" s="187">
        <f>SUMPRODUCT(Mapping!$E$124:$E$143,'Capital Base'!AC$26:AC$45)*(1+AC$18)</f>
        <v>1462.3431712501226</v>
      </c>
      <c r="AD41" s="187">
        <f>SUMPRODUCT(Mapping!$E$124:$E$143,'Capital Base'!AD$26:AD$45)*(1+AD$18)</f>
        <v>1429.1442037304514</v>
      </c>
      <c r="AE41" s="187">
        <f>SUMPRODUCT(Mapping!$E$124:$E$143,'Capital Base'!AE$26:AE$45)*(1+AE$18)</f>
        <v>1440.5030261285845</v>
      </c>
      <c r="AF41" s="187">
        <f>SUMPRODUCT(Mapping!$E$124:$E$143,'Capital Base'!AF$26:AF$45)*(1+AF$18)</f>
        <v>1449.1275628720034</v>
      </c>
      <c r="AG41" s="187">
        <f>SUMPRODUCT(Mapping!$E$124:$E$143,'Capital Base'!AG$26:AG$45)*(1+AG$18)</f>
        <v>1455.4737953922984</v>
      </c>
      <c r="AH41" s="187">
        <f>SUMPRODUCT(Mapping!$E$124:$E$143,'Capital Base'!AH$26:AH$45)*(1+AH$18)</f>
        <v>1460.8896572756028</v>
      </c>
      <c r="AI41" s="187">
        <f>SUMPRODUCT(Mapping!$E$124:$E$143,'Capital Base'!AI$26:AI$45)*(1+AI$18)</f>
        <v>1465.9969941732793</v>
      </c>
      <c r="AJ41" s="187">
        <f>SUMPRODUCT(Mapping!$E$124:$E$143,'Capital Base'!AJ$26:AJ$45)*(1+AJ$18)</f>
        <v>1471.5366667412554</v>
      </c>
      <c r="AK41" s="187">
        <f>SUMPRODUCT(Mapping!$E$124:$E$143,'Capital Base'!AK$26:AK$45)*(1+AK$18)</f>
        <v>1476.8819585730469</v>
      </c>
      <c r="AL41" s="187">
        <f>SUMPRODUCT(Mapping!$E$124:$E$143,'Capital Base'!AL$26:AL$45)*(1+AL$18)</f>
        <v>1481.3627376390989</v>
      </c>
      <c r="AM41" s="187">
        <f>SUMPRODUCT(Mapping!$E$124:$E$143,'Capital Base'!AM$26:AM$45)*(1+AM$18)</f>
        <v>1484.7335293937808</v>
      </c>
      <c r="AN41" s="187">
        <f>SUMPRODUCT(Mapping!$E$124:$E$143,'Capital Base'!AN$26:AN$45)*(1+AN$18)</f>
        <v>1486.0604778102172</v>
      </c>
      <c r="AO41" s="187">
        <f>SUMPRODUCT(Mapping!$E$124:$E$143,'Capital Base'!AO$26:AO$45)*(1+AO$18)</f>
        <v>1485.0062554558631</v>
      </c>
      <c r="AP41" s="187">
        <f>SUMPRODUCT(Mapping!$E$124:$E$143,'Capital Base'!AP$26:AP$45)*(1+AP$18)</f>
        <v>1481.1692503573893</v>
      </c>
      <c r="AQ41" s="187">
        <f>SUMPRODUCT(Mapping!$E$124:$E$143,'Capital Base'!AQ$26:AQ$45)*(1+AQ$18)</f>
        <v>1474.0388388066756</v>
      </c>
      <c r="AR41" s="187">
        <f>SUMPRODUCT(Mapping!$E$124:$E$143,'Capital Base'!AR$26:AR$45)*(1+AR$18)</f>
        <v>1463.0107209921052</v>
      </c>
      <c r="AS41" s="187">
        <f>SUMPRODUCT(Mapping!$E$124:$E$143,'Capital Base'!AS$26:AS$45)*(1+AS$18)</f>
        <v>1447.3702265450879</v>
      </c>
      <c r="AT41" s="187">
        <f>SUMPRODUCT(Mapping!$E$124:$E$143,'Capital Base'!AT$26:AT$45)*(1+AT$18)</f>
        <v>1426.2660437797394</v>
      </c>
      <c r="AU41" s="187">
        <f>SUMPRODUCT(Mapping!$E$124:$E$143,'Capital Base'!AU$26:AU$45)*(1+AU$18)</f>
        <v>1398.6748454805643</v>
      </c>
      <c r="AV41" s="187">
        <f>SUMPRODUCT(Mapping!$E$124:$E$143,'Capital Base'!AV$26:AV$45)*(1+AV$18)</f>
        <v>1363.3304612447591</v>
      </c>
      <c r="AW41" s="187">
        <f>SUMPRODUCT(Mapping!$E$124:$E$143,'Capital Base'!AW$26:AW$45)*(1+AW$18)</f>
        <v>1318.6300889160093</v>
      </c>
      <c r="AX41" s="187">
        <f>SUMPRODUCT(Mapping!$E$124:$E$143,'Capital Base'!AX$26:AX$45)*(1+AX$18)</f>
        <v>1262.5519477759583</v>
      </c>
      <c r="AY41" s="187">
        <f>SUMPRODUCT(Mapping!$E$124:$E$143,'Capital Base'!AY$26:AY$45)*(1+AY$18)</f>
        <v>1192.4394337230074</v>
      </c>
      <c r="AZ41" s="187">
        <f>SUMPRODUCT(Mapping!$E$124:$E$143,'Capital Base'!AZ$26:AZ$45)*(1+AZ$18)</f>
        <v>1104.7223344731392</v>
      </c>
      <c r="BA41" s="187">
        <f>SUMPRODUCT(Mapping!$E$124:$E$143,'Capital Base'!BA$26:BA$45)*(1+BA$18)</f>
        <v>994.44823449815897</v>
      </c>
      <c r="BB41" s="187">
        <f>SUMPRODUCT(Mapping!$E$124:$E$143,'Capital Base'!BB$26:BB$45)*(1+BB$18)</f>
        <v>854.20841296732215</v>
      </c>
      <c r="BC41" s="187">
        <f>SUMPRODUCT(Mapping!$E$124:$E$143,'Capital Base'!BC$26:BC$45)*(1+BC$18)</f>
        <v>671.63139684834618</v>
      </c>
      <c r="BD41" s="187">
        <f>SUMPRODUCT(Mapping!$E$124:$E$143,'Capital Base'!BD$26:BD$45)*(1+BD$18)</f>
        <v>421.09158974899043</v>
      </c>
    </row>
    <row r="42" spans="1:56" outlineLevel="1" x14ac:dyDescent="0.2">
      <c r="B42" s="49" t="s">
        <v>153</v>
      </c>
      <c r="C42" s="10" t="s">
        <v>217</v>
      </c>
      <c r="D42" s="24">
        <v>2</v>
      </c>
      <c r="G42" s="187">
        <f>SUMPRODUCT(Mapping!$F$124:$F$143,'Capital Base'!G$26:G$45)*(1+G$18)</f>
        <v>1375.7129635786519</v>
      </c>
      <c r="H42" s="187">
        <f>SUMPRODUCT(Mapping!$F$124:$F$143,'Capital Base'!H$26:H$45)*(1+H$18)</f>
        <v>1422.7136814577084</v>
      </c>
      <c r="I42" s="187">
        <f>SUMPRODUCT(Mapping!$F$124:$F$143,'Capital Base'!I$26:I$45)*(1+I$18)</f>
        <v>1441.3716440868996</v>
      </c>
      <c r="J42" s="187">
        <f>SUMPRODUCT(Mapping!$F$124:$F$143,'Capital Base'!J$26:J$45)*(1+J$18)</f>
        <v>1458.6266862345526</v>
      </c>
      <c r="K42" s="187">
        <f>SUMPRODUCT(Mapping!$F$124:$F$143,'Capital Base'!K$26:K$45)*(1+K$18)</f>
        <v>1502.4859870718731</v>
      </c>
      <c r="L42" s="187">
        <f>SUMPRODUCT(Mapping!$F$124:$F$143,'Capital Base'!L$26:L$45)*(1+L$18)</f>
        <v>1521.675050813614</v>
      </c>
      <c r="M42" s="187">
        <f>SUMPRODUCT(Mapping!$F$124:$F$143,'Capital Base'!M$26:M$45)*(1+M$18)</f>
        <v>1539.1011699243252</v>
      </c>
      <c r="N42" s="187">
        <f>SUMPRODUCT(Mapping!$F$124:$F$143,'Capital Base'!N$26:N$45)*(1+N$18)</f>
        <v>1554.554398708442</v>
      </c>
      <c r="O42" s="187">
        <f>SUMPRODUCT(Mapping!$F$124:$F$143,'Capital Base'!O$26:O$45)*(1+O$18)</f>
        <v>1567.877872590806</v>
      </c>
      <c r="P42" s="187">
        <f>SUMPRODUCT(Mapping!$F$124:$F$143,'Capital Base'!P$26:P$45)*(1+P$18)</f>
        <v>1578.9069336055966</v>
      </c>
      <c r="Q42" s="187">
        <f>SUMPRODUCT(Mapping!$F$124:$F$143,'Capital Base'!Q$26:Q$45)*(1+Q$18)</f>
        <v>1587.4688091866947</v>
      </c>
      <c r="R42" s="187">
        <f>SUMPRODUCT(Mapping!$F$124:$F$143,'Capital Base'!R$26:R$45)*(1+R$18)</f>
        <v>1593.43422876456</v>
      </c>
      <c r="S42" s="187">
        <f>SUMPRODUCT(Mapping!$F$124:$F$143,'Capital Base'!S$26:S$45)*(1+S$18)</f>
        <v>1596.6616834922129</v>
      </c>
      <c r="T42" s="187">
        <f>SUMPRODUCT(Mapping!$F$124:$F$143,'Capital Base'!T$26:T$45)*(1+T$18)</f>
        <v>1596.9833245520972</v>
      </c>
      <c r="U42" s="187">
        <f>SUMPRODUCT(Mapping!$F$124:$F$143,'Capital Base'!U$26:U$45)*(1+U$18)</f>
        <v>1594.2988718974323</v>
      </c>
      <c r="V42" s="187">
        <f>SUMPRODUCT(Mapping!$F$124:$F$143,'Capital Base'!V$26:V$45)*(1+V$18)</f>
        <v>1588.5438793542774</v>
      </c>
      <c r="W42" s="187">
        <f>SUMPRODUCT(Mapping!$F$124:$F$143,'Capital Base'!W$26:W$45)*(1+W$18)</f>
        <v>1579.5896656429027</v>
      </c>
      <c r="X42" s="187">
        <f>SUMPRODUCT(Mapping!$F$124:$F$143,'Capital Base'!X$26:X$45)*(1+X$18)</f>
        <v>1567.2318317736754</v>
      </c>
      <c r="Y42" s="187">
        <f>SUMPRODUCT(Mapping!$F$124:$F$143,'Capital Base'!Y$26:Y$45)*(1+Y$18)</f>
        <v>1551.2561640340423</v>
      </c>
      <c r="Z42" s="187">
        <f>SUMPRODUCT(Mapping!$F$124:$F$143,'Capital Base'!Z$26:Z$45)*(1+Z$18)</f>
        <v>1535.108771581311</v>
      </c>
      <c r="AA42" s="187">
        <f>SUMPRODUCT(Mapping!$F$124:$F$143,'Capital Base'!AA$26:AA$45)*(1+AA$18)</f>
        <v>1515.0686098727797</v>
      </c>
      <c r="AB42" s="187">
        <f>SUMPRODUCT(Mapping!$F$124:$F$143,'Capital Base'!AB$26:AB$45)*(1+AB$18)</f>
        <v>1490.8969939983708</v>
      </c>
      <c r="AC42" s="187">
        <f>SUMPRODUCT(Mapping!$F$124:$F$143,'Capital Base'!AC$26:AC$45)*(1+AC$18)</f>
        <v>1462.3431712501226</v>
      </c>
      <c r="AD42" s="187">
        <f>SUMPRODUCT(Mapping!$F$124:$F$143,'Capital Base'!AD$26:AD$45)*(1+AD$18)</f>
        <v>1429.1442037304514</v>
      </c>
      <c r="AE42" s="187">
        <f>SUMPRODUCT(Mapping!$F$124:$F$143,'Capital Base'!AE$26:AE$45)*(1+AE$18)</f>
        <v>1440.5030261285845</v>
      </c>
      <c r="AF42" s="187">
        <f>SUMPRODUCT(Mapping!$F$124:$F$143,'Capital Base'!AF$26:AF$45)*(1+AF$18)</f>
        <v>1449.1275628720034</v>
      </c>
      <c r="AG42" s="187">
        <f>SUMPRODUCT(Mapping!$F$124:$F$143,'Capital Base'!AG$26:AG$45)*(1+AG$18)</f>
        <v>1455.4737953922984</v>
      </c>
      <c r="AH42" s="187">
        <f>SUMPRODUCT(Mapping!$F$124:$F$143,'Capital Base'!AH$26:AH$45)*(1+AH$18)</f>
        <v>1460.8896572756028</v>
      </c>
      <c r="AI42" s="187">
        <f>SUMPRODUCT(Mapping!$F$124:$F$143,'Capital Base'!AI$26:AI$45)*(1+AI$18)</f>
        <v>1465.9969941732793</v>
      </c>
      <c r="AJ42" s="187">
        <f>SUMPRODUCT(Mapping!$F$124:$F$143,'Capital Base'!AJ$26:AJ$45)*(1+AJ$18)</f>
        <v>1471.5366667412554</v>
      </c>
      <c r="AK42" s="187">
        <f>SUMPRODUCT(Mapping!$F$124:$F$143,'Capital Base'!AK$26:AK$45)*(1+AK$18)</f>
        <v>1476.8819585730469</v>
      </c>
      <c r="AL42" s="187">
        <f>SUMPRODUCT(Mapping!$F$124:$F$143,'Capital Base'!AL$26:AL$45)*(1+AL$18)</f>
        <v>1481.3627376390989</v>
      </c>
      <c r="AM42" s="187">
        <f>SUMPRODUCT(Mapping!$F$124:$F$143,'Capital Base'!AM$26:AM$45)*(1+AM$18)</f>
        <v>1484.7335293937808</v>
      </c>
      <c r="AN42" s="187">
        <f>SUMPRODUCT(Mapping!$F$124:$F$143,'Capital Base'!AN$26:AN$45)*(1+AN$18)</f>
        <v>1486.0604778102172</v>
      </c>
      <c r="AO42" s="187">
        <f>SUMPRODUCT(Mapping!$F$124:$F$143,'Capital Base'!AO$26:AO$45)*(1+AO$18)</f>
        <v>1485.0062554558631</v>
      </c>
      <c r="AP42" s="187">
        <f>SUMPRODUCT(Mapping!$F$124:$F$143,'Capital Base'!AP$26:AP$45)*(1+AP$18)</f>
        <v>1481.1692503573893</v>
      </c>
      <c r="AQ42" s="187">
        <f>SUMPRODUCT(Mapping!$F$124:$F$143,'Capital Base'!AQ$26:AQ$45)*(1+AQ$18)</f>
        <v>1474.0388388066756</v>
      </c>
      <c r="AR42" s="187">
        <f>SUMPRODUCT(Mapping!$F$124:$F$143,'Capital Base'!AR$26:AR$45)*(1+AR$18)</f>
        <v>1463.0107209921052</v>
      </c>
      <c r="AS42" s="187">
        <f>SUMPRODUCT(Mapping!$F$124:$F$143,'Capital Base'!AS$26:AS$45)*(1+AS$18)</f>
        <v>1447.3702265450879</v>
      </c>
      <c r="AT42" s="187">
        <f>SUMPRODUCT(Mapping!$F$124:$F$143,'Capital Base'!AT$26:AT$45)*(1+AT$18)</f>
        <v>1426.2660437797394</v>
      </c>
      <c r="AU42" s="187">
        <f>SUMPRODUCT(Mapping!$F$124:$F$143,'Capital Base'!AU$26:AU$45)*(1+AU$18)</f>
        <v>1398.6748454805643</v>
      </c>
      <c r="AV42" s="187">
        <f>SUMPRODUCT(Mapping!$F$124:$F$143,'Capital Base'!AV$26:AV$45)*(1+AV$18)</f>
        <v>1363.3304612447591</v>
      </c>
      <c r="AW42" s="187">
        <f>SUMPRODUCT(Mapping!$F$124:$F$143,'Capital Base'!AW$26:AW$45)*(1+AW$18)</f>
        <v>1318.6300889160093</v>
      </c>
      <c r="AX42" s="187">
        <f>SUMPRODUCT(Mapping!$F$124:$F$143,'Capital Base'!AX$26:AX$45)*(1+AX$18)</f>
        <v>1262.5519477759583</v>
      </c>
      <c r="AY42" s="187">
        <f>SUMPRODUCT(Mapping!$F$124:$F$143,'Capital Base'!AY$26:AY$45)*(1+AY$18)</f>
        <v>1192.4394337230074</v>
      </c>
      <c r="AZ42" s="187">
        <f>SUMPRODUCT(Mapping!$F$124:$F$143,'Capital Base'!AZ$26:AZ$45)*(1+AZ$18)</f>
        <v>1104.7223344731392</v>
      </c>
      <c r="BA42" s="187">
        <f>SUMPRODUCT(Mapping!$F$124:$F$143,'Capital Base'!BA$26:BA$45)*(1+BA$18)</f>
        <v>994.44823449815897</v>
      </c>
      <c r="BB42" s="187">
        <f>SUMPRODUCT(Mapping!$F$124:$F$143,'Capital Base'!BB$26:BB$45)*(1+BB$18)</f>
        <v>854.20841296732215</v>
      </c>
      <c r="BC42" s="187">
        <f>SUMPRODUCT(Mapping!$F$124:$F$143,'Capital Base'!BC$26:BC$45)*(1+BC$18)</f>
        <v>671.63139684834618</v>
      </c>
      <c r="BD42" s="187">
        <f>SUMPRODUCT(Mapping!$F$124:$F$143,'Capital Base'!BD$26:BD$45)*(1+BD$18)</f>
        <v>421.09158974899043</v>
      </c>
    </row>
    <row r="43" spans="1:56" outlineLevel="1" x14ac:dyDescent="0.2">
      <c r="B43" s="49" t="s">
        <v>154</v>
      </c>
      <c r="C43" s="10" t="s">
        <v>217</v>
      </c>
      <c r="D43" s="24">
        <v>3</v>
      </c>
      <c r="F43" s="74"/>
      <c r="G43" s="187">
        <f>SUMPRODUCT(Mapping!$G$124:$G$143,'Capital Base'!G$26:G$45)*(1+G$18)</f>
        <v>1375.7129635786519</v>
      </c>
      <c r="H43" s="187">
        <f>SUMPRODUCT(Mapping!$G$124:$G$143,'Capital Base'!H$26:H$45)*(1+H$18)</f>
        <v>1422.7136814577084</v>
      </c>
      <c r="I43" s="187">
        <f>SUMPRODUCT(Mapping!$G$124:$G$143,'Capital Base'!I$26:I$45)*(1+I$18)</f>
        <v>1441.3716440868996</v>
      </c>
      <c r="J43" s="187">
        <f>SUMPRODUCT(Mapping!$G$124:$G$143,'Capital Base'!J$26:J$45)*(1+J$18)</f>
        <v>1458.6266862345526</v>
      </c>
      <c r="K43" s="187">
        <f>SUMPRODUCT(Mapping!$G$124:$G$143,'Capital Base'!K$26:K$45)*(1+K$18)</f>
        <v>1502.4859870718731</v>
      </c>
      <c r="L43" s="187">
        <f>SUMPRODUCT(Mapping!$G$124:$G$143,'Capital Base'!L$26:L$45)*(1+L$18)</f>
        <v>1521.675050813614</v>
      </c>
      <c r="M43" s="187">
        <f>SUMPRODUCT(Mapping!$G$124:$G$143,'Capital Base'!M$26:M$45)*(1+M$18)</f>
        <v>1539.1011699243252</v>
      </c>
      <c r="N43" s="187">
        <f>SUMPRODUCT(Mapping!$G$124:$G$143,'Capital Base'!N$26:N$45)*(1+N$18)</f>
        <v>1554.554398708442</v>
      </c>
      <c r="O43" s="187">
        <f>SUMPRODUCT(Mapping!$G$124:$G$143,'Capital Base'!O$26:O$45)*(1+O$18)</f>
        <v>1567.877872590806</v>
      </c>
      <c r="P43" s="187">
        <f>SUMPRODUCT(Mapping!$G$124:$G$143,'Capital Base'!P$26:P$45)*(1+P$18)</f>
        <v>1578.9069336055966</v>
      </c>
      <c r="Q43" s="187">
        <f>SUMPRODUCT(Mapping!$G$124:$G$143,'Capital Base'!Q$26:Q$45)*(1+Q$18)</f>
        <v>1587.4688091866947</v>
      </c>
      <c r="R43" s="187">
        <f>SUMPRODUCT(Mapping!$G$124:$G$143,'Capital Base'!R$26:R$45)*(1+R$18)</f>
        <v>1593.43422876456</v>
      </c>
      <c r="S43" s="187">
        <f>SUMPRODUCT(Mapping!$G$124:$G$143,'Capital Base'!S$26:S$45)*(1+S$18)</f>
        <v>1596.6616834922129</v>
      </c>
      <c r="T43" s="187">
        <f>SUMPRODUCT(Mapping!$G$124:$G$143,'Capital Base'!T$26:T$45)*(1+T$18)</f>
        <v>1596.9833245520972</v>
      </c>
      <c r="U43" s="187">
        <f>SUMPRODUCT(Mapping!$G$124:$G$143,'Capital Base'!U$26:U$45)*(1+U$18)</f>
        <v>1594.2988718974323</v>
      </c>
      <c r="V43" s="187">
        <f>SUMPRODUCT(Mapping!$G$124:$G$143,'Capital Base'!V$26:V$45)*(1+V$18)</f>
        <v>1588.5438793542774</v>
      </c>
      <c r="W43" s="187">
        <f>SUMPRODUCT(Mapping!$G$124:$G$143,'Capital Base'!W$26:W$45)*(1+W$18)</f>
        <v>1579.5896656429027</v>
      </c>
      <c r="X43" s="187">
        <f>SUMPRODUCT(Mapping!$G$124:$G$143,'Capital Base'!X$26:X$45)*(1+X$18)</f>
        <v>1567.2318317736754</v>
      </c>
      <c r="Y43" s="187">
        <f>SUMPRODUCT(Mapping!$G$124:$G$143,'Capital Base'!Y$26:Y$45)*(1+Y$18)</f>
        <v>1551.2561640340423</v>
      </c>
      <c r="Z43" s="187">
        <f>SUMPRODUCT(Mapping!$G$124:$G$143,'Capital Base'!Z$26:Z$45)*(1+Z$18)</f>
        <v>1535.108771581311</v>
      </c>
      <c r="AA43" s="187">
        <f>SUMPRODUCT(Mapping!$G$124:$G$143,'Capital Base'!AA$26:AA$45)*(1+AA$18)</f>
        <v>1515.0686098727797</v>
      </c>
      <c r="AB43" s="187">
        <f>SUMPRODUCT(Mapping!$G$124:$G$143,'Capital Base'!AB$26:AB$45)*(1+AB$18)</f>
        <v>1490.8969939983708</v>
      </c>
      <c r="AC43" s="187">
        <f>SUMPRODUCT(Mapping!$G$124:$G$143,'Capital Base'!AC$26:AC$45)*(1+AC$18)</f>
        <v>1462.3431712501226</v>
      </c>
      <c r="AD43" s="187">
        <f>SUMPRODUCT(Mapping!$G$124:$G$143,'Capital Base'!AD$26:AD$45)*(1+AD$18)</f>
        <v>1429.1442037304514</v>
      </c>
      <c r="AE43" s="187">
        <f>SUMPRODUCT(Mapping!$G$124:$G$143,'Capital Base'!AE$26:AE$45)*(1+AE$18)</f>
        <v>1440.5030261285845</v>
      </c>
      <c r="AF43" s="187">
        <f>SUMPRODUCT(Mapping!$G$124:$G$143,'Capital Base'!AF$26:AF$45)*(1+AF$18)</f>
        <v>1449.1275628720034</v>
      </c>
      <c r="AG43" s="187">
        <f>SUMPRODUCT(Mapping!$G$124:$G$143,'Capital Base'!AG$26:AG$45)*(1+AG$18)</f>
        <v>1455.4737953922984</v>
      </c>
      <c r="AH43" s="187">
        <f>SUMPRODUCT(Mapping!$G$124:$G$143,'Capital Base'!AH$26:AH$45)*(1+AH$18)</f>
        <v>1460.8896572756028</v>
      </c>
      <c r="AI43" s="187">
        <f>SUMPRODUCT(Mapping!$G$124:$G$143,'Capital Base'!AI$26:AI$45)*(1+AI$18)</f>
        <v>1465.9969941732793</v>
      </c>
      <c r="AJ43" s="187">
        <f>SUMPRODUCT(Mapping!$G$124:$G$143,'Capital Base'!AJ$26:AJ$45)*(1+AJ$18)</f>
        <v>1471.5366667412554</v>
      </c>
      <c r="AK43" s="187">
        <f>SUMPRODUCT(Mapping!$G$124:$G$143,'Capital Base'!AK$26:AK$45)*(1+AK$18)</f>
        <v>1476.8819585730469</v>
      </c>
      <c r="AL43" s="187">
        <f>SUMPRODUCT(Mapping!$G$124:$G$143,'Capital Base'!AL$26:AL$45)*(1+AL$18)</f>
        <v>1481.3627376390989</v>
      </c>
      <c r="AM43" s="187">
        <f>SUMPRODUCT(Mapping!$G$124:$G$143,'Capital Base'!AM$26:AM$45)*(1+AM$18)</f>
        <v>1484.7335293937808</v>
      </c>
      <c r="AN43" s="187">
        <f>SUMPRODUCT(Mapping!$G$124:$G$143,'Capital Base'!AN$26:AN$45)*(1+AN$18)</f>
        <v>1486.0604778102172</v>
      </c>
      <c r="AO43" s="187">
        <f>SUMPRODUCT(Mapping!$G$124:$G$143,'Capital Base'!AO$26:AO$45)*(1+AO$18)</f>
        <v>1485.0062554558631</v>
      </c>
      <c r="AP43" s="187">
        <f>SUMPRODUCT(Mapping!$G$124:$G$143,'Capital Base'!AP$26:AP$45)*(1+AP$18)</f>
        <v>1481.1692503573893</v>
      </c>
      <c r="AQ43" s="187">
        <f>SUMPRODUCT(Mapping!$G$124:$G$143,'Capital Base'!AQ$26:AQ$45)*(1+AQ$18)</f>
        <v>1474.0388388066756</v>
      </c>
      <c r="AR43" s="187">
        <f>SUMPRODUCT(Mapping!$G$124:$G$143,'Capital Base'!AR$26:AR$45)*(1+AR$18)</f>
        <v>1463.0107209921052</v>
      </c>
      <c r="AS43" s="187">
        <f>SUMPRODUCT(Mapping!$G$124:$G$143,'Capital Base'!AS$26:AS$45)*(1+AS$18)</f>
        <v>1447.3702265450879</v>
      </c>
      <c r="AT43" s="187">
        <f>SUMPRODUCT(Mapping!$G$124:$G$143,'Capital Base'!AT$26:AT$45)*(1+AT$18)</f>
        <v>1426.2660437797394</v>
      </c>
      <c r="AU43" s="187">
        <f>SUMPRODUCT(Mapping!$G$124:$G$143,'Capital Base'!AU$26:AU$45)*(1+AU$18)</f>
        <v>1398.6748454805643</v>
      </c>
      <c r="AV43" s="187">
        <f>SUMPRODUCT(Mapping!$G$124:$G$143,'Capital Base'!AV$26:AV$45)*(1+AV$18)</f>
        <v>1363.3304612447591</v>
      </c>
      <c r="AW43" s="187">
        <f>SUMPRODUCT(Mapping!$G$124:$G$143,'Capital Base'!AW$26:AW$45)*(1+AW$18)</f>
        <v>1318.6300889160093</v>
      </c>
      <c r="AX43" s="187">
        <f>SUMPRODUCT(Mapping!$G$124:$G$143,'Capital Base'!AX$26:AX$45)*(1+AX$18)</f>
        <v>1262.5519477759583</v>
      </c>
      <c r="AY43" s="187">
        <f>SUMPRODUCT(Mapping!$G$124:$G$143,'Capital Base'!AY$26:AY$45)*(1+AY$18)</f>
        <v>1192.4394337230074</v>
      </c>
      <c r="AZ43" s="187">
        <f>SUMPRODUCT(Mapping!$G$124:$G$143,'Capital Base'!AZ$26:AZ$45)*(1+AZ$18)</f>
        <v>1104.7223344731392</v>
      </c>
      <c r="BA43" s="187">
        <f>SUMPRODUCT(Mapping!$G$124:$G$143,'Capital Base'!BA$26:BA$45)*(1+BA$18)</f>
        <v>994.44823449815897</v>
      </c>
      <c r="BB43" s="187">
        <f>SUMPRODUCT(Mapping!$G$124:$G$143,'Capital Base'!BB$26:BB$45)*(1+BB$18)</f>
        <v>854.20841296732215</v>
      </c>
      <c r="BC43" s="187">
        <f>SUMPRODUCT(Mapping!$G$124:$G$143,'Capital Base'!BC$26:BC$45)*(1+BC$18)</f>
        <v>671.63139684834618</v>
      </c>
      <c r="BD43" s="187">
        <f>SUMPRODUCT(Mapping!$G$124:$G$143,'Capital Base'!BD$26:BD$45)*(1+BD$18)</f>
        <v>421.09158974899043</v>
      </c>
    </row>
    <row r="44" spans="1:56" outlineLevel="1" x14ac:dyDescent="0.2">
      <c r="B44" s="49" t="s">
        <v>155</v>
      </c>
      <c r="C44" s="10" t="s">
        <v>217</v>
      </c>
      <c r="D44" s="24">
        <v>4</v>
      </c>
      <c r="F44" s="74"/>
      <c r="G44" s="187">
        <f>SUMPRODUCT(Mapping!$H$124:$H$143,'Capital Base'!G$26:G$45)*(1+G$18)</f>
        <v>1375.7129635786519</v>
      </c>
      <c r="H44" s="187">
        <f>SUMPRODUCT(Mapping!$H$124:$H$143,'Capital Base'!H$26:H$45)*(1+H$18)</f>
        <v>1422.7136814577084</v>
      </c>
      <c r="I44" s="187">
        <f>SUMPRODUCT(Mapping!$H$124:$H$143,'Capital Base'!I$26:I$45)*(1+I$18)</f>
        <v>1441.3716440868996</v>
      </c>
      <c r="J44" s="187">
        <f>SUMPRODUCT(Mapping!$H$124:$H$143,'Capital Base'!J$26:J$45)*(1+J$18)</f>
        <v>1458.6266862345526</v>
      </c>
      <c r="K44" s="187">
        <f>SUMPRODUCT(Mapping!$H$124:$H$143,'Capital Base'!K$26:K$45)*(1+K$18)</f>
        <v>1502.4859870718731</v>
      </c>
      <c r="L44" s="187">
        <f>SUMPRODUCT(Mapping!$H$124:$H$143,'Capital Base'!L$26:L$45)*(1+L$18)</f>
        <v>1521.675050813614</v>
      </c>
      <c r="M44" s="187">
        <f>SUMPRODUCT(Mapping!$H$124:$H$143,'Capital Base'!M$26:M$45)*(1+M$18)</f>
        <v>1539.1011699243252</v>
      </c>
      <c r="N44" s="187">
        <f>SUMPRODUCT(Mapping!$H$124:$H$143,'Capital Base'!N$26:N$45)*(1+N$18)</f>
        <v>1554.554398708442</v>
      </c>
      <c r="O44" s="187">
        <f>SUMPRODUCT(Mapping!$H$124:$H$143,'Capital Base'!O$26:O$45)*(1+O$18)</f>
        <v>1567.877872590806</v>
      </c>
      <c r="P44" s="187">
        <f>SUMPRODUCT(Mapping!$H$124:$H$143,'Capital Base'!P$26:P$45)*(1+P$18)</f>
        <v>1578.9069336055966</v>
      </c>
      <c r="Q44" s="187">
        <f>SUMPRODUCT(Mapping!$H$124:$H$143,'Capital Base'!Q$26:Q$45)*(1+Q$18)</f>
        <v>1587.4688091866947</v>
      </c>
      <c r="R44" s="187">
        <f>SUMPRODUCT(Mapping!$H$124:$H$143,'Capital Base'!R$26:R$45)*(1+R$18)</f>
        <v>1593.43422876456</v>
      </c>
      <c r="S44" s="187">
        <f>SUMPRODUCT(Mapping!$H$124:$H$143,'Capital Base'!S$26:S$45)*(1+S$18)</f>
        <v>1596.6616834922129</v>
      </c>
      <c r="T44" s="187">
        <f>SUMPRODUCT(Mapping!$H$124:$H$143,'Capital Base'!T$26:T$45)*(1+T$18)</f>
        <v>1596.9833245520972</v>
      </c>
      <c r="U44" s="187">
        <f>SUMPRODUCT(Mapping!$H$124:$H$143,'Capital Base'!U$26:U$45)*(1+U$18)</f>
        <v>1594.2988718974323</v>
      </c>
      <c r="V44" s="187">
        <f>SUMPRODUCT(Mapping!$H$124:$H$143,'Capital Base'!V$26:V$45)*(1+V$18)</f>
        <v>1588.5438793542774</v>
      </c>
      <c r="W44" s="187">
        <f>SUMPRODUCT(Mapping!$H$124:$H$143,'Capital Base'!W$26:W$45)*(1+W$18)</f>
        <v>1579.5896656429027</v>
      </c>
      <c r="X44" s="187">
        <f>SUMPRODUCT(Mapping!$H$124:$H$143,'Capital Base'!X$26:X$45)*(1+X$18)</f>
        <v>1567.2318317736754</v>
      </c>
      <c r="Y44" s="187">
        <f>SUMPRODUCT(Mapping!$H$124:$H$143,'Capital Base'!Y$26:Y$45)*(1+Y$18)</f>
        <v>1551.2561640340423</v>
      </c>
      <c r="Z44" s="187">
        <f>SUMPRODUCT(Mapping!$H$124:$H$143,'Capital Base'!Z$26:Z$45)*(1+Z$18)</f>
        <v>1535.108771581311</v>
      </c>
      <c r="AA44" s="187">
        <f>SUMPRODUCT(Mapping!$H$124:$H$143,'Capital Base'!AA$26:AA$45)*(1+AA$18)</f>
        <v>1515.0686098727797</v>
      </c>
      <c r="AB44" s="187">
        <f>SUMPRODUCT(Mapping!$H$124:$H$143,'Capital Base'!AB$26:AB$45)*(1+AB$18)</f>
        <v>1490.8969939983708</v>
      </c>
      <c r="AC44" s="187">
        <f>SUMPRODUCT(Mapping!$H$124:$H$143,'Capital Base'!AC$26:AC$45)*(1+AC$18)</f>
        <v>1462.3431712501226</v>
      </c>
      <c r="AD44" s="187">
        <f>SUMPRODUCT(Mapping!$H$124:$H$143,'Capital Base'!AD$26:AD$45)*(1+AD$18)</f>
        <v>1429.1442037304514</v>
      </c>
      <c r="AE44" s="187">
        <f>SUMPRODUCT(Mapping!$H$124:$H$143,'Capital Base'!AE$26:AE$45)*(1+AE$18)</f>
        <v>1440.5030261285845</v>
      </c>
      <c r="AF44" s="187">
        <f>SUMPRODUCT(Mapping!$H$124:$H$143,'Capital Base'!AF$26:AF$45)*(1+AF$18)</f>
        <v>1449.1275628720034</v>
      </c>
      <c r="AG44" s="187">
        <f>SUMPRODUCT(Mapping!$H$124:$H$143,'Capital Base'!AG$26:AG$45)*(1+AG$18)</f>
        <v>1455.4737953922984</v>
      </c>
      <c r="AH44" s="187">
        <f>SUMPRODUCT(Mapping!$H$124:$H$143,'Capital Base'!AH$26:AH$45)*(1+AH$18)</f>
        <v>1460.8896572756028</v>
      </c>
      <c r="AI44" s="187">
        <f>SUMPRODUCT(Mapping!$H$124:$H$143,'Capital Base'!AI$26:AI$45)*(1+AI$18)</f>
        <v>1465.9969941732793</v>
      </c>
      <c r="AJ44" s="187">
        <f>SUMPRODUCT(Mapping!$H$124:$H$143,'Capital Base'!AJ$26:AJ$45)*(1+AJ$18)</f>
        <v>1471.5366667412554</v>
      </c>
      <c r="AK44" s="187">
        <f>SUMPRODUCT(Mapping!$H$124:$H$143,'Capital Base'!AK$26:AK$45)*(1+AK$18)</f>
        <v>1476.8819585730469</v>
      </c>
      <c r="AL44" s="187">
        <f>SUMPRODUCT(Mapping!$H$124:$H$143,'Capital Base'!AL$26:AL$45)*(1+AL$18)</f>
        <v>1481.3627376390989</v>
      </c>
      <c r="AM44" s="187">
        <f>SUMPRODUCT(Mapping!$H$124:$H$143,'Capital Base'!AM$26:AM$45)*(1+AM$18)</f>
        <v>1484.7335293937808</v>
      </c>
      <c r="AN44" s="187">
        <f>SUMPRODUCT(Mapping!$H$124:$H$143,'Capital Base'!AN$26:AN$45)*(1+AN$18)</f>
        <v>1486.0604778102172</v>
      </c>
      <c r="AO44" s="187">
        <f>SUMPRODUCT(Mapping!$H$124:$H$143,'Capital Base'!AO$26:AO$45)*(1+AO$18)</f>
        <v>1485.0062554558631</v>
      </c>
      <c r="AP44" s="187">
        <f>SUMPRODUCT(Mapping!$H$124:$H$143,'Capital Base'!AP$26:AP$45)*(1+AP$18)</f>
        <v>1481.1692503573893</v>
      </c>
      <c r="AQ44" s="187">
        <f>SUMPRODUCT(Mapping!$H$124:$H$143,'Capital Base'!AQ$26:AQ$45)*(1+AQ$18)</f>
        <v>1474.0388388066756</v>
      </c>
      <c r="AR44" s="187">
        <f>SUMPRODUCT(Mapping!$H$124:$H$143,'Capital Base'!AR$26:AR$45)*(1+AR$18)</f>
        <v>1463.0107209921052</v>
      </c>
      <c r="AS44" s="187">
        <f>SUMPRODUCT(Mapping!$H$124:$H$143,'Capital Base'!AS$26:AS$45)*(1+AS$18)</f>
        <v>1447.3702265450879</v>
      </c>
      <c r="AT44" s="187">
        <f>SUMPRODUCT(Mapping!$H$124:$H$143,'Capital Base'!AT$26:AT$45)*(1+AT$18)</f>
        <v>1426.2660437797394</v>
      </c>
      <c r="AU44" s="187">
        <f>SUMPRODUCT(Mapping!$H$124:$H$143,'Capital Base'!AU$26:AU$45)*(1+AU$18)</f>
        <v>1398.6748454805643</v>
      </c>
      <c r="AV44" s="187">
        <f>SUMPRODUCT(Mapping!$H$124:$H$143,'Capital Base'!AV$26:AV$45)*(1+AV$18)</f>
        <v>1363.3304612447591</v>
      </c>
      <c r="AW44" s="187">
        <f>SUMPRODUCT(Mapping!$H$124:$H$143,'Capital Base'!AW$26:AW$45)*(1+AW$18)</f>
        <v>1318.6300889160093</v>
      </c>
      <c r="AX44" s="187">
        <f>SUMPRODUCT(Mapping!$H$124:$H$143,'Capital Base'!AX$26:AX$45)*(1+AX$18)</f>
        <v>1262.5519477759583</v>
      </c>
      <c r="AY44" s="187">
        <f>SUMPRODUCT(Mapping!$H$124:$H$143,'Capital Base'!AY$26:AY$45)*(1+AY$18)</f>
        <v>1192.4394337230074</v>
      </c>
      <c r="AZ44" s="187">
        <f>SUMPRODUCT(Mapping!$H$124:$H$143,'Capital Base'!AZ$26:AZ$45)*(1+AZ$18)</f>
        <v>1104.7223344731392</v>
      </c>
      <c r="BA44" s="187">
        <f>SUMPRODUCT(Mapping!$H$124:$H$143,'Capital Base'!BA$26:BA$45)*(1+BA$18)</f>
        <v>994.44823449815897</v>
      </c>
      <c r="BB44" s="187">
        <f>SUMPRODUCT(Mapping!$H$124:$H$143,'Capital Base'!BB$26:BB$45)*(1+BB$18)</f>
        <v>854.20841296732215</v>
      </c>
      <c r="BC44" s="187">
        <f>SUMPRODUCT(Mapping!$H$124:$H$143,'Capital Base'!BC$26:BC$45)*(1+BC$18)</f>
        <v>671.63139684834618</v>
      </c>
      <c r="BD44" s="187">
        <f>SUMPRODUCT(Mapping!$H$124:$H$143,'Capital Base'!BD$26:BD$45)*(1+BD$18)</f>
        <v>421.09158974899043</v>
      </c>
    </row>
    <row r="45" spans="1:56" outlineLevel="1" x14ac:dyDescent="0.2">
      <c r="B45" s="49" t="s">
        <v>156</v>
      </c>
      <c r="C45" s="10" t="s">
        <v>217</v>
      </c>
      <c r="D45" s="24">
        <v>5</v>
      </c>
      <c r="F45" s="74"/>
      <c r="G45" s="187">
        <f>SUMPRODUCT(Mapping!$I$124:$I$143,'Capital Base'!G$26:G$45)*(1+G$18)</f>
        <v>1375.7129635786519</v>
      </c>
      <c r="H45" s="187">
        <f>SUMPRODUCT(Mapping!$I$124:$I$143,'Capital Base'!H$26:H$45)*(1+H$18)</f>
        <v>1422.7136814577084</v>
      </c>
      <c r="I45" s="187">
        <f>SUMPRODUCT(Mapping!$I$124:$I$143,'Capital Base'!I$26:I$45)*(1+I$18)</f>
        <v>1441.3716440868996</v>
      </c>
      <c r="J45" s="187">
        <f>SUMPRODUCT(Mapping!$I$124:$I$143,'Capital Base'!J$26:J$45)*(1+J$18)</f>
        <v>1458.6266862345526</v>
      </c>
      <c r="K45" s="187">
        <f>SUMPRODUCT(Mapping!$I$124:$I$143,'Capital Base'!K$26:K$45)*(1+K$18)</f>
        <v>1502.4859870718731</v>
      </c>
      <c r="L45" s="187">
        <f>SUMPRODUCT(Mapping!$I$124:$I$143,'Capital Base'!L$26:L$45)*(1+L$18)</f>
        <v>1521.675050813614</v>
      </c>
      <c r="M45" s="187">
        <f>SUMPRODUCT(Mapping!$I$124:$I$143,'Capital Base'!M$26:M$45)*(1+M$18)</f>
        <v>1539.1011699243252</v>
      </c>
      <c r="N45" s="187">
        <f>SUMPRODUCT(Mapping!$I$124:$I$143,'Capital Base'!N$26:N$45)*(1+N$18)</f>
        <v>1554.554398708442</v>
      </c>
      <c r="O45" s="187">
        <f>SUMPRODUCT(Mapping!$I$124:$I$143,'Capital Base'!O$26:O$45)*(1+O$18)</f>
        <v>1567.877872590806</v>
      </c>
      <c r="P45" s="187">
        <f>SUMPRODUCT(Mapping!$I$124:$I$143,'Capital Base'!P$26:P$45)*(1+P$18)</f>
        <v>1578.9069336055966</v>
      </c>
      <c r="Q45" s="187">
        <f>SUMPRODUCT(Mapping!$I$124:$I$143,'Capital Base'!Q$26:Q$45)*(1+Q$18)</f>
        <v>1587.4688091866947</v>
      </c>
      <c r="R45" s="187">
        <f>SUMPRODUCT(Mapping!$I$124:$I$143,'Capital Base'!R$26:R$45)*(1+R$18)</f>
        <v>1593.43422876456</v>
      </c>
      <c r="S45" s="187">
        <f>SUMPRODUCT(Mapping!$I$124:$I$143,'Capital Base'!S$26:S$45)*(1+S$18)</f>
        <v>1596.6616834922129</v>
      </c>
      <c r="T45" s="187">
        <f>SUMPRODUCT(Mapping!$I$124:$I$143,'Capital Base'!T$26:T$45)*(1+T$18)</f>
        <v>1596.9833245520972</v>
      </c>
      <c r="U45" s="187">
        <f>SUMPRODUCT(Mapping!$I$124:$I$143,'Capital Base'!U$26:U$45)*(1+U$18)</f>
        <v>1594.2988718974323</v>
      </c>
      <c r="V45" s="187">
        <f>SUMPRODUCT(Mapping!$I$124:$I$143,'Capital Base'!V$26:V$45)*(1+V$18)</f>
        <v>1588.5438793542774</v>
      </c>
      <c r="W45" s="187">
        <f>SUMPRODUCT(Mapping!$I$124:$I$143,'Capital Base'!W$26:W$45)*(1+W$18)</f>
        <v>1579.5896656429027</v>
      </c>
      <c r="X45" s="187">
        <f>SUMPRODUCT(Mapping!$I$124:$I$143,'Capital Base'!X$26:X$45)*(1+X$18)</f>
        <v>1567.2318317736754</v>
      </c>
      <c r="Y45" s="187">
        <f>SUMPRODUCT(Mapping!$I$124:$I$143,'Capital Base'!Y$26:Y$45)*(1+Y$18)</f>
        <v>1551.2561640340423</v>
      </c>
      <c r="Z45" s="187">
        <f>SUMPRODUCT(Mapping!$I$124:$I$143,'Capital Base'!Z$26:Z$45)*(1+Z$18)</f>
        <v>1535.108771581311</v>
      </c>
      <c r="AA45" s="187">
        <f>SUMPRODUCT(Mapping!$I$124:$I$143,'Capital Base'!AA$26:AA$45)*(1+AA$18)</f>
        <v>1515.0686098727797</v>
      </c>
      <c r="AB45" s="187">
        <f>SUMPRODUCT(Mapping!$I$124:$I$143,'Capital Base'!AB$26:AB$45)*(1+AB$18)</f>
        <v>1490.8969939983708</v>
      </c>
      <c r="AC45" s="187">
        <f>SUMPRODUCT(Mapping!$I$124:$I$143,'Capital Base'!AC$26:AC$45)*(1+AC$18)</f>
        <v>1462.3431712501226</v>
      </c>
      <c r="AD45" s="187">
        <f>SUMPRODUCT(Mapping!$I$124:$I$143,'Capital Base'!AD$26:AD$45)*(1+AD$18)</f>
        <v>1429.1442037304514</v>
      </c>
      <c r="AE45" s="187">
        <f>SUMPRODUCT(Mapping!$I$124:$I$143,'Capital Base'!AE$26:AE$45)*(1+AE$18)</f>
        <v>1440.5030261285845</v>
      </c>
      <c r="AF45" s="187">
        <f>SUMPRODUCT(Mapping!$I$124:$I$143,'Capital Base'!AF$26:AF$45)*(1+AF$18)</f>
        <v>1449.1275628720034</v>
      </c>
      <c r="AG45" s="187">
        <f>SUMPRODUCT(Mapping!$I$124:$I$143,'Capital Base'!AG$26:AG$45)*(1+AG$18)</f>
        <v>1455.4737953922984</v>
      </c>
      <c r="AH45" s="187">
        <f>SUMPRODUCT(Mapping!$I$124:$I$143,'Capital Base'!AH$26:AH$45)*(1+AH$18)</f>
        <v>1460.8896572756028</v>
      </c>
      <c r="AI45" s="187">
        <f>SUMPRODUCT(Mapping!$I$124:$I$143,'Capital Base'!AI$26:AI$45)*(1+AI$18)</f>
        <v>1465.9969941732793</v>
      </c>
      <c r="AJ45" s="187">
        <f>SUMPRODUCT(Mapping!$I$124:$I$143,'Capital Base'!AJ$26:AJ$45)*(1+AJ$18)</f>
        <v>1471.5366667412554</v>
      </c>
      <c r="AK45" s="187">
        <f>SUMPRODUCT(Mapping!$I$124:$I$143,'Capital Base'!AK$26:AK$45)*(1+AK$18)</f>
        <v>1476.8819585730469</v>
      </c>
      <c r="AL45" s="187">
        <f>SUMPRODUCT(Mapping!$I$124:$I$143,'Capital Base'!AL$26:AL$45)*(1+AL$18)</f>
        <v>1481.3627376390989</v>
      </c>
      <c r="AM45" s="187">
        <f>SUMPRODUCT(Mapping!$I$124:$I$143,'Capital Base'!AM$26:AM$45)*(1+AM$18)</f>
        <v>1484.7335293937808</v>
      </c>
      <c r="AN45" s="187">
        <f>SUMPRODUCT(Mapping!$I$124:$I$143,'Capital Base'!AN$26:AN$45)*(1+AN$18)</f>
        <v>1486.0604778102172</v>
      </c>
      <c r="AO45" s="187">
        <f>SUMPRODUCT(Mapping!$I$124:$I$143,'Capital Base'!AO$26:AO$45)*(1+AO$18)</f>
        <v>1485.0062554558631</v>
      </c>
      <c r="AP45" s="187">
        <f>SUMPRODUCT(Mapping!$I$124:$I$143,'Capital Base'!AP$26:AP$45)*(1+AP$18)</f>
        <v>1481.1692503573893</v>
      </c>
      <c r="AQ45" s="187">
        <f>SUMPRODUCT(Mapping!$I$124:$I$143,'Capital Base'!AQ$26:AQ$45)*(1+AQ$18)</f>
        <v>1474.0388388066756</v>
      </c>
      <c r="AR45" s="187">
        <f>SUMPRODUCT(Mapping!$I$124:$I$143,'Capital Base'!AR$26:AR$45)*(1+AR$18)</f>
        <v>1463.0107209921052</v>
      </c>
      <c r="AS45" s="187">
        <f>SUMPRODUCT(Mapping!$I$124:$I$143,'Capital Base'!AS$26:AS$45)*(1+AS$18)</f>
        <v>1447.3702265450879</v>
      </c>
      <c r="AT45" s="187">
        <f>SUMPRODUCT(Mapping!$I$124:$I$143,'Capital Base'!AT$26:AT$45)*(1+AT$18)</f>
        <v>1426.2660437797394</v>
      </c>
      <c r="AU45" s="187">
        <f>SUMPRODUCT(Mapping!$I$124:$I$143,'Capital Base'!AU$26:AU$45)*(1+AU$18)</f>
        <v>1398.6748454805643</v>
      </c>
      <c r="AV45" s="187">
        <f>SUMPRODUCT(Mapping!$I$124:$I$143,'Capital Base'!AV$26:AV$45)*(1+AV$18)</f>
        <v>1363.3304612447591</v>
      </c>
      <c r="AW45" s="187">
        <f>SUMPRODUCT(Mapping!$I$124:$I$143,'Capital Base'!AW$26:AW$45)*(1+AW$18)</f>
        <v>1318.6300889160093</v>
      </c>
      <c r="AX45" s="187">
        <f>SUMPRODUCT(Mapping!$I$124:$I$143,'Capital Base'!AX$26:AX$45)*(1+AX$18)</f>
        <v>1262.5519477759583</v>
      </c>
      <c r="AY45" s="187">
        <f>SUMPRODUCT(Mapping!$I$124:$I$143,'Capital Base'!AY$26:AY$45)*(1+AY$18)</f>
        <v>1192.4394337230074</v>
      </c>
      <c r="AZ45" s="187">
        <f>SUMPRODUCT(Mapping!$I$124:$I$143,'Capital Base'!AZ$26:AZ$45)*(1+AZ$18)</f>
        <v>1104.7223344731392</v>
      </c>
      <c r="BA45" s="187">
        <f>SUMPRODUCT(Mapping!$I$124:$I$143,'Capital Base'!BA$26:BA$45)*(1+BA$18)</f>
        <v>994.44823449815897</v>
      </c>
      <c r="BB45" s="187">
        <f>SUMPRODUCT(Mapping!$I$124:$I$143,'Capital Base'!BB$26:BB$45)*(1+BB$18)</f>
        <v>854.20841296732215</v>
      </c>
      <c r="BC45" s="187">
        <f>SUMPRODUCT(Mapping!$I$124:$I$143,'Capital Base'!BC$26:BC$45)*(1+BC$18)</f>
        <v>671.63139684834618</v>
      </c>
      <c r="BD45" s="187">
        <f>SUMPRODUCT(Mapping!$I$124:$I$143,'Capital Base'!BD$26:BD$45)*(1+BD$18)</f>
        <v>421.09158974899043</v>
      </c>
    </row>
    <row r="46" spans="1:56" outlineLevel="1" x14ac:dyDescent="0.2">
      <c r="B46" s="49" t="s">
        <v>157</v>
      </c>
      <c r="C46" s="10" t="s">
        <v>217</v>
      </c>
      <c r="D46" s="24">
        <v>6</v>
      </c>
      <c r="F46" s="74"/>
      <c r="G46" s="187">
        <f>SUMPRODUCT(Mapping!$J$124:$J$143,'Capital Base'!G$26:G$45)*(1+G$18)</f>
        <v>2792.8178016985025</v>
      </c>
      <c r="H46" s="187">
        <f>SUMPRODUCT(Mapping!$J$124:$J$143,'Capital Base'!H$26:H$45)*(1+H$18)</f>
        <v>2611.6214171315296</v>
      </c>
      <c r="I46" s="187">
        <f>SUMPRODUCT(Mapping!$J$124:$J$143,'Capital Base'!I$26:I$45)*(1+I$18)</f>
        <v>2511.6326865397009</v>
      </c>
      <c r="J46" s="187">
        <f>SUMPRODUCT(Mapping!$J$124:$J$143,'Capital Base'!J$26:J$45)*(1+J$18)</f>
        <v>2490.5448723565878</v>
      </c>
      <c r="K46" s="187">
        <f>SUMPRODUCT(Mapping!$J$124:$J$143,'Capital Base'!K$26:K$45)*(1+K$18)</f>
        <v>2516.7627216611004</v>
      </c>
      <c r="L46" s="187">
        <f>SUMPRODUCT(Mapping!$J$124:$J$143,'Capital Base'!L$26:L$45)*(1+L$18)</f>
        <v>2520.5567704706741</v>
      </c>
      <c r="M46" s="187">
        <f>SUMPRODUCT(Mapping!$J$124:$J$143,'Capital Base'!M$26:M$45)*(1+M$18)</f>
        <v>2524.2827228892861</v>
      </c>
      <c r="N46" s="187">
        <f>SUMPRODUCT(Mapping!$J$124:$J$143,'Capital Base'!N$26:N$45)*(1+N$18)</f>
        <v>2530.0454620208261</v>
      </c>
      <c r="O46" s="187">
        <f>SUMPRODUCT(Mapping!$J$124:$J$143,'Capital Base'!O$26:O$45)*(1+O$18)</f>
        <v>2537.2914704908426</v>
      </c>
      <c r="P46" s="187">
        <f>SUMPRODUCT(Mapping!$J$124:$J$143,'Capital Base'!P$26:P$45)*(1+P$18)</f>
        <v>2542.6680301123315</v>
      </c>
      <c r="Q46" s="187">
        <f>SUMPRODUCT(Mapping!$J$124:$J$143,'Capital Base'!Q$26:Q$45)*(1+Q$18)</f>
        <v>2546.0605846680592</v>
      </c>
      <c r="R46" s="187">
        <f>SUMPRODUCT(Mapping!$J$124:$J$143,'Capital Base'!R$26:R$45)*(1+R$18)</f>
        <v>2547.4012217730874</v>
      </c>
      <c r="S46" s="187">
        <f>SUMPRODUCT(Mapping!$J$124:$J$143,'Capital Base'!S$26:S$45)*(1+S$18)</f>
        <v>2546.61307166295</v>
      </c>
      <c r="T46" s="187">
        <f>SUMPRODUCT(Mapping!$J$124:$J$143,'Capital Base'!T$26:T$45)*(1+T$18)</f>
        <v>2543.5964511093789</v>
      </c>
      <c r="U46" s="187">
        <f>SUMPRODUCT(Mapping!$J$124:$J$143,'Capital Base'!U$26:U$45)*(1+U$18)</f>
        <v>2538.3230493181486</v>
      </c>
      <c r="V46" s="187">
        <f>SUMPRODUCT(Mapping!$J$124:$J$143,'Capital Base'!V$26:V$45)*(1+V$18)</f>
        <v>2531.5291525524517</v>
      </c>
      <c r="W46" s="187">
        <f>SUMPRODUCT(Mapping!$J$124:$J$143,'Capital Base'!W$26:W$45)*(1+W$18)</f>
        <v>2522.4775710135768</v>
      </c>
      <c r="X46" s="187">
        <f>SUMPRODUCT(Mapping!$J$124:$J$143,'Capital Base'!X$26:X$45)*(1+X$18)</f>
        <v>2511.0496076869736</v>
      </c>
      <c r="Y46" s="187">
        <f>SUMPRODUCT(Mapping!$J$124:$J$143,'Capital Base'!Y$26:Y$45)*(1+Y$18)</f>
        <v>2497.1212564001148</v>
      </c>
      <c r="Z46" s="187">
        <f>SUMPRODUCT(Mapping!$J$124:$J$143,'Capital Base'!Z$26:Z$45)*(1+Z$18)</f>
        <v>2484.2335157010293</v>
      </c>
      <c r="AA46" s="187">
        <f>SUMPRODUCT(Mapping!$J$124:$J$143,'Capital Base'!AA$26:AA$45)*(1+AA$18)</f>
        <v>2468.7650924751397</v>
      </c>
      <c r="AB46" s="187">
        <f>SUMPRODUCT(Mapping!$J$124:$J$143,'Capital Base'!AB$26:AB$45)*(1+AB$18)</f>
        <v>2450.5826232426352</v>
      </c>
      <c r="AC46" s="187">
        <f>SUMPRODUCT(Mapping!$J$124:$J$143,'Capital Base'!AC$26:AC$45)*(1+AC$18)</f>
        <v>2429.5470929630683</v>
      </c>
      <c r="AD46" s="187">
        <f>SUMPRODUCT(Mapping!$J$124:$J$143,'Capital Base'!AD$26:AD$45)*(1+AD$18)</f>
        <v>2405.5135851437972</v>
      </c>
      <c r="AE46" s="187">
        <f>SUMPRODUCT(Mapping!$J$124:$J$143,'Capital Base'!AE$26:AE$45)*(1+AE$18)</f>
        <v>2383.0923748207706</v>
      </c>
      <c r="AF46" s="187">
        <f>SUMPRODUCT(Mapping!$J$124:$J$143,'Capital Base'!AF$26:AF$45)*(1+AF$18)</f>
        <v>2357.6026362042458</v>
      </c>
      <c r="AG46" s="187">
        <f>SUMPRODUCT(Mapping!$J$124:$J$143,'Capital Base'!AG$26:AG$45)*(1+AG$18)</f>
        <v>2328.9433639148237</v>
      </c>
      <c r="AH46" s="187">
        <f>SUMPRODUCT(Mapping!$J$124:$J$143,'Capital Base'!AH$26:AH$45)*(1+AH$18)</f>
        <v>2297.0080127973997</v>
      </c>
      <c r="AI46" s="187">
        <f>SUMPRODUCT(Mapping!$J$124:$J$143,'Capital Base'!AI$26:AI$45)*(1+AI$18)</f>
        <v>2261.6304303016072</v>
      </c>
      <c r="AJ46" s="187">
        <f>SUMPRODUCT(Mapping!$J$124:$J$143,'Capital Base'!AJ$26:AJ$45)*(1+AJ$18)</f>
        <v>2222.6387747687322</v>
      </c>
      <c r="AK46" s="187">
        <f>SUMPRODUCT(Mapping!$J$124:$J$143,'Capital Base'!AK$26:AK$45)*(1+AK$18)</f>
        <v>2179.945547988425</v>
      </c>
      <c r="AL46" s="187">
        <f>SUMPRODUCT(Mapping!$J$124:$J$143,'Capital Base'!AL$26:AL$45)*(1+AL$18)</f>
        <v>2133.4552572076486</v>
      </c>
      <c r="AM46" s="187">
        <f>SUMPRODUCT(Mapping!$J$124:$J$143,'Capital Base'!AM$26:AM$45)*(1+AM$18)</f>
        <v>2082.9630339023824</v>
      </c>
      <c r="AN46" s="187">
        <f>SUMPRODUCT(Mapping!$J$124:$J$143,'Capital Base'!AN$26:AN$45)*(1+AN$18)</f>
        <v>2028.2499127010099</v>
      </c>
      <c r="AO46" s="187">
        <f>SUMPRODUCT(Mapping!$J$124:$J$143,'Capital Base'!AO$26:AO$45)*(1+AO$18)</f>
        <v>1969.0814401658374</v>
      </c>
      <c r="AP46" s="187">
        <f>SUMPRODUCT(Mapping!$J$124:$J$143,'Capital Base'!AP$26:AP$45)*(1+AP$18)</f>
        <v>1905.205660277865</v>
      </c>
      <c r="AQ46" s="187">
        <f>SUMPRODUCT(Mapping!$J$124:$J$143,'Capital Base'!AQ$26:AQ$45)*(1+AQ$18)</f>
        <v>1836.3506382069629</v>
      </c>
      <c r="AR46" s="187">
        <f>SUMPRODUCT(Mapping!$J$124:$J$143,'Capital Base'!AR$26:AR$45)*(1+AR$18)</f>
        <v>1762.2213672911607</v>
      </c>
      <c r="AS46" s="187">
        <f>SUMPRODUCT(Mapping!$J$124:$J$143,'Capital Base'!AS$26:AS$45)*(1+AS$18)</f>
        <v>1682.4958346882759</v>
      </c>
      <c r="AT46" s="187">
        <f>SUMPRODUCT(Mapping!$J$124:$J$143,'Capital Base'!AT$26:AT$45)*(1+AT$18)</f>
        <v>1596.8199117873019</v>
      </c>
      <c r="AU46" s="187">
        <f>SUMPRODUCT(Mapping!$J$124:$J$143,'Capital Base'!AU$26:AU$45)*(1+AU$18)</f>
        <v>1504.800557296106</v>
      </c>
      <c r="AV46" s="187">
        <f>SUMPRODUCT(Mapping!$J$124:$J$143,'Capital Base'!AV$26:AV$45)*(1+AV$18)</f>
        <v>1405.9744815316312</v>
      </c>
      <c r="AW46" s="187">
        <f>SUMPRODUCT(Mapping!$J$124:$J$143,'Capital Base'!AW$26:AW$45)*(1+AW$18)</f>
        <v>1299.761681468618</v>
      </c>
      <c r="AX46" s="187">
        <f>SUMPRODUCT(Mapping!$J$124:$J$143,'Capital Base'!AX$26:AX$45)*(1+AX$18)</f>
        <v>1185.4495331255171</v>
      </c>
      <c r="AY46" s="187">
        <f>SUMPRODUCT(Mapping!$J$124:$J$143,'Capital Base'!AY$26:AY$45)*(1+AY$18)</f>
        <v>1062.2031872783671</v>
      </c>
      <c r="AZ46" s="187">
        <f>SUMPRODUCT(Mapping!$J$124:$J$143,'Capital Base'!AZ$26:AZ$45)*(1+AZ$18)</f>
        <v>928.95535133255612</v>
      </c>
      <c r="BA46" s="187">
        <f>SUMPRODUCT(Mapping!$J$124:$J$143,'Capital Base'!BA$26:BA$45)*(1+BA$18)</f>
        <v>784.23675153985539</v>
      </c>
      <c r="BB46" s="187">
        <f>SUMPRODUCT(Mapping!$J$124:$J$143,'Capital Base'!BB$26:BB$45)*(1+BB$18)</f>
        <v>625.9458698527751</v>
      </c>
      <c r="BC46" s="187">
        <f>SUMPRODUCT(Mapping!$J$124:$J$143,'Capital Base'!BC$26:BC$45)*(1+BC$18)</f>
        <v>450.65075386888759</v>
      </c>
      <c r="BD46" s="187">
        <f>SUMPRODUCT(Mapping!$J$124:$J$143,'Capital Base'!BD$26:BD$45)*(1+BD$18)</f>
        <v>251.2923658758711</v>
      </c>
    </row>
    <row r="47" spans="1:56" outlineLevel="1" x14ac:dyDescent="0.2">
      <c r="B47" s="49" t="s">
        <v>158</v>
      </c>
      <c r="C47" s="10" t="s">
        <v>217</v>
      </c>
      <c r="D47" s="24">
        <v>7</v>
      </c>
      <c r="F47" s="74"/>
      <c r="G47" s="187">
        <f>SUMPRODUCT(Mapping!$K$124:$K$143,'Capital Base'!G$26:G$45)*(1+G$18)</f>
        <v>2193.2513087378279</v>
      </c>
      <c r="H47" s="187">
        <f>SUMPRODUCT(Mapping!$K$124:$K$143,'Capital Base'!H$26:H$45)*(1+H$18)</f>
        <v>2102.0384292447084</v>
      </c>
      <c r="I47" s="187">
        <f>SUMPRODUCT(Mapping!$K$124:$K$143,'Capital Base'!I$26:I$45)*(1+I$18)</f>
        <v>2049.8606143586435</v>
      </c>
      <c r="J47" s="187">
        <f>SUMPRODUCT(Mapping!$K$124:$K$143,'Capital Base'!J$26:J$45)*(1+J$18)</f>
        <v>2036.0455275980792</v>
      </c>
      <c r="K47" s="187">
        <f>SUMPRODUCT(Mapping!$K$124:$K$143,'Capital Base'!K$26:K$45)*(1+K$18)</f>
        <v>2062.473563486732</v>
      </c>
      <c r="L47" s="187">
        <f>SUMPRODUCT(Mapping!$K$124:$K$143,'Capital Base'!L$26:L$45)*(1+L$18)</f>
        <v>2066.8759194853842</v>
      </c>
      <c r="M47" s="187">
        <f>SUMPRODUCT(Mapping!$K$124:$K$143,'Capital Base'!M$26:M$45)*(1+M$18)</f>
        <v>2070.5985218732117</v>
      </c>
      <c r="N47" s="187">
        <f>SUMPRODUCT(Mapping!$K$124:$K$143,'Capital Base'!N$26:N$45)*(1+N$18)</f>
        <v>2076.108561049627</v>
      </c>
      <c r="O47" s="187">
        <f>SUMPRODUCT(Mapping!$K$124:$K$143,'Capital Base'!O$26:O$45)*(1+O$18)</f>
        <v>2082.8267359138622</v>
      </c>
      <c r="P47" s="187">
        <f>SUMPRODUCT(Mapping!$K$124:$K$143,'Capital Base'!P$26:P$45)*(1+P$18)</f>
        <v>2087.9327808123894</v>
      </c>
      <c r="Q47" s="187">
        <f>SUMPRODUCT(Mapping!$K$124:$K$143,'Capital Base'!Q$26:Q$45)*(1+Q$18)</f>
        <v>2091.325335368118</v>
      </c>
      <c r="R47" s="187">
        <f>SUMPRODUCT(Mapping!$K$124:$K$143,'Capital Base'!R$26:R$45)*(1+R$18)</f>
        <v>2092.9501820039586</v>
      </c>
      <c r="S47" s="187">
        <f>SUMPRODUCT(Mapping!$K$124:$K$143,'Capital Base'!S$26:S$45)*(1+S$18)</f>
        <v>2092.7446614319865</v>
      </c>
      <c r="T47" s="187">
        <f>SUMPRODUCT(Mapping!$K$124:$K$143,'Capital Base'!T$26:T$45)*(1+T$18)</f>
        <v>2090.6238337933437</v>
      </c>
      <c r="U47" s="187">
        <f>SUMPRODUCT(Mapping!$K$124:$K$143,'Capital Base'!U$26:U$45)*(1+U$18)</f>
        <v>2086.5746823191848</v>
      </c>
      <c r="V47" s="187">
        <f>SUMPRODUCT(Mapping!$K$124:$K$143,'Capital Base'!V$26:V$45)*(1+V$18)</f>
        <v>2081.3493562722333</v>
      </c>
      <c r="W47" s="187">
        <f>SUMPRODUCT(Mapping!$K$124:$K$143,'Capital Base'!W$26:W$45)*(1+W$18)</f>
        <v>2074.2271167174167</v>
      </c>
      <c r="X47" s="187">
        <f>SUMPRODUCT(Mapping!$K$124:$K$143,'Capital Base'!X$26:X$45)*(1+X$18)</f>
        <v>2065.1063248467499</v>
      </c>
      <c r="Y47" s="187">
        <f>SUMPRODUCT(Mapping!$K$124:$K$143,'Capital Base'!Y$26:Y$45)*(1+Y$18)</f>
        <v>2053.8806601225588</v>
      </c>
      <c r="Z47" s="187">
        <f>SUMPRODUCT(Mapping!$K$124:$K$143,'Capital Base'!Z$26:Z$45)*(1+Z$18)</f>
        <v>2044.1094548660501</v>
      </c>
      <c r="AA47" s="187">
        <f>SUMPRODUCT(Mapping!$K$124:$K$143,'Capital Base'!AA$26:AA$45)*(1+AA$18)</f>
        <v>2032.1904192275404</v>
      </c>
      <c r="AB47" s="187">
        <f>SUMPRODUCT(Mapping!$K$124:$K$143,'Capital Base'!AB$26:AB$45)*(1+AB$18)</f>
        <v>2018.0098844998045</v>
      </c>
      <c r="AC47" s="187">
        <f>SUMPRODUCT(Mapping!$K$124:$K$143,'Capital Base'!AC$26:AC$45)*(1+AC$18)</f>
        <v>2001.4492446210263</v>
      </c>
      <c r="AD47" s="187">
        <f>SUMPRODUCT(Mapping!$K$124:$K$143,'Capital Base'!AD$26:AD$45)*(1+AD$18)</f>
        <v>1982.3847296842966</v>
      </c>
      <c r="AE47" s="187">
        <f>SUMPRODUCT(Mapping!$K$124:$K$143,'Capital Base'!AE$26:AE$45)*(1+AE$18)</f>
        <v>1965.4485230431512</v>
      </c>
      <c r="AF47" s="187">
        <f>SUMPRODUCT(Mapping!$K$124:$K$143,'Capital Base'!AF$26:AF$45)*(1+AF$18)</f>
        <v>1945.9824938272659</v>
      </c>
      <c r="AG47" s="187">
        <f>SUMPRODUCT(Mapping!$K$124:$K$143,'Capital Base'!AG$26:AG$45)*(1+AG$18)</f>
        <v>1923.9091438158755</v>
      </c>
      <c r="AH47" s="187">
        <f>SUMPRODUCT(Mapping!$K$124:$K$143,'Capital Base'!AH$26:AH$45)*(1+AH$18)</f>
        <v>1899.1462736793701</v>
      </c>
      <c r="AI47" s="187">
        <f>SUMPRODUCT(Mapping!$K$124:$K$143,'Capital Base'!AI$26:AI$45)*(1+AI$18)</f>
        <v>1871.5529426011044</v>
      </c>
      <c r="AJ47" s="187">
        <f>SUMPRODUCT(Mapping!$K$124:$K$143,'Capital Base'!AJ$26:AJ$45)*(1+AJ$18)</f>
        <v>1840.9834146435815</v>
      </c>
      <c r="AK47" s="187">
        <f>SUMPRODUCT(Mapping!$K$124:$K$143,'Capital Base'!AK$26:AK$45)*(1+AK$18)</f>
        <v>1807.3772202472057</v>
      </c>
      <c r="AL47" s="187">
        <f>SUMPRODUCT(Mapping!$K$124:$K$143,'Capital Base'!AL$26:AL$45)*(1+AL$18)</f>
        <v>1770.6668480696371</v>
      </c>
      <c r="AM47" s="187">
        <f>SUMPRODUCT(Mapping!$K$124:$K$143,'Capital Base'!AM$26:AM$45)*(1+AM$18)</f>
        <v>1730.6763945025759</v>
      </c>
      <c r="AN47" s="187">
        <f>SUMPRODUCT(Mapping!$K$124:$K$143,'Capital Base'!AN$26:AN$45)*(1+AN$18)</f>
        <v>1687.2168742820304</v>
      </c>
      <c r="AO47" s="187">
        <f>SUMPRODUCT(Mapping!$K$124:$K$143,'Capital Base'!AO$26:AO$45)*(1+AO$18)</f>
        <v>1640.0848619263513</v>
      </c>
      <c r="AP47" s="187">
        <f>SUMPRODUCT(Mapping!$K$124:$K$143,'Capital Base'!AP$26:AP$45)*(1+AP$18)</f>
        <v>1589.0605108758587</v>
      </c>
      <c r="AQ47" s="187">
        <f>SUMPRODUCT(Mapping!$K$124:$K$143,'Capital Base'!AQ$26:AQ$45)*(1+AQ$18)</f>
        <v>1533.9051119457101</v>
      </c>
      <c r="AR47" s="187">
        <f>SUMPRODUCT(Mapping!$K$124:$K$143,'Capital Base'!AR$26:AR$45)*(1+AR$18)</f>
        <v>1474.3580360460753</v>
      </c>
      <c r="AS47" s="187">
        <f>SUMPRODUCT(Mapping!$K$124:$K$143,'Capital Base'!AS$26:AS$45)*(1+AS$18)</f>
        <v>1410.1328366640796</v>
      </c>
      <c r="AT47" s="187">
        <f>SUMPRODUCT(Mapping!$K$124:$K$143,'Capital Base'!AT$26:AT$45)*(1+AT$18)</f>
        <v>1340.9121782270672</v>
      </c>
      <c r="AU47" s="187">
        <f>SUMPRODUCT(Mapping!$K$124:$K$143,'Capital Base'!AU$26:AU$45)*(1+AU$18)</f>
        <v>1266.3410782967965</v>
      </c>
      <c r="AV47" s="187">
        <f>SUMPRODUCT(Mapping!$K$124:$K$143,'Capital Base'!AV$26:AV$45)*(1+AV$18)</f>
        <v>1185.9956121547682</v>
      </c>
      <c r="AW47" s="187">
        <f>SUMPRODUCT(Mapping!$K$124:$K$143,'Capital Base'!AW$26:AW$45)*(1+AW$18)</f>
        <v>1099.3364893696978</v>
      </c>
      <c r="AX47" s="187">
        <f>SUMPRODUCT(Mapping!$K$124:$K$143,'Capital Base'!AX$26:AX$45)*(1+AX$18)</f>
        <v>1005.6931889617978</v>
      </c>
      <c r="AY47" s="187">
        <f>SUMPRODUCT(Mapping!$K$124:$K$143,'Capital Base'!AY$26:AY$45)*(1+AY$18)</f>
        <v>904.27439919167034</v>
      </c>
      <c r="AZ47" s="187">
        <f>SUMPRODUCT(Mapping!$K$124:$K$143,'Capital Base'!AZ$26:AZ$45)*(1+AZ$18)</f>
        <v>794.05784484183584</v>
      </c>
      <c r="BA47" s="187">
        <f>SUMPRODUCT(Mapping!$K$124:$K$143,'Capital Base'!BA$26:BA$45)*(1+BA$18)</f>
        <v>673.62079621746432</v>
      </c>
      <c r="BB47" s="187">
        <f>SUMPRODUCT(Mapping!$K$124:$K$143,'Capital Base'!BB$26:BB$45)*(1+BB$18)</f>
        <v>540.90985419868639</v>
      </c>
      <c r="BC47" s="187">
        <f>SUMPRODUCT(Mapping!$K$124:$K$143,'Capital Base'!BC$26:BC$45)*(1+BC$18)</f>
        <v>392.54280983859286</v>
      </c>
      <c r="BD47" s="187">
        <f>SUMPRODUCT(Mapping!$K$124:$K$143,'Capital Base'!BD$26:BD$45)*(1+BD$18)</f>
        <v>221.51204456034384</v>
      </c>
    </row>
    <row r="48" spans="1:56" outlineLevel="1" x14ac:dyDescent="0.2">
      <c r="B48" s="49"/>
    </row>
    <row r="50" spans="1:56" x14ac:dyDescent="0.2">
      <c r="A50" s="69">
        <f ca="1">MAX($A$1:A49)+subsection</f>
        <v>9.0499999999999989</v>
      </c>
      <c r="B50" s="6" t="s">
        <v>282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  <row r="52" spans="1:56" outlineLevel="1" x14ac:dyDescent="0.2">
      <c r="B52" s="50" t="s">
        <v>283</v>
      </c>
      <c r="C52" s="2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</row>
    <row r="53" spans="1:56" outlineLevel="1" x14ac:dyDescent="0.2">
      <c r="C53" s="24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</row>
    <row r="54" spans="1:56" outlineLevel="1" x14ac:dyDescent="0.2">
      <c r="B54" s="1" t="s">
        <v>284</v>
      </c>
      <c r="C54" s="24" t="s">
        <v>72</v>
      </c>
      <c r="G54" s="209">
        <f t="shared" ref="G54:AL54" si="12">MIN(Annualisation_Years,COUNT(Years)-G$12+1)</f>
        <v>15</v>
      </c>
      <c r="H54" s="209">
        <f t="shared" si="12"/>
        <v>15</v>
      </c>
      <c r="I54" s="209">
        <f t="shared" si="12"/>
        <v>15</v>
      </c>
      <c r="J54" s="209">
        <f t="shared" si="12"/>
        <v>15</v>
      </c>
      <c r="K54" s="209">
        <f t="shared" si="12"/>
        <v>15</v>
      </c>
      <c r="L54" s="209">
        <f t="shared" si="12"/>
        <v>15</v>
      </c>
      <c r="M54" s="209">
        <f t="shared" si="12"/>
        <v>15</v>
      </c>
      <c r="N54" s="209">
        <f t="shared" si="12"/>
        <v>15</v>
      </c>
      <c r="O54" s="209">
        <f t="shared" si="12"/>
        <v>15</v>
      </c>
      <c r="P54" s="209">
        <f t="shared" si="12"/>
        <v>15</v>
      </c>
      <c r="Q54" s="209">
        <f t="shared" si="12"/>
        <v>15</v>
      </c>
      <c r="R54" s="209">
        <f t="shared" si="12"/>
        <v>15</v>
      </c>
      <c r="S54" s="209">
        <f t="shared" si="12"/>
        <v>15</v>
      </c>
      <c r="T54" s="209">
        <f t="shared" si="12"/>
        <v>15</v>
      </c>
      <c r="U54" s="209">
        <f t="shared" si="12"/>
        <v>15</v>
      </c>
      <c r="V54" s="209">
        <f t="shared" si="12"/>
        <v>15</v>
      </c>
      <c r="W54" s="209">
        <f t="shared" si="12"/>
        <v>15</v>
      </c>
      <c r="X54" s="209">
        <f t="shared" si="12"/>
        <v>15</v>
      </c>
      <c r="Y54" s="209">
        <f t="shared" si="12"/>
        <v>15</v>
      </c>
      <c r="Z54" s="209">
        <f t="shared" si="12"/>
        <v>15</v>
      </c>
      <c r="AA54" s="209">
        <f t="shared" si="12"/>
        <v>15</v>
      </c>
      <c r="AB54" s="209">
        <f t="shared" si="12"/>
        <v>15</v>
      </c>
      <c r="AC54" s="209">
        <f t="shared" si="12"/>
        <v>15</v>
      </c>
      <c r="AD54" s="209">
        <f t="shared" si="12"/>
        <v>15</v>
      </c>
      <c r="AE54" s="209">
        <f t="shared" si="12"/>
        <v>15</v>
      </c>
      <c r="AF54" s="209">
        <f t="shared" si="12"/>
        <v>15</v>
      </c>
      <c r="AG54" s="209">
        <f t="shared" si="12"/>
        <v>15</v>
      </c>
      <c r="AH54" s="209">
        <f t="shared" si="12"/>
        <v>15</v>
      </c>
      <c r="AI54" s="209">
        <f t="shared" si="12"/>
        <v>15</v>
      </c>
      <c r="AJ54" s="209">
        <f t="shared" si="12"/>
        <v>15</v>
      </c>
      <c r="AK54" s="209">
        <f t="shared" si="12"/>
        <v>15</v>
      </c>
      <c r="AL54" s="209">
        <f t="shared" si="12"/>
        <v>15</v>
      </c>
      <c r="AM54" s="209">
        <f t="shared" ref="AM54:BD54" si="13">MIN(Annualisation_Years,COUNT(Years)-AM$12+1)</f>
        <v>15</v>
      </c>
      <c r="AN54" s="209">
        <f t="shared" si="13"/>
        <v>15</v>
      </c>
      <c r="AO54" s="209">
        <f t="shared" si="13"/>
        <v>15</v>
      </c>
      <c r="AP54" s="209">
        <f t="shared" si="13"/>
        <v>15</v>
      </c>
      <c r="AQ54" s="209">
        <f t="shared" si="13"/>
        <v>14</v>
      </c>
      <c r="AR54" s="209">
        <f t="shared" si="13"/>
        <v>13</v>
      </c>
      <c r="AS54" s="209">
        <f t="shared" si="13"/>
        <v>12</v>
      </c>
      <c r="AT54" s="209">
        <f t="shared" si="13"/>
        <v>11</v>
      </c>
      <c r="AU54" s="209">
        <f t="shared" si="13"/>
        <v>10</v>
      </c>
      <c r="AV54" s="209">
        <f t="shared" si="13"/>
        <v>9</v>
      </c>
      <c r="AW54" s="209">
        <f t="shared" si="13"/>
        <v>8</v>
      </c>
      <c r="AX54" s="209">
        <f t="shared" si="13"/>
        <v>7</v>
      </c>
      <c r="AY54" s="209">
        <f t="shared" si="13"/>
        <v>6</v>
      </c>
      <c r="AZ54" s="209">
        <f t="shared" si="13"/>
        <v>5</v>
      </c>
      <c r="BA54" s="209">
        <f t="shared" si="13"/>
        <v>4</v>
      </c>
      <c r="BB54" s="209">
        <f t="shared" si="13"/>
        <v>3</v>
      </c>
      <c r="BC54" s="209">
        <f t="shared" si="13"/>
        <v>2</v>
      </c>
      <c r="BD54" s="209">
        <f t="shared" si="13"/>
        <v>1</v>
      </c>
    </row>
    <row r="55" spans="1:56" outlineLevel="1" x14ac:dyDescent="0.2">
      <c r="C55" s="24"/>
      <c r="J55" s="208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</row>
    <row r="56" spans="1:56" outlineLevel="1" x14ac:dyDescent="0.2">
      <c r="B56" s="48" t="s">
        <v>149</v>
      </c>
      <c r="C56" s="24"/>
      <c r="D56" s="54" t="s">
        <v>279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</row>
    <row r="57" spans="1:56" outlineLevel="1" x14ac:dyDescent="0.2">
      <c r="B57" s="49" t="s">
        <v>151</v>
      </c>
      <c r="C57" s="10" t="s">
        <v>217</v>
      </c>
      <c r="D57" s="24">
        <v>1</v>
      </c>
      <c r="G57" s="187">
        <f t="array" aca="1" ref="G57" ca="1">-PMT((1+G$19)/(1+G$18)-1,G$54,SUM(OFFSET(G27,0,0,1,G$54)/OFFSET(G$20,0,0,1,G$54)),0,1)*G$20</f>
        <v>47.742698328615731</v>
      </c>
      <c r="H57" s="187">
        <f t="array" aca="1" ref="H57" ca="1">-PMT((1+H$19)/(1+H$18)-1,H$54,SUM(OFFSET(H27,0,0,1,H$54)/OFFSET(H$20,0,0,1,H$54)),0,1)*H$20</f>
        <v>44.752752432520026</v>
      </c>
      <c r="I57" s="187">
        <f t="array" aca="1" ref="I57" ca="1">-PMT((1+I$19)/(1+I$18)-1,I$54,SUM(OFFSET(I27,0,0,1,I$54)/OFFSET(I$20,0,0,1,I$54)),0,1)*I$20</f>
        <v>47.176621501918994</v>
      </c>
      <c r="J57" s="187">
        <f t="array" aca="1" ref="J57" ca="1">-PMT((1+J$19)/(1+J$18)-1,J$54,SUM(OFFSET(J27,0,0,1,J$54)/OFFSET(J$20,0,0,1,J$54)),0,1)*J$20</f>
        <v>46.779911175860029</v>
      </c>
      <c r="K57" s="187">
        <f t="array" aca="1" ref="K57" ca="1">-PMT((1+K$19)/(1+K$18)-1,K$54,SUM(OFFSET(K27,0,0,1,K$54)/OFFSET(K$20,0,0,1,K$54)),0,1)*K$20</f>
        <v>39.488680364832838</v>
      </c>
      <c r="L57" s="187">
        <f t="array" aca="1" ref="L57" ca="1">-PMT((1+L$19)/(1+L$18)-1,L$54,SUM(OFFSET(L27,0,0,1,L$54)/OFFSET(L$20,0,0,1,L$54)),0,1)*L$20</f>
        <v>39.767079696273321</v>
      </c>
      <c r="M57" s="187">
        <f t="array" aca="1" ref="M57" ca="1">-PMT((1+M$19)/(1+M$18)-1,M$54,SUM(OFFSET(M27,0,0,1,M$54)/OFFSET(M$20,0,0,1,M$54)),0,1)*M$20</f>
        <v>40.761256688680149</v>
      </c>
      <c r="N57" s="187">
        <f t="array" aca="1" ref="N57" ca="1">-PMT((1+N$19)/(1+N$18)-1,N$54,SUM(OFFSET(N27,0,0,1,N$54)/OFFSET(N$20,0,0,1,N$54)),0,1)*N$20</f>
        <v>41.780288105897149</v>
      </c>
      <c r="O57" s="187">
        <f t="array" aca="1" ref="O57" ca="1">-PMT((1+O$19)/(1+O$18)-1,O$54,SUM(OFFSET(O27,0,0,1,O$54)/OFFSET(O$20,0,0,1,O$54)),0,1)*O$20</f>
        <v>42.82479530854458</v>
      </c>
      <c r="P57" s="187">
        <f t="array" aca="1" ref="P57" ca="1">-PMT((1+P$19)/(1+P$18)-1,P$54,SUM(OFFSET(P27,0,0,1,P$54)/OFFSET(P$20,0,0,1,P$54)),0,1)*P$20</f>
        <v>43.895415191258195</v>
      </c>
      <c r="Q57" s="187">
        <f t="array" aca="1" ref="Q57" ca="1">-PMT((1+Q$19)/(1+Q$18)-1,Q$54,SUM(OFFSET(Q27,0,0,1,Q$54)/OFFSET(Q$20,0,0,1,Q$54)),0,1)*Q$20</f>
        <v>44.992800571039645</v>
      </c>
      <c r="R57" s="187">
        <f t="array" aca="1" ref="R57" ca="1">-PMT((1+R$19)/(1+R$18)-1,R$54,SUM(OFFSET(R27,0,0,1,R$54)/OFFSET(R$20,0,0,1,R$54)),0,1)*R$20</f>
        <v>46.117620585315635</v>
      </c>
      <c r="S57" s="187">
        <f t="array" aca="1" ref="S57" ca="1">-PMT((1+S$19)/(1+S$18)-1,S$54,SUM(OFFSET(S27,0,0,1,S$54)/OFFSET(S$20,0,0,1,S$54)),0,1)*S$20</f>
        <v>47.270561099948509</v>
      </c>
      <c r="T57" s="187">
        <f t="array" aca="1" ref="T57" ca="1">-PMT((1+T$19)/(1+T$18)-1,T$54,SUM(OFFSET(T27,0,0,1,T$54)/OFFSET(T$20,0,0,1,T$54)),0,1)*T$20</f>
        <v>48.452325127447203</v>
      </c>
      <c r="U57" s="187">
        <f t="array" aca="1" ref="U57" ca="1">-PMT((1+U$19)/(1+U$18)-1,U$54,SUM(OFFSET(U27,0,0,1,U$54)/OFFSET(U$20,0,0,1,U$54)),0,1)*U$20</f>
        <v>49.6636332556334</v>
      </c>
      <c r="V57" s="187">
        <f t="array" aca="1" ref="V57" ca="1">-PMT((1+V$19)/(1+V$18)-1,V$54,SUM(OFFSET(V27,0,0,1,V$54)/OFFSET(V$20,0,0,1,V$54)),0,1)*V$20</f>
        <v>50.905224087024223</v>
      </c>
      <c r="W57" s="187">
        <f t="array" aca="1" ref="W57" ca="1">-PMT((1+W$19)/(1+W$18)-1,W$54,SUM(OFFSET(W27,0,0,1,W$54)/OFFSET(W$20,0,0,1,W$54)),0,1)*W$20</f>
        <v>52.177854689199819</v>
      </c>
      <c r="X57" s="187">
        <f t="array" aca="1" ref="X57" ca="1">-PMT((1+X$19)/(1+X$18)-1,X$54,SUM(OFFSET(X27,0,0,1,X$54)/OFFSET(X$20,0,0,1,X$54)),0,1)*X$20</f>
        <v>53.482301056429819</v>
      </c>
      <c r="Y57" s="187">
        <f t="array" aca="1" ref="Y57" ca="1">-PMT((1+Y$19)/(1+Y$18)-1,Y$54,SUM(OFFSET(Y27,0,0,1,Y$54)/OFFSET(Y$20,0,0,1,Y$54)),0,1)*Y$20</f>
        <v>54.819358582840565</v>
      </c>
      <c r="Z57" s="187">
        <f t="array" aca="1" ref="Z57" ca="1">-PMT((1+Z$19)/(1+Z$18)-1,Z$54,SUM(OFFSET(Z27,0,0,1,Z$54)/OFFSET(Z$20,0,0,1,Z$54)),0,1)*Z$20</f>
        <v>56.189842547411573</v>
      </c>
      <c r="AA57" s="187">
        <f t="array" aca="1" ref="AA57" ca="1">-PMT((1+AA$19)/(1+AA$18)-1,AA$54,SUM(OFFSET(AA27,0,0,1,AA$54)/OFFSET(AA$20,0,0,1,AA$54)),0,1)*AA$20</f>
        <v>57.594588611096874</v>
      </c>
      <c r="AB57" s="187">
        <f t="array" aca="1" ref="AB57" ca="1">-PMT((1+AB$19)/(1+AB$18)-1,AB$54,SUM(OFFSET(AB27,0,0,1,AB$54)/OFFSET(AB$20,0,0,1,AB$54)),0,1)*AB$20</f>
        <v>59.034453326374269</v>
      </c>
      <c r="AC57" s="187">
        <f t="array" aca="1" ref="AC57" ca="1">-PMT((1+AC$19)/(1+AC$18)-1,AC$54,SUM(OFFSET(AC27,0,0,1,AC$54)/OFFSET(AC$20,0,0,1,AC$54)),0,1)*AC$20</f>
        <v>60.510314659533627</v>
      </c>
      <c r="AD57" s="187">
        <f t="array" aca="1" ref="AD57" ca="1">-PMT((1+AD$19)/(1+AD$18)-1,AD$54,SUM(OFFSET(AD27,0,0,1,AD$54)/OFFSET(AD$20,0,0,1,AD$54)),0,1)*AD$20</f>
        <v>62.02307252602197</v>
      </c>
      <c r="AE57" s="187">
        <f t="array" aca="1" ref="AE57" ca="1">-PMT((1+AE$19)/(1+AE$18)-1,AE$54,SUM(OFFSET(AE27,0,0,1,AE$54)/OFFSET(AE$20,0,0,1,AE$54)),0,1)*AE$20</f>
        <v>63.573649339172512</v>
      </c>
      <c r="AF57" s="187">
        <f t="array" aca="1" ref="AF57" ca="1">-PMT((1+AF$19)/(1+AF$18)-1,AF$54,SUM(OFFSET(AF27,0,0,1,AF$54)/OFFSET(AF$20,0,0,1,AF$54)),0,1)*AF$20</f>
        <v>65.162990572651807</v>
      </c>
      <c r="AG57" s="187">
        <f t="array" aca="1" ref="AG57" ca="1">-PMT((1+AG$19)/(1+AG$18)-1,AG$54,SUM(OFFSET(AG27,0,0,1,AG$54)/OFFSET(AG$20,0,0,1,AG$54)),0,1)*AG$20</f>
        <v>66.792065336968093</v>
      </c>
      <c r="AH57" s="187">
        <f t="array" aca="1" ref="AH57" ca="1">-PMT((1+AH$19)/(1+AH$18)-1,AH$54,SUM(OFFSET(AH27,0,0,1,AH$54)/OFFSET(AH$20,0,0,1,AH$54)),0,1)*AH$20</f>
        <v>68.461866970392293</v>
      </c>
      <c r="AI57" s="187">
        <f t="array" aca="1" ref="AI57" ca="1">-PMT((1+AI$19)/(1+AI$18)-1,AI$54,SUM(OFFSET(AI27,0,0,1,AI$54)/OFFSET(AI$20,0,0,1,AI$54)),0,1)*AI$20</f>
        <v>70.173413644652101</v>
      </c>
      <c r="AJ57" s="187">
        <f t="array" aca="1" ref="AJ57" ca="1">-PMT((1+AJ$19)/(1+AJ$18)-1,AJ$54,SUM(OFFSET(AJ27,0,0,1,AJ$54)/OFFSET(AJ$20,0,0,1,AJ$54)),0,1)*AJ$20</f>
        <v>71.927748985768389</v>
      </c>
      <c r="AK57" s="187">
        <f t="array" aca="1" ref="AK57" ca="1">-PMT((1+AK$19)/(1+AK$18)-1,AK$54,SUM(OFFSET(AK27,0,0,1,AK$54)/OFFSET(AK$20,0,0,1,AK$54)),0,1)*AK$20</f>
        <v>73.725942710412596</v>
      </c>
      <c r="AL57" s="187">
        <f t="array" aca="1" ref="AL57" ca="1">-PMT((1+AL$19)/(1+AL$18)-1,AL$54,SUM(OFFSET(AL27,0,0,1,AL$54)/OFFSET(AL$20,0,0,1,AL$54)),0,1)*AL$20</f>
        <v>75.569091278172905</v>
      </c>
      <c r="AM57" s="187">
        <f t="array" aca="1" ref="AM57" ca="1">-PMT((1+AM$19)/(1+AM$18)-1,AM$54,SUM(OFFSET(AM27,0,0,1,AM$54)/OFFSET(AM$20,0,0,1,AM$54)),0,1)*AM$20</f>
        <v>77.458318560127239</v>
      </c>
      <c r="AN57" s="187">
        <f t="array" aca="1" ref="AN57" ca="1">-PMT((1+AN$19)/(1+AN$18)-1,AN$54,SUM(OFFSET(AN27,0,0,1,AN$54)/OFFSET(AN$20,0,0,1,AN$54)),0,1)*AN$20</f>
        <v>79.394776524130393</v>
      </c>
      <c r="AO57" s="187">
        <f t="array" aca="1" ref="AO57" ca="1">-PMT((1+AO$19)/(1+AO$18)-1,AO$54,SUM(OFFSET(AO27,0,0,1,AO$54)/OFFSET(AO$20,0,0,1,AO$54)),0,1)*AO$20</f>
        <v>81.379645937233661</v>
      </c>
      <c r="AP57" s="187">
        <f t="array" aca="1" ref="AP57" ca="1">-PMT((1+AP$19)/(1+AP$18)-1,AP$54,SUM(OFFSET(AP27,0,0,1,AP$54)/OFFSET(AP$20,0,0,1,AP$54)),0,1)*AP$20</f>
        <v>83.414137085664493</v>
      </c>
      <c r="AQ57" s="187">
        <f t="array" aca="1" ref="AQ57" ca="1">-PMT((1+AQ$19)/(1+AQ$18)-1,AQ$54,SUM(OFFSET(AQ27,0,0,1,AQ$54)/OFFSET(AQ$20,0,0,1,AQ$54)),0,1)*AQ$20</f>
        <v>85.499490512806091</v>
      </c>
      <c r="AR57" s="187">
        <f t="array" aca="1" ref="AR57" ca="1">-PMT((1+AR$19)/(1+AR$18)-1,AR$54,SUM(OFFSET(AR27,0,0,1,AR$54)/OFFSET(AR$20,0,0,1,AR$54)),0,1)*AR$20</f>
        <v>87.636977775626249</v>
      </c>
      <c r="AS57" s="187">
        <f t="array" aca="1" ref="AS57" ca="1">-PMT((1+AS$19)/(1+AS$18)-1,AS$54,SUM(OFFSET(AS27,0,0,1,AS$54)/OFFSET(AS$20,0,0,1,AS$54)),0,1)*AS$20</f>
        <v>89.827902220016867</v>
      </c>
      <c r="AT57" s="187">
        <f t="array" aca="1" ref="AT57" ca="1">-PMT((1+AT$19)/(1+AT$18)-1,AT$54,SUM(OFFSET(AT27,0,0,1,AT$54)/OFFSET(AT$20,0,0,1,AT$54)),0,1)*AT$20</f>
        <v>92.073599775517309</v>
      </c>
      <c r="AU57" s="187">
        <f t="array" aca="1" ref="AU57" ca="1">-PMT((1+AU$19)/(1+AU$18)-1,AU$54,SUM(OFFSET(AU27,0,0,1,AU$54)/OFFSET(AU$20,0,0,1,AU$54)),0,1)*AU$20</f>
        <v>94.375439769905213</v>
      </c>
      <c r="AV57" s="187">
        <f t="array" aca="1" ref="AV57" ca="1">-PMT((1+AV$19)/(1+AV$18)-1,AV$54,SUM(OFFSET(AV27,0,0,1,AV$54)/OFFSET(AV$20,0,0,1,AV$54)),0,1)*AV$20</f>
        <v>96.734825764152859</v>
      </c>
      <c r="AW57" s="187">
        <f t="array" aca="1" ref="AW57" ca="1">-PMT((1+AW$19)/(1+AW$18)-1,AW$54,SUM(OFFSET(AW27,0,0,1,AW$54)/OFFSET(AW$20,0,0,1,AW$54)),0,1)*AW$20</f>
        <v>99.153196408256676</v>
      </c>
      <c r="AX57" s="187">
        <f t="array" aca="1" ref="AX57" ca="1">-PMT((1+AX$19)/(1+AX$18)-1,AX$54,SUM(OFFSET(AX27,0,0,1,AX$54)/OFFSET(AX$20,0,0,1,AX$54)),0,1)*AX$20</f>
        <v>101.63202631846308</v>
      </c>
      <c r="AY57" s="187">
        <f t="array" aca="1" ref="AY57" ca="1">-PMT((1+AY$19)/(1+AY$18)-1,AY$54,SUM(OFFSET(AY27,0,0,1,AY$54)/OFFSET(AY$20,0,0,1,AY$54)),0,1)*AY$20</f>
        <v>104.17282697642464</v>
      </c>
      <c r="AZ57" s="187">
        <f t="array" aca="1" ref="AZ57" ca="1">-PMT((1+AZ$19)/(1+AZ$18)-1,AZ$54,SUM(OFFSET(AZ27,0,0,1,AZ$54)/OFFSET(AZ$20,0,0,1,AZ$54)),0,1)*AZ$20</f>
        <v>106.77714765083525</v>
      </c>
      <c r="BA57" s="187">
        <f t="array" aca="1" ref="BA57" ca="1">-PMT((1+BA$19)/(1+BA$18)-1,BA$54,SUM(OFFSET(BA27,0,0,1,BA$54)/OFFSET(BA$20,0,0,1,BA$54)),0,1)*BA$20</f>
        <v>109.44657634210611</v>
      </c>
      <c r="BB57" s="187">
        <f t="array" aca="1" ref="BB57" ca="1">-PMT((1+BB$19)/(1+BB$18)-1,BB$54,SUM(OFFSET(BB27,0,0,1,BB$54)/OFFSET(BB$20,0,0,1,BB$54)),0,1)*BB$20</f>
        <v>112.18274075065877</v>
      </c>
      <c r="BC57" s="187">
        <f t="array" aca="1" ref="BC57" ca="1">-PMT((1+BC$19)/(1+BC$18)-1,BC$54,SUM(OFFSET(BC27,0,0,1,BC$54)/OFFSET(BC$20,0,0,1,BC$54)),0,1)*BC$20</f>
        <v>114.98730926942523</v>
      </c>
      <c r="BD57" s="187">
        <f t="array" aca="1" ref="BD57" ca="1">-PMT((1+BD$19)/(1+BD$18)-1,BD$54,SUM(OFFSET(BD27,0,0,1,BD$54)/OFFSET(BD$20,0,0,1,BD$54)),0,1)*BD$20</f>
        <v>117.86199200116084</v>
      </c>
    </row>
    <row r="58" spans="1:56" outlineLevel="1" x14ac:dyDescent="0.2">
      <c r="B58" s="49" t="s">
        <v>153</v>
      </c>
      <c r="C58" s="10" t="s">
        <v>217</v>
      </c>
      <c r="D58" s="24">
        <v>2</v>
      </c>
      <c r="G58" s="187">
        <f t="array" aca="1" ref="G58" ca="1">-PMT((1+G$19)/(1+G$18)-1,G$54,SUM(OFFSET(G28,0,0,1,G$54)/OFFSET(G$20,0,0,1,G$54)),0,1)*G$20</f>
        <v>47.742698328615731</v>
      </c>
      <c r="H58" s="187">
        <f t="array" aca="1" ref="H58" ca="1">-PMT((1+H$19)/(1+H$18)-1,H$54,SUM(OFFSET(H28,0,0,1,H$54)/OFFSET(H$20,0,0,1,H$54)),0,1)*H$20</f>
        <v>44.752752432520026</v>
      </c>
      <c r="I58" s="187">
        <f t="array" aca="1" ref="I58" ca="1">-PMT((1+I$19)/(1+I$18)-1,I$54,SUM(OFFSET(I28,0,0,1,I$54)/OFFSET(I$20,0,0,1,I$54)),0,1)*I$20</f>
        <v>47.176621501918994</v>
      </c>
      <c r="J58" s="187">
        <f t="array" aca="1" ref="J58" ca="1">-PMT((1+J$19)/(1+J$18)-1,J$54,SUM(OFFSET(J28,0,0,1,J$54)/OFFSET(J$20,0,0,1,J$54)),0,1)*J$20</f>
        <v>46.779911175860029</v>
      </c>
      <c r="K58" s="187">
        <f t="array" aca="1" ref="K58" ca="1">-PMT((1+K$19)/(1+K$18)-1,K$54,SUM(OFFSET(K28,0,0,1,K$54)/OFFSET(K$20,0,0,1,K$54)),0,1)*K$20</f>
        <v>39.488680364832838</v>
      </c>
      <c r="L58" s="187">
        <f t="array" aca="1" ref="L58" ca="1">-PMT((1+L$19)/(1+L$18)-1,L$54,SUM(OFFSET(L28,0,0,1,L$54)/OFFSET(L$20,0,0,1,L$54)),0,1)*L$20</f>
        <v>39.767079696273321</v>
      </c>
      <c r="M58" s="187">
        <f t="array" aca="1" ref="M58" ca="1">-PMT((1+M$19)/(1+M$18)-1,M$54,SUM(OFFSET(M28,0,0,1,M$54)/OFFSET(M$20,0,0,1,M$54)),0,1)*M$20</f>
        <v>40.761256688680149</v>
      </c>
      <c r="N58" s="187">
        <f t="array" aca="1" ref="N58" ca="1">-PMT((1+N$19)/(1+N$18)-1,N$54,SUM(OFFSET(N28,0,0,1,N$54)/OFFSET(N$20,0,0,1,N$54)),0,1)*N$20</f>
        <v>41.780288105897149</v>
      </c>
      <c r="O58" s="187">
        <f t="array" aca="1" ref="O58" ca="1">-PMT((1+O$19)/(1+O$18)-1,O$54,SUM(OFFSET(O28,0,0,1,O$54)/OFFSET(O$20,0,0,1,O$54)),0,1)*O$20</f>
        <v>42.82479530854458</v>
      </c>
      <c r="P58" s="187">
        <f t="array" aca="1" ref="P58" ca="1">-PMT((1+P$19)/(1+P$18)-1,P$54,SUM(OFFSET(P28,0,0,1,P$54)/OFFSET(P$20,0,0,1,P$54)),0,1)*P$20</f>
        <v>43.895415191258195</v>
      </c>
      <c r="Q58" s="187">
        <f t="array" aca="1" ref="Q58" ca="1">-PMT((1+Q$19)/(1+Q$18)-1,Q$54,SUM(OFFSET(Q28,0,0,1,Q$54)/OFFSET(Q$20,0,0,1,Q$54)),0,1)*Q$20</f>
        <v>44.992800571039645</v>
      </c>
      <c r="R58" s="187">
        <f t="array" aca="1" ref="R58" ca="1">-PMT((1+R$19)/(1+R$18)-1,R$54,SUM(OFFSET(R28,0,0,1,R$54)/OFFSET(R$20,0,0,1,R$54)),0,1)*R$20</f>
        <v>46.117620585315635</v>
      </c>
      <c r="S58" s="187">
        <f t="array" aca="1" ref="S58" ca="1">-PMT((1+S$19)/(1+S$18)-1,S$54,SUM(OFFSET(S28,0,0,1,S$54)/OFFSET(S$20,0,0,1,S$54)),0,1)*S$20</f>
        <v>47.270561099948509</v>
      </c>
      <c r="T58" s="187">
        <f t="array" aca="1" ref="T58" ca="1">-PMT((1+T$19)/(1+T$18)-1,T$54,SUM(OFFSET(T28,0,0,1,T$54)/OFFSET(T$20,0,0,1,T$54)),0,1)*T$20</f>
        <v>48.452325127447203</v>
      </c>
      <c r="U58" s="187">
        <f t="array" aca="1" ref="U58" ca="1">-PMT((1+U$19)/(1+U$18)-1,U$54,SUM(OFFSET(U28,0,0,1,U$54)/OFFSET(U$20,0,0,1,U$54)),0,1)*U$20</f>
        <v>49.6636332556334</v>
      </c>
      <c r="V58" s="187">
        <f t="array" aca="1" ref="V58" ca="1">-PMT((1+V$19)/(1+V$18)-1,V$54,SUM(OFFSET(V28,0,0,1,V$54)/OFFSET(V$20,0,0,1,V$54)),0,1)*V$20</f>
        <v>50.905224087024223</v>
      </c>
      <c r="W58" s="187">
        <f t="array" aca="1" ref="W58" ca="1">-PMT((1+W$19)/(1+W$18)-1,W$54,SUM(OFFSET(W28,0,0,1,W$54)/OFFSET(W$20,0,0,1,W$54)),0,1)*W$20</f>
        <v>52.177854689199819</v>
      </c>
      <c r="X58" s="187">
        <f t="array" aca="1" ref="X58" ca="1">-PMT((1+X$19)/(1+X$18)-1,X$54,SUM(OFFSET(X28,0,0,1,X$54)/OFFSET(X$20,0,0,1,X$54)),0,1)*X$20</f>
        <v>53.482301056429819</v>
      </c>
      <c r="Y58" s="187">
        <f t="array" aca="1" ref="Y58" ca="1">-PMT((1+Y$19)/(1+Y$18)-1,Y$54,SUM(OFFSET(Y28,0,0,1,Y$54)/OFFSET(Y$20,0,0,1,Y$54)),0,1)*Y$20</f>
        <v>54.819358582840565</v>
      </c>
      <c r="Z58" s="187">
        <f t="array" aca="1" ref="Z58" ca="1">-PMT((1+Z$19)/(1+Z$18)-1,Z$54,SUM(OFFSET(Z28,0,0,1,Z$54)/OFFSET(Z$20,0,0,1,Z$54)),0,1)*Z$20</f>
        <v>56.189842547411573</v>
      </c>
      <c r="AA58" s="187">
        <f t="array" aca="1" ref="AA58" ca="1">-PMT((1+AA$19)/(1+AA$18)-1,AA$54,SUM(OFFSET(AA28,0,0,1,AA$54)/OFFSET(AA$20,0,0,1,AA$54)),0,1)*AA$20</f>
        <v>57.594588611096874</v>
      </c>
      <c r="AB58" s="187">
        <f t="array" aca="1" ref="AB58" ca="1">-PMT((1+AB$19)/(1+AB$18)-1,AB$54,SUM(OFFSET(AB28,0,0,1,AB$54)/OFFSET(AB$20,0,0,1,AB$54)),0,1)*AB$20</f>
        <v>59.034453326374269</v>
      </c>
      <c r="AC58" s="187">
        <f t="array" aca="1" ref="AC58" ca="1">-PMT((1+AC$19)/(1+AC$18)-1,AC$54,SUM(OFFSET(AC28,0,0,1,AC$54)/OFFSET(AC$20,0,0,1,AC$54)),0,1)*AC$20</f>
        <v>60.510314659533627</v>
      </c>
      <c r="AD58" s="187">
        <f t="array" aca="1" ref="AD58" ca="1">-PMT((1+AD$19)/(1+AD$18)-1,AD$54,SUM(OFFSET(AD28,0,0,1,AD$54)/OFFSET(AD$20,0,0,1,AD$54)),0,1)*AD$20</f>
        <v>62.02307252602197</v>
      </c>
      <c r="AE58" s="187">
        <f t="array" aca="1" ref="AE58" ca="1">-PMT((1+AE$19)/(1+AE$18)-1,AE$54,SUM(OFFSET(AE28,0,0,1,AE$54)/OFFSET(AE$20,0,0,1,AE$54)),0,1)*AE$20</f>
        <v>63.573649339172512</v>
      </c>
      <c r="AF58" s="187">
        <f t="array" aca="1" ref="AF58" ca="1">-PMT((1+AF$19)/(1+AF$18)-1,AF$54,SUM(OFFSET(AF28,0,0,1,AF$54)/OFFSET(AF$20,0,0,1,AF$54)),0,1)*AF$20</f>
        <v>65.162990572651807</v>
      </c>
      <c r="AG58" s="187">
        <f t="array" aca="1" ref="AG58" ca="1">-PMT((1+AG$19)/(1+AG$18)-1,AG$54,SUM(OFFSET(AG28,0,0,1,AG$54)/OFFSET(AG$20,0,0,1,AG$54)),0,1)*AG$20</f>
        <v>66.792065336968093</v>
      </c>
      <c r="AH58" s="187">
        <f t="array" aca="1" ref="AH58" ca="1">-PMT((1+AH$19)/(1+AH$18)-1,AH$54,SUM(OFFSET(AH28,0,0,1,AH$54)/OFFSET(AH$20,0,0,1,AH$54)),0,1)*AH$20</f>
        <v>68.461866970392293</v>
      </c>
      <c r="AI58" s="187">
        <f t="array" aca="1" ref="AI58" ca="1">-PMT((1+AI$19)/(1+AI$18)-1,AI$54,SUM(OFFSET(AI28,0,0,1,AI$54)/OFFSET(AI$20,0,0,1,AI$54)),0,1)*AI$20</f>
        <v>70.173413644652101</v>
      </c>
      <c r="AJ58" s="187">
        <f t="array" aca="1" ref="AJ58" ca="1">-PMT((1+AJ$19)/(1+AJ$18)-1,AJ$54,SUM(OFFSET(AJ28,0,0,1,AJ$54)/OFFSET(AJ$20,0,0,1,AJ$54)),0,1)*AJ$20</f>
        <v>71.927748985768389</v>
      </c>
      <c r="AK58" s="187">
        <f t="array" aca="1" ref="AK58" ca="1">-PMT((1+AK$19)/(1+AK$18)-1,AK$54,SUM(OFFSET(AK28,0,0,1,AK$54)/OFFSET(AK$20,0,0,1,AK$54)),0,1)*AK$20</f>
        <v>73.725942710412596</v>
      </c>
      <c r="AL58" s="187">
        <f t="array" aca="1" ref="AL58" ca="1">-PMT((1+AL$19)/(1+AL$18)-1,AL$54,SUM(OFFSET(AL28,0,0,1,AL$54)/OFFSET(AL$20,0,0,1,AL$54)),0,1)*AL$20</f>
        <v>75.569091278172905</v>
      </c>
      <c r="AM58" s="187">
        <f t="array" aca="1" ref="AM58" ca="1">-PMT((1+AM$19)/(1+AM$18)-1,AM$54,SUM(OFFSET(AM28,0,0,1,AM$54)/OFFSET(AM$20,0,0,1,AM$54)),0,1)*AM$20</f>
        <v>77.458318560127239</v>
      </c>
      <c r="AN58" s="187">
        <f t="array" aca="1" ref="AN58" ca="1">-PMT((1+AN$19)/(1+AN$18)-1,AN$54,SUM(OFFSET(AN28,0,0,1,AN$54)/OFFSET(AN$20,0,0,1,AN$54)),0,1)*AN$20</f>
        <v>79.394776524130393</v>
      </c>
      <c r="AO58" s="187">
        <f t="array" aca="1" ref="AO58" ca="1">-PMT((1+AO$19)/(1+AO$18)-1,AO$54,SUM(OFFSET(AO28,0,0,1,AO$54)/OFFSET(AO$20,0,0,1,AO$54)),0,1)*AO$20</f>
        <v>81.379645937233661</v>
      </c>
      <c r="AP58" s="187">
        <f t="array" aca="1" ref="AP58" ca="1">-PMT((1+AP$19)/(1+AP$18)-1,AP$54,SUM(OFFSET(AP28,0,0,1,AP$54)/OFFSET(AP$20,0,0,1,AP$54)),0,1)*AP$20</f>
        <v>83.414137085664493</v>
      </c>
      <c r="AQ58" s="187">
        <f t="array" aca="1" ref="AQ58" ca="1">-PMT((1+AQ$19)/(1+AQ$18)-1,AQ$54,SUM(OFFSET(AQ28,0,0,1,AQ$54)/OFFSET(AQ$20,0,0,1,AQ$54)),0,1)*AQ$20</f>
        <v>85.499490512806091</v>
      </c>
      <c r="AR58" s="187">
        <f t="array" aca="1" ref="AR58" ca="1">-PMT((1+AR$19)/(1+AR$18)-1,AR$54,SUM(OFFSET(AR28,0,0,1,AR$54)/OFFSET(AR$20,0,0,1,AR$54)),0,1)*AR$20</f>
        <v>87.636977775626249</v>
      </c>
      <c r="AS58" s="187">
        <f t="array" aca="1" ref="AS58" ca="1">-PMT((1+AS$19)/(1+AS$18)-1,AS$54,SUM(OFFSET(AS28,0,0,1,AS$54)/OFFSET(AS$20,0,0,1,AS$54)),0,1)*AS$20</f>
        <v>89.827902220016867</v>
      </c>
      <c r="AT58" s="187">
        <f t="array" aca="1" ref="AT58" ca="1">-PMT((1+AT$19)/(1+AT$18)-1,AT$54,SUM(OFFSET(AT28,0,0,1,AT$54)/OFFSET(AT$20,0,0,1,AT$54)),0,1)*AT$20</f>
        <v>92.073599775517309</v>
      </c>
      <c r="AU58" s="187">
        <f t="array" aca="1" ref="AU58" ca="1">-PMT((1+AU$19)/(1+AU$18)-1,AU$54,SUM(OFFSET(AU28,0,0,1,AU$54)/OFFSET(AU$20,0,0,1,AU$54)),0,1)*AU$20</f>
        <v>94.375439769905213</v>
      </c>
      <c r="AV58" s="187">
        <f t="array" aca="1" ref="AV58" ca="1">-PMT((1+AV$19)/(1+AV$18)-1,AV$54,SUM(OFFSET(AV28,0,0,1,AV$54)/OFFSET(AV$20,0,0,1,AV$54)),0,1)*AV$20</f>
        <v>96.734825764152859</v>
      </c>
      <c r="AW58" s="187">
        <f t="array" aca="1" ref="AW58" ca="1">-PMT((1+AW$19)/(1+AW$18)-1,AW$54,SUM(OFFSET(AW28,0,0,1,AW$54)/OFFSET(AW$20,0,0,1,AW$54)),0,1)*AW$20</f>
        <v>99.153196408256676</v>
      </c>
      <c r="AX58" s="187">
        <f t="array" aca="1" ref="AX58" ca="1">-PMT((1+AX$19)/(1+AX$18)-1,AX$54,SUM(OFFSET(AX28,0,0,1,AX$54)/OFFSET(AX$20,0,0,1,AX$54)),0,1)*AX$20</f>
        <v>101.63202631846308</v>
      </c>
      <c r="AY58" s="187">
        <f t="array" aca="1" ref="AY58" ca="1">-PMT((1+AY$19)/(1+AY$18)-1,AY$54,SUM(OFFSET(AY28,0,0,1,AY$54)/OFFSET(AY$20,0,0,1,AY$54)),0,1)*AY$20</f>
        <v>104.17282697642464</v>
      </c>
      <c r="AZ58" s="187">
        <f t="array" aca="1" ref="AZ58" ca="1">-PMT((1+AZ$19)/(1+AZ$18)-1,AZ$54,SUM(OFFSET(AZ28,0,0,1,AZ$54)/OFFSET(AZ$20,0,0,1,AZ$54)),0,1)*AZ$20</f>
        <v>106.77714765083525</v>
      </c>
      <c r="BA58" s="187">
        <f t="array" aca="1" ref="BA58" ca="1">-PMT((1+BA$19)/(1+BA$18)-1,BA$54,SUM(OFFSET(BA28,0,0,1,BA$54)/OFFSET(BA$20,0,0,1,BA$54)),0,1)*BA$20</f>
        <v>109.44657634210611</v>
      </c>
      <c r="BB58" s="187">
        <f t="array" aca="1" ref="BB58" ca="1">-PMT((1+BB$19)/(1+BB$18)-1,BB$54,SUM(OFFSET(BB28,0,0,1,BB$54)/OFFSET(BB$20,0,0,1,BB$54)),0,1)*BB$20</f>
        <v>112.18274075065877</v>
      </c>
      <c r="BC58" s="187">
        <f t="array" aca="1" ref="BC58" ca="1">-PMT((1+BC$19)/(1+BC$18)-1,BC$54,SUM(OFFSET(BC28,0,0,1,BC$54)/OFFSET(BC$20,0,0,1,BC$54)),0,1)*BC$20</f>
        <v>114.98730926942523</v>
      </c>
      <c r="BD58" s="187">
        <f t="array" aca="1" ref="BD58" ca="1">-PMT((1+BD$19)/(1+BD$18)-1,BD$54,SUM(OFFSET(BD28,0,0,1,BD$54)/OFFSET(BD$20,0,0,1,BD$54)),0,1)*BD$20</f>
        <v>117.86199200116084</v>
      </c>
    </row>
    <row r="59" spans="1:56" outlineLevel="1" x14ac:dyDescent="0.2">
      <c r="B59" s="49" t="s">
        <v>154</v>
      </c>
      <c r="C59" s="10" t="s">
        <v>217</v>
      </c>
      <c r="D59" s="24">
        <v>3</v>
      </c>
      <c r="F59" s="74"/>
      <c r="G59" s="187">
        <f t="array" aca="1" ref="G59" ca="1">-PMT((1+G$19)/(1+G$18)-1,G$54,SUM(OFFSET(G29,0,0,1,G$54)/OFFSET(G$20,0,0,1,G$54)),0,1)*G$20</f>
        <v>47.742698328615731</v>
      </c>
      <c r="H59" s="187">
        <f t="array" aca="1" ref="H59" ca="1">-PMT((1+H$19)/(1+H$18)-1,H$54,SUM(OFFSET(H29,0,0,1,H$54)/OFFSET(H$20,0,0,1,H$54)),0,1)*H$20</f>
        <v>44.752752432520026</v>
      </c>
      <c r="I59" s="187">
        <f t="array" aca="1" ref="I59" ca="1">-PMT((1+I$19)/(1+I$18)-1,I$54,SUM(OFFSET(I29,0,0,1,I$54)/OFFSET(I$20,0,0,1,I$54)),0,1)*I$20</f>
        <v>47.176621501918994</v>
      </c>
      <c r="J59" s="187">
        <f t="array" aca="1" ref="J59" ca="1">-PMT((1+J$19)/(1+J$18)-1,J$54,SUM(OFFSET(J29,0,0,1,J$54)/OFFSET(J$20,0,0,1,J$54)),0,1)*J$20</f>
        <v>46.779911175860029</v>
      </c>
      <c r="K59" s="187">
        <f t="array" aca="1" ref="K59" ca="1">-PMT((1+K$19)/(1+K$18)-1,K$54,SUM(OFFSET(K29,0,0,1,K$54)/OFFSET(K$20,0,0,1,K$54)),0,1)*K$20</f>
        <v>39.488680364832838</v>
      </c>
      <c r="L59" s="187">
        <f t="array" aca="1" ref="L59" ca="1">-PMT((1+L$19)/(1+L$18)-1,L$54,SUM(OFFSET(L29,0,0,1,L$54)/OFFSET(L$20,0,0,1,L$54)),0,1)*L$20</f>
        <v>39.767079696273321</v>
      </c>
      <c r="M59" s="187">
        <f t="array" aca="1" ref="M59" ca="1">-PMT((1+M$19)/(1+M$18)-1,M$54,SUM(OFFSET(M29,0,0,1,M$54)/OFFSET(M$20,0,0,1,M$54)),0,1)*M$20</f>
        <v>40.761256688680149</v>
      </c>
      <c r="N59" s="187">
        <f t="array" aca="1" ref="N59" ca="1">-PMT((1+N$19)/(1+N$18)-1,N$54,SUM(OFFSET(N29,0,0,1,N$54)/OFFSET(N$20,0,0,1,N$54)),0,1)*N$20</f>
        <v>41.780288105897149</v>
      </c>
      <c r="O59" s="187">
        <f t="array" aca="1" ref="O59" ca="1">-PMT((1+O$19)/(1+O$18)-1,O$54,SUM(OFFSET(O29,0,0,1,O$54)/OFFSET(O$20,0,0,1,O$54)),0,1)*O$20</f>
        <v>42.82479530854458</v>
      </c>
      <c r="P59" s="187">
        <f t="array" aca="1" ref="P59" ca="1">-PMT((1+P$19)/(1+P$18)-1,P$54,SUM(OFFSET(P29,0,0,1,P$54)/OFFSET(P$20,0,0,1,P$54)),0,1)*P$20</f>
        <v>43.895415191258195</v>
      </c>
      <c r="Q59" s="187">
        <f t="array" aca="1" ref="Q59" ca="1">-PMT((1+Q$19)/(1+Q$18)-1,Q$54,SUM(OFFSET(Q29,0,0,1,Q$54)/OFFSET(Q$20,0,0,1,Q$54)),0,1)*Q$20</f>
        <v>44.992800571039645</v>
      </c>
      <c r="R59" s="187">
        <f t="array" aca="1" ref="R59" ca="1">-PMT((1+R$19)/(1+R$18)-1,R$54,SUM(OFFSET(R29,0,0,1,R$54)/OFFSET(R$20,0,0,1,R$54)),0,1)*R$20</f>
        <v>46.117620585315635</v>
      </c>
      <c r="S59" s="187">
        <f t="array" aca="1" ref="S59" ca="1">-PMT((1+S$19)/(1+S$18)-1,S$54,SUM(OFFSET(S29,0,0,1,S$54)/OFFSET(S$20,0,0,1,S$54)),0,1)*S$20</f>
        <v>47.270561099948509</v>
      </c>
      <c r="T59" s="187">
        <f t="array" aca="1" ref="T59" ca="1">-PMT((1+T$19)/(1+T$18)-1,T$54,SUM(OFFSET(T29,0,0,1,T$54)/OFFSET(T$20,0,0,1,T$54)),0,1)*T$20</f>
        <v>48.452325127447203</v>
      </c>
      <c r="U59" s="187">
        <f t="array" aca="1" ref="U59" ca="1">-PMT((1+U$19)/(1+U$18)-1,U$54,SUM(OFFSET(U29,0,0,1,U$54)/OFFSET(U$20,0,0,1,U$54)),0,1)*U$20</f>
        <v>49.6636332556334</v>
      </c>
      <c r="V59" s="187">
        <f t="array" aca="1" ref="V59" ca="1">-PMT((1+V$19)/(1+V$18)-1,V$54,SUM(OFFSET(V29,0,0,1,V$54)/OFFSET(V$20,0,0,1,V$54)),0,1)*V$20</f>
        <v>50.905224087024223</v>
      </c>
      <c r="W59" s="187">
        <f t="array" aca="1" ref="W59" ca="1">-PMT((1+W$19)/(1+W$18)-1,W$54,SUM(OFFSET(W29,0,0,1,W$54)/OFFSET(W$20,0,0,1,W$54)),0,1)*W$20</f>
        <v>52.177854689199819</v>
      </c>
      <c r="X59" s="187">
        <f t="array" aca="1" ref="X59" ca="1">-PMT((1+X$19)/(1+X$18)-1,X$54,SUM(OFFSET(X29,0,0,1,X$54)/OFFSET(X$20,0,0,1,X$54)),0,1)*X$20</f>
        <v>53.482301056429819</v>
      </c>
      <c r="Y59" s="187">
        <f t="array" aca="1" ref="Y59" ca="1">-PMT((1+Y$19)/(1+Y$18)-1,Y$54,SUM(OFFSET(Y29,0,0,1,Y$54)/OFFSET(Y$20,0,0,1,Y$54)),0,1)*Y$20</f>
        <v>54.819358582840565</v>
      </c>
      <c r="Z59" s="187">
        <f t="array" aca="1" ref="Z59" ca="1">-PMT((1+Z$19)/(1+Z$18)-1,Z$54,SUM(OFFSET(Z29,0,0,1,Z$54)/OFFSET(Z$20,0,0,1,Z$54)),0,1)*Z$20</f>
        <v>56.189842547411573</v>
      </c>
      <c r="AA59" s="187">
        <f t="array" aca="1" ref="AA59" ca="1">-PMT((1+AA$19)/(1+AA$18)-1,AA$54,SUM(OFFSET(AA29,0,0,1,AA$54)/OFFSET(AA$20,0,0,1,AA$54)),0,1)*AA$20</f>
        <v>57.594588611096874</v>
      </c>
      <c r="AB59" s="187">
        <f t="array" aca="1" ref="AB59" ca="1">-PMT((1+AB$19)/(1+AB$18)-1,AB$54,SUM(OFFSET(AB29,0,0,1,AB$54)/OFFSET(AB$20,0,0,1,AB$54)),0,1)*AB$20</f>
        <v>59.034453326374269</v>
      </c>
      <c r="AC59" s="187">
        <f t="array" aca="1" ref="AC59" ca="1">-PMT((1+AC$19)/(1+AC$18)-1,AC$54,SUM(OFFSET(AC29,0,0,1,AC$54)/OFFSET(AC$20,0,0,1,AC$54)),0,1)*AC$20</f>
        <v>60.510314659533627</v>
      </c>
      <c r="AD59" s="187">
        <f t="array" aca="1" ref="AD59" ca="1">-PMT((1+AD$19)/(1+AD$18)-1,AD$54,SUM(OFFSET(AD29,0,0,1,AD$54)/OFFSET(AD$20,0,0,1,AD$54)),0,1)*AD$20</f>
        <v>62.02307252602197</v>
      </c>
      <c r="AE59" s="187">
        <f t="array" aca="1" ref="AE59" ca="1">-PMT((1+AE$19)/(1+AE$18)-1,AE$54,SUM(OFFSET(AE29,0,0,1,AE$54)/OFFSET(AE$20,0,0,1,AE$54)),0,1)*AE$20</f>
        <v>63.573649339172512</v>
      </c>
      <c r="AF59" s="187">
        <f t="array" aca="1" ref="AF59" ca="1">-PMT((1+AF$19)/(1+AF$18)-1,AF$54,SUM(OFFSET(AF29,0,0,1,AF$54)/OFFSET(AF$20,0,0,1,AF$54)),0,1)*AF$20</f>
        <v>65.162990572651807</v>
      </c>
      <c r="AG59" s="187">
        <f t="array" aca="1" ref="AG59" ca="1">-PMT((1+AG$19)/(1+AG$18)-1,AG$54,SUM(OFFSET(AG29,0,0,1,AG$54)/OFFSET(AG$20,0,0,1,AG$54)),0,1)*AG$20</f>
        <v>66.792065336968093</v>
      </c>
      <c r="AH59" s="187">
        <f t="array" aca="1" ref="AH59" ca="1">-PMT((1+AH$19)/(1+AH$18)-1,AH$54,SUM(OFFSET(AH29,0,0,1,AH$54)/OFFSET(AH$20,0,0,1,AH$54)),0,1)*AH$20</f>
        <v>68.461866970392293</v>
      </c>
      <c r="AI59" s="187">
        <f t="array" aca="1" ref="AI59" ca="1">-PMT((1+AI$19)/(1+AI$18)-1,AI$54,SUM(OFFSET(AI29,0,0,1,AI$54)/OFFSET(AI$20,0,0,1,AI$54)),0,1)*AI$20</f>
        <v>70.173413644652101</v>
      </c>
      <c r="AJ59" s="187">
        <f t="array" aca="1" ref="AJ59" ca="1">-PMT((1+AJ$19)/(1+AJ$18)-1,AJ$54,SUM(OFFSET(AJ29,0,0,1,AJ$54)/OFFSET(AJ$20,0,0,1,AJ$54)),0,1)*AJ$20</f>
        <v>71.927748985768389</v>
      </c>
      <c r="AK59" s="187">
        <f t="array" aca="1" ref="AK59" ca="1">-PMT((1+AK$19)/(1+AK$18)-1,AK$54,SUM(OFFSET(AK29,0,0,1,AK$54)/OFFSET(AK$20,0,0,1,AK$54)),0,1)*AK$20</f>
        <v>73.725942710412596</v>
      </c>
      <c r="AL59" s="187">
        <f t="array" aca="1" ref="AL59" ca="1">-PMT((1+AL$19)/(1+AL$18)-1,AL$54,SUM(OFFSET(AL29,0,0,1,AL$54)/OFFSET(AL$20,0,0,1,AL$54)),0,1)*AL$20</f>
        <v>75.569091278172905</v>
      </c>
      <c r="AM59" s="187">
        <f t="array" aca="1" ref="AM59" ca="1">-PMT((1+AM$19)/(1+AM$18)-1,AM$54,SUM(OFFSET(AM29,0,0,1,AM$54)/OFFSET(AM$20,0,0,1,AM$54)),0,1)*AM$20</f>
        <v>77.458318560127239</v>
      </c>
      <c r="AN59" s="187">
        <f t="array" aca="1" ref="AN59" ca="1">-PMT((1+AN$19)/(1+AN$18)-1,AN$54,SUM(OFFSET(AN29,0,0,1,AN$54)/OFFSET(AN$20,0,0,1,AN$54)),0,1)*AN$20</f>
        <v>79.394776524130393</v>
      </c>
      <c r="AO59" s="187">
        <f t="array" aca="1" ref="AO59" ca="1">-PMT((1+AO$19)/(1+AO$18)-1,AO$54,SUM(OFFSET(AO29,0,0,1,AO$54)/OFFSET(AO$20,0,0,1,AO$54)),0,1)*AO$20</f>
        <v>81.379645937233661</v>
      </c>
      <c r="AP59" s="187">
        <f t="array" aca="1" ref="AP59" ca="1">-PMT((1+AP$19)/(1+AP$18)-1,AP$54,SUM(OFFSET(AP29,0,0,1,AP$54)/OFFSET(AP$20,0,0,1,AP$54)),0,1)*AP$20</f>
        <v>83.414137085664493</v>
      </c>
      <c r="AQ59" s="187">
        <f t="array" aca="1" ref="AQ59" ca="1">-PMT((1+AQ$19)/(1+AQ$18)-1,AQ$54,SUM(OFFSET(AQ29,0,0,1,AQ$54)/OFFSET(AQ$20,0,0,1,AQ$54)),0,1)*AQ$20</f>
        <v>85.499490512806091</v>
      </c>
      <c r="AR59" s="187">
        <f t="array" aca="1" ref="AR59" ca="1">-PMT((1+AR$19)/(1+AR$18)-1,AR$54,SUM(OFFSET(AR29,0,0,1,AR$54)/OFFSET(AR$20,0,0,1,AR$54)),0,1)*AR$20</f>
        <v>87.636977775626249</v>
      </c>
      <c r="AS59" s="187">
        <f t="array" aca="1" ref="AS59" ca="1">-PMT((1+AS$19)/(1+AS$18)-1,AS$54,SUM(OFFSET(AS29,0,0,1,AS$54)/OFFSET(AS$20,0,0,1,AS$54)),0,1)*AS$20</f>
        <v>89.827902220016867</v>
      </c>
      <c r="AT59" s="187">
        <f t="array" aca="1" ref="AT59" ca="1">-PMT((1+AT$19)/(1+AT$18)-1,AT$54,SUM(OFFSET(AT29,0,0,1,AT$54)/OFFSET(AT$20,0,0,1,AT$54)),0,1)*AT$20</f>
        <v>92.073599775517309</v>
      </c>
      <c r="AU59" s="187">
        <f t="array" aca="1" ref="AU59" ca="1">-PMT((1+AU$19)/(1+AU$18)-1,AU$54,SUM(OFFSET(AU29,0,0,1,AU$54)/OFFSET(AU$20,0,0,1,AU$54)),0,1)*AU$20</f>
        <v>94.375439769905213</v>
      </c>
      <c r="AV59" s="187">
        <f t="array" aca="1" ref="AV59" ca="1">-PMT((1+AV$19)/(1+AV$18)-1,AV$54,SUM(OFFSET(AV29,0,0,1,AV$54)/OFFSET(AV$20,0,0,1,AV$54)),0,1)*AV$20</f>
        <v>96.734825764152859</v>
      </c>
      <c r="AW59" s="187">
        <f t="array" aca="1" ref="AW59" ca="1">-PMT((1+AW$19)/(1+AW$18)-1,AW$54,SUM(OFFSET(AW29,0,0,1,AW$54)/OFFSET(AW$20,0,0,1,AW$54)),0,1)*AW$20</f>
        <v>99.153196408256676</v>
      </c>
      <c r="AX59" s="187">
        <f t="array" aca="1" ref="AX59" ca="1">-PMT((1+AX$19)/(1+AX$18)-1,AX$54,SUM(OFFSET(AX29,0,0,1,AX$54)/OFFSET(AX$20,0,0,1,AX$54)),0,1)*AX$20</f>
        <v>101.63202631846308</v>
      </c>
      <c r="AY59" s="187">
        <f t="array" aca="1" ref="AY59" ca="1">-PMT((1+AY$19)/(1+AY$18)-1,AY$54,SUM(OFFSET(AY29,0,0,1,AY$54)/OFFSET(AY$20,0,0,1,AY$54)),0,1)*AY$20</f>
        <v>104.17282697642464</v>
      </c>
      <c r="AZ59" s="187">
        <f t="array" aca="1" ref="AZ59" ca="1">-PMT((1+AZ$19)/(1+AZ$18)-1,AZ$54,SUM(OFFSET(AZ29,0,0,1,AZ$54)/OFFSET(AZ$20,0,0,1,AZ$54)),0,1)*AZ$20</f>
        <v>106.77714765083525</v>
      </c>
      <c r="BA59" s="187">
        <f t="array" aca="1" ref="BA59" ca="1">-PMT((1+BA$19)/(1+BA$18)-1,BA$54,SUM(OFFSET(BA29,0,0,1,BA$54)/OFFSET(BA$20,0,0,1,BA$54)),0,1)*BA$20</f>
        <v>109.44657634210611</v>
      </c>
      <c r="BB59" s="187">
        <f t="array" aca="1" ref="BB59" ca="1">-PMT((1+BB$19)/(1+BB$18)-1,BB$54,SUM(OFFSET(BB29,0,0,1,BB$54)/OFFSET(BB$20,0,0,1,BB$54)),0,1)*BB$20</f>
        <v>112.18274075065877</v>
      </c>
      <c r="BC59" s="187">
        <f t="array" aca="1" ref="BC59" ca="1">-PMT((1+BC$19)/(1+BC$18)-1,BC$54,SUM(OFFSET(BC29,0,0,1,BC$54)/OFFSET(BC$20,0,0,1,BC$54)),0,1)*BC$20</f>
        <v>114.98730926942523</v>
      </c>
      <c r="BD59" s="187">
        <f t="array" aca="1" ref="BD59" ca="1">-PMT((1+BD$19)/(1+BD$18)-1,BD$54,SUM(OFFSET(BD29,0,0,1,BD$54)/OFFSET(BD$20,0,0,1,BD$54)),0,1)*BD$20</f>
        <v>117.86199200116084</v>
      </c>
    </row>
    <row r="60" spans="1:56" outlineLevel="1" x14ac:dyDescent="0.2">
      <c r="B60" s="49" t="s">
        <v>155</v>
      </c>
      <c r="C60" s="10" t="s">
        <v>217</v>
      </c>
      <c r="D60" s="24">
        <v>4</v>
      </c>
      <c r="F60" s="74"/>
      <c r="G60" s="187">
        <f t="array" aca="1" ref="G60" ca="1">-PMT((1+G$19)/(1+G$18)-1,G$54,SUM(OFFSET(G30,0,0,1,G$54)/OFFSET(G$20,0,0,1,G$54)),0,1)*G$20</f>
        <v>47.742698328615731</v>
      </c>
      <c r="H60" s="187">
        <f t="array" aca="1" ref="H60" ca="1">-PMT((1+H$19)/(1+H$18)-1,H$54,SUM(OFFSET(H30,0,0,1,H$54)/OFFSET(H$20,0,0,1,H$54)),0,1)*H$20</f>
        <v>44.752752432520026</v>
      </c>
      <c r="I60" s="187">
        <f t="array" aca="1" ref="I60" ca="1">-PMT((1+I$19)/(1+I$18)-1,I$54,SUM(OFFSET(I30,0,0,1,I$54)/OFFSET(I$20,0,0,1,I$54)),0,1)*I$20</f>
        <v>47.176621501918994</v>
      </c>
      <c r="J60" s="187">
        <f t="array" aca="1" ref="J60" ca="1">-PMT((1+J$19)/(1+J$18)-1,J$54,SUM(OFFSET(J30,0,0,1,J$54)/OFFSET(J$20,0,0,1,J$54)),0,1)*J$20</f>
        <v>46.779911175860029</v>
      </c>
      <c r="K60" s="187">
        <f t="array" aca="1" ref="K60" ca="1">-PMT((1+K$19)/(1+K$18)-1,K$54,SUM(OFFSET(K30,0,0,1,K$54)/OFFSET(K$20,0,0,1,K$54)),0,1)*K$20</f>
        <v>39.488680364832838</v>
      </c>
      <c r="L60" s="187">
        <f t="array" aca="1" ref="L60" ca="1">-PMT((1+L$19)/(1+L$18)-1,L$54,SUM(OFFSET(L30,0,0,1,L$54)/OFFSET(L$20,0,0,1,L$54)),0,1)*L$20</f>
        <v>39.767079696273321</v>
      </c>
      <c r="M60" s="187">
        <f t="array" aca="1" ref="M60" ca="1">-PMT((1+M$19)/(1+M$18)-1,M$54,SUM(OFFSET(M30,0,0,1,M$54)/OFFSET(M$20,0,0,1,M$54)),0,1)*M$20</f>
        <v>40.761256688680149</v>
      </c>
      <c r="N60" s="187">
        <f t="array" aca="1" ref="N60" ca="1">-PMT((1+N$19)/(1+N$18)-1,N$54,SUM(OFFSET(N30,0,0,1,N$54)/OFFSET(N$20,0,0,1,N$54)),0,1)*N$20</f>
        <v>41.780288105897149</v>
      </c>
      <c r="O60" s="187">
        <f t="array" aca="1" ref="O60" ca="1">-PMT((1+O$19)/(1+O$18)-1,O$54,SUM(OFFSET(O30,0,0,1,O$54)/OFFSET(O$20,0,0,1,O$54)),0,1)*O$20</f>
        <v>42.82479530854458</v>
      </c>
      <c r="P60" s="187">
        <f t="array" aca="1" ref="P60" ca="1">-PMT((1+P$19)/(1+P$18)-1,P$54,SUM(OFFSET(P30,0,0,1,P$54)/OFFSET(P$20,0,0,1,P$54)),0,1)*P$20</f>
        <v>43.895415191258195</v>
      </c>
      <c r="Q60" s="187">
        <f t="array" aca="1" ref="Q60" ca="1">-PMT((1+Q$19)/(1+Q$18)-1,Q$54,SUM(OFFSET(Q30,0,0,1,Q$54)/OFFSET(Q$20,0,0,1,Q$54)),0,1)*Q$20</f>
        <v>44.992800571039645</v>
      </c>
      <c r="R60" s="187">
        <f t="array" aca="1" ref="R60" ca="1">-PMT((1+R$19)/(1+R$18)-1,R$54,SUM(OFFSET(R30,0,0,1,R$54)/OFFSET(R$20,0,0,1,R$54)),0,1)*R$20</f>
        <v>46.117620585315635</v>
      </c>
      <c r="S60" s="187">
        <f t="array" aca="1" ref="S60" ca="1">-PMT((1+S$19)/(1+S$18)-1,S$54,SUM(OFFSET(S30,0,0,1,S$54)/OFFSET(S$20,0,0,1,S$54)),0,1)*S$20</f>
        <v>47.270561099948509</v>
      </c>
      <c r="T60" s="187">
        <f t="array" aca="1" ref="T60" ca="1">-PMT((1+T$19)/(1+T$18)-1,T$54,SUM(OFFSET(T30,0,0,1,T$54)/OFFSET(T$20,0,0,1,T$54)),0,1)*T$20</f>
        <v>48.452325127447203</v>
      </c>
      <c r="U60" s="187">
        <f t="array" aca="1" ref="U60" ca="1">-PMT((1+U$19)/(1+U$18)-1,U$54,SUM(OFFSET(U30,0,0,1,U$54)/OFFSET(U$20,0,0,1,U$54)),0,1)*U$20</f>
        <v>49.6636332556334</v>
      </c>
      <c r="V60" s="187">
        <f t="array" aca="1" ref="V60" ca="1">-PMT((1+V$19)/(1+V$18)-1,V$54,SUM(OFFSET(V30,0,0,1,V$54)/OFFSET(V$20,0,0,1,V$54)),0,1)*V$20</f>
        <v>50.905224087024223</v>
      </c>
      <c r="W60" s="187">
        <f t="array" aca="1" ref="W60" ca="1">-PMT((1+W$19)/(1+W$18)-1,W$54,SUM(OFFSET(W30,0,0,1,W$54)/OFFSET(W$20,0,0,1,W$54)),0,1)*W$20</f>
        <v>52.177854689199819</v>
      </c>
      <c r="X60" s="187">
        <f t="array" aca="1" ref="X60" ca="1">-PMT((1+X$19)/(1+X$18)-1,X$54,SUM(OFFSET(X30,0,0,1,X$54)/OFFSET(X$20,0,0,1,X$54)),0,1)*X$20</f>
        <v>53.482301056429819</v>
      </c>
      <c r="Y60" s="187">
        <f t="array" aca="1" ref="Y60" ca="1">-PMT((1+Y$19)/(1+Y$18)-1,Y$54,SUM(OFFSET(Y30,0,0,1,Y$54)/OFFSET(Y$20,0,0,1,Y$54)),0,1)*Y$20</f>
        <v>54.819358582840565</v>
      </c>
      <c r="Z60" s="187">
        <f t="array" aca="1" ref="Z60" ca="1">-PMT((1+Z$19)/(1+Z$18)-1,Z$54,SUM(OFFSET(Z30,0,0,1,Z$54)/OFFSET(Z$20,0,0,1,Z$54)),0,1)*Z$20</f>
        <v>56.189842547411573</v>
      </c>
      <c r="AA60" s="187">
        <f t="array" aca="1" ref="AA60" ca="1">-PMT((1+AA$19)/(1+AA$18)-1,AA$54,SUM(OFFSET(AA30,0,0,1,AA$54)/OFFSET(AA$20,0,0,1,AA$54)),0,1)*AA$20</f>
        <v>57.594588611096874</v>
      </c>
      <c r="AB60" s="187">
        <f t="array" aca="1" ref="AB60" ca="1">-PMT((1+AB$19)/(1+AB$18)-1,AB$54,SUM(OFFSET(AB30,0,0,1,AB$54)/OFFSET(AB$20,0,0,1,AB$54)),0,1)*AB$20</f>
        <v>59.034453326374269</v>
      </c>
      <c r="AC60" s="187">
        <f t="array" aca="1" ref="AC60" ca="1">-PMT((1+AC$19)/(1+AC$18)-1,AC$54,SUM(OFFSET(AC30,0,0,1,AC$54)/OFFSET(AC$20,0,0,1,AC$54)),0,1)*AC$20</f>
        <v>60.510314659533627</v>
      </c>
      <c r="AD60" s="187">
        <f t="array" aca="1" ref="AD60" ca="1">-PMT((1+AD$19)/(1+AD$18)-1,AD$54,SUM(OFFSET(AD30,0,0,1,AD$54)/OFFSET(AD$20,0,0,1,AD$54)),0,1)*AD$20</f>
        <v>62.02307252602197</v>
      </c>
      <c r="AE60" s="187">
        <f t="array" aca="1" ref="AE60" ca="1">-PMT((1+AE$19)/(1+AE$18)-1,AE$54,SUM(OFFSET(AE30,0,0,1,AE$54)/OFFSET(AE$20,0,0,1,AE$54)),0,1)*AE$20</f>
        <v>63.573649339172512</v>
      </c>
      <c r="AF60" s="187">
        <f t="array" aca="1" ref="AF60" ca="1">-PMT((1+AF$19)/(1+AF$18)-1,AF$54,SUM(OFFSET(AF30,0,0,1,AF$54)/OFFSET(AF$20,0,0,1,AF$54)),0,1)*AF$20</f>
        <v>65.162990572651807</v>
      </c>
      <c r="AG60" s="187">
        <f t="array" aca="1" ref="AG60" ca="1">-PMT((1+AG$19)/(1+AG$18)-1,AG$54,SUM(OFFSET(AG30,0,0,1,AG$54)/OFFSET(AG$20,0,0,1,AG$54)),0,1)*AG$20</f>
        <v>66.792065336968093</v>
      </c>
      <c r="AH60" s="187">
        <f t="array" aca="1" ref="AH60" ca="1">-PMT((1+AH$19)/(1+AH$18)-1,AH$54,SUM(OFFSET(AH30,0,0,1,AH$54)/OFFSET(AH$20,0,0,1,AH$54)),0,1)*AH$20</f>
        <v>68.461866970392293</v>
      </c>
      <c r="AI60" s="187">
        <f t="array" aca="1" ref="AI60" ca="1">-PMT((1+AI$19)/(1+AI$18)-1,AI$54,SUM(OFFSET(AI30,0,0,1,AI$54)/OFFSET(AI$20,0,0,1,AI$54)),0,1)*AI$20</f>
        <v>70.173413644652101</v>
      </c>
      <c r="AJ60" s="187">
        <f t="array" aca="1" ref="AJ60" ca="1">-PMT((1+AJ$19)/(1+AJ$18)-1,AJ$54,SUM(OFFSET(AJ30,0,0,1,AJ$54)/OFFSET(AJ$20,0,0,1,AJ$54)),0,1)*AJ$20</f>
        <v>71.927748985768389</v>
      </c>
      <c r="AK60" s="187">
        <f t="array" aca="1" ref="AK60" ca="1">-PMT((1+AK$19)/(1+AK$18)-1,AK$54,SUM(OFFSET(AK30,0,0,1,AK$54)/OFFSET(AK$20,0,0,1,AK$54)),0,1)*AK$20</f>
        <v>73.725942710412596</v>
      </c>
      <c r="AL60" s="187">
        <f t="array" aca="1" ref="AL60" ca="1">-PMT((1+AL$19)/(1+AL$18)-1,AL$54,SUM(OFFSET(AL30,0,0,1,AL$54)/OFFSET(AL$20,0,0,1,AL$54)),0,1)*AL$20</f>
        <v>75.569091278172905</v>
      </c>
      <c r="AM60" s="187">
        <f t="array" aca="1" ref="AM60" ca="1">-PMT((1+AM$19)/(1+AM$18)-1,AM$54,SUM(OFFSET(AM30,0,0,1,AM$54)/OFFSET(AM$20,0,0,1,AM$54)),0,1)*AM$20</f>
        <v>77.458318560127239</v>
      </c>
      <c r="AN60" s="187">
        <f t="array" aca="1" ref="AN60" ca="1">-PMT((1+AN$19)/(1+AN$18)-1,AN$54,SUM(OFFSET(AN30,0,0,1,AN$54)/OFFSET(AN$20,0,0,1,AN$54)),0,1)*AN$20</f>
        <v>79.394776524130393</v>
      </c>
      <c r="AO60" s="187">
        <f t="array" aca="1" ref="AO60" ca="1">-PMT((1+AO$19)/(1+AO$18)-1,AO$54,SUM(OFFSET(AO30,0,0,1,AO$54)/OFFSET(AO$20,0,0,1,AO$54)),0,1)*AO$20</f>
        <v>81.379645937233661</v>
      </c>
      <c r="AP60" s="187">
        <f t="array" aca="1" ref="AP60" ca="1">-PMT((1+AP$19)/(1+AP$18)-1,AP$54,SUM(OFFSET(AP30,0,0,1,AP$54)/OFFSET(AP$20,0,0,1,AP$54)),0,1)*AP$20</f>
        <v>83.414137085664493</v>
      </c>
      <c r="AQ60" s="187">
        <f t="array" aca="1" ref="AQ60" ca="1">-PMT((1+AQ$19)/(1+AQ$18)-1,AQ$54,SUM(OFFSET(AQ30,0,0,1,AQ$54)/OFFSET(AQ$20,0,0,1,AQ$54)),0,1)*AQ$20</f>
        <v>85.499490512806091</v>
      </c>
      <c r="AR60" s="187">
        <f t="array" aca="1" ref="AR60" ca="1">-PMT((1+AR$19)/(1+AR$18)-1,AR$54,SUM(OFFSET(AR30,0,0,1,AR$54)/OFFSET(AR$20,0,0,1,AR$54)),0,1)*AR$20</f>
        <v>87.636977775626249</v>
      </c>
      <c r="AS60" s="187">
        <f t="array" aca="1" ref="AS60" ca="1">-PMT((1+AS$19)/(1+AS$18)-1,AS$54,SUM(OFFSET(AS30,0,0,1,AS$54)/OFFSET(AS$20,0,0,1,AS$54)),0,1)*AS$20</f>
        <v>89.827902220016867</v>
      </c>
      <c r="AT60" s="187">
        <f t="array" aca="1" ref="AT60" ca="1">-PMT((1+AT$19)/(1+AT$18)-1,AT$54,SUM(OFFSET(AT30,0,0,1,AT$54)/OFFSET(AT$20,0,0,1,AT$54)),0,1)*AT$20</f>
        <v>92.073599775517309</v>
      </c>
      <c r="AU60" s="187">
        <f t="array" aca="1" ref="AU60" ca="1">-PMT((1+AU$19)/(1+AU$18)-1,AU$54,SUM(OFFSET(AU30,0,0,1,AU$54)/OFFSET(AU$20,0,0,1,AU$54)),0,1)*AU$20</f>
        <v>94.375439769905213</v>
      </c>
      <c r="AV60" s="187">
        <f t="array" aca="1" ref="AV60" ca="1">-PMT((1+AV$19)/(1+AV$18)-1,AV$54,SUM(OFFSET(AV30,0,0,1,AV$54)/OFFSET(AV$20,0,0,1,AV$54)),0,1)*AV$20</f>
        <v>96.734825764152859</v>
      </c>
      <c r="AW60" s="187">
        <f t="array" aca="1" ref="AW60" ca="1">-PMT((1+AW$19)/(1+AW$18)-1,AW$54,SUM(OFFSET(AW30,0,0,1,AW$54)/OFFSET(AW$20,0,0,1,AW$54)),0,1)*AW$20</f>
        <v>99.153196408256676</v>
      </c>
      <c r="AX60" s="187">
        <f t="array" aca="1" ref="AX60" ca="1">-PMT((1+AX$19)/(1+AX$18)-1,AX$54,SUM(OFFSET(AX30,0,0,1,AX$54)/OFFSET(AX$20,0,0,1,AX$54)),0,1)*AX$20</f>
        <v>101.63202631846308</v>
      </c>
      <c r="AY60" s="187">
        <f t="array" aca="1" ref="AY60" ca="1">-PMT((1+AY$19)/(1+AY$18)-1,AY$54,SUM(OFFSET(AY30,0,0,1,AY$54)/OFFSET(AY$20,0,0,1,AY$54)),0,1)*AY$20</f>
        <v>104.17282697642464</v>
      </c>
      <c r="AZ60" s="187">
        <f t="array" aca="1" ref="AZ60" ca="1">-PMT((1+AZ$19)/(1+AZ$18)-1,AZ$54,SUM(OFFSET(AZ30,0,0,1,AZ$54)/OFFSET(AZ$20,0,0,1,AZ$54)),0,1)*AZ$20</f>
        <v>106.77714765083525</v>
      </c>
      <c r="BA60" s="187">
        <f t="array" aca="1" ref="BA60" ca="1">-PMT((1+BA$19)/(1+BA$18)-1,BA$54,SUM(OFFSET(BA30,0,0,1,BA$54)/OFFSET(BA$20,0,0,1,BA$54)),0,1)*BA$20</f>
        <v>109.44657634210611</v>
      </c>
      <c r="BB60" s="187">
        <f t="array" aca="1" ref="BB60" ca="1">-PMT((1+BB$19)/(1+BB$18)-1,BB$54,SUM(OFFSET(BB30,0,0,1,BB$54)/OFFSET(BB$20,0,0,1,BB$54)),0,1)*BB$20</f>
        <v>112.18274075065877</v>
      </c>
      <c r="BC60" s="187">
        <f t="array" aca="1" ref="BC60" ca="1">-PMT((1+BC$19)/(1+BC$18)-1,BC$54,SUM(OFFSET(BC30,0,0,1,BC$54)/OFFSET(BC$20,0,0,1,BC$54)),0,1)*BC$20</f>
        <v>114.98730926942523</v>
      </c>
      <c r="BD60" s="187">
        <f t="array" aca="1" ref="BD60" ca="1">-PMT((1+BD$19)/(1+BD$18)-1,BD$54,SUM(OFFSET(BD30,0,0,1,BD$54)/OFFSET(BD$20,0,0,1,BD$54)),0,1)*BD$20</f>
        <v>117.86199200116084</v>
      </c>
    </row>
    <row r="61" spans="1:56" outlineLevel="1" x14ac:dyDescent="0.2">
      <c r="B61" s="49" t="s">
        <v>156</v>
      </c>
      <c r="C61" s="10" t="s">
        <v>217</v>
      </c>
      <c r="D61" s="24">
        <v>5</v>
      </c>
      <c r="F61" s="74"/>
      <c r="G61" s="187">
        <f t="array" aca="1" ref="G61" ca="1">-PMT((1+G$19)/(1+G$18)-1,G$54,SUM(OFFSET(G31,0,0,1,G$54)/OFFSET(G$20,0,0,1,G$54)),0,1)*G$20</f>
        <v>47.742698328615731</v>
      </c>
      <c r="H61" s="187">
        <f t="array" aca="1" ref="H61" ca="1">-PMT((1+H$19)/(1+H$18)-1,H$54,SUM(OFFSET(H31,0,0,1,H$54)/OFFSET(H$20,0,0,1,H$54)),0,1)*H$20</f>
        <v>44.752752432520026</v>
      </c>
      <c r="I61" s="187">
        <f t="array" aca="1" ref="I61" ca="1">-PMT((1+I$19)/(1+I$18)-1,I$54,SUM(OFFSET(I31,0,0,1,I$54)/OFFSET(I$20,0,0,1,I$54)),0,1)*I$20</f>
        <v>47.176621501918994</v>
      </c>
      <c r="J61" s="187">
        <f t="array" aca="1" ref="J61" ca="1">-PMT((1+J$19)/(1+J$18)-1,J$54,SUM(OFFSET(J31,0,0,1,J$54)/OFFSET(J$20,0,0,1,J$54)),0,1)*J$20</f>
        <v>46.779911175860029</v>
      </c>
      <c r="K61" s="187">
        <f t="array" aca="1" ref="K61" ca="1">-PMT((1+K$19)/(1+K$18)-1,K$54,SUM(OFFSET(K31,0,0,1,K$54)/OFFSET(K$20,0,0,1,K$54)),0,1)*K$20</f>
        <v>39.488680364832838</v>
      </c>
      <c r="L61" s="187">
        <f t="array" aca="1" ref="L61" ca="1">-PMT((1+L$19)/(1+L$18)-1,L$54,SUM(OFFSET(L31,0,0,1,L$54)/OFFSET(L$20,0,0,1,L$54)),0,1)*L$20</f>
        <v>39.767079696273321</v>
      </c>
      <c r="M61" s="187">
        <f t="array" aca="1" ref="M61" ca="1">-PMT((1+M$19)/(1+M$18)-1,M$54,SUM(OFFSET(M31,0,0,1,M$54)/OFFSET(M$20,0,0,1,M$54)),0,1)*M$20</f>
        <v>40.761256688680149</v>
      </c>
      <c r="N61" s="187">
        <f t="array" aca="1" ref="N61" ca="1">-PMT((1+N$19)/(1+N$18)-1,N$54,SUM(OFFSET(N31,0,0,1,N$54)/OFFSET(N$20,0,0,1,N$54)),0,1)*N$20</f>
        <v>41.780288105897149</v>
      </c>
      <c r="O61" s="187">
        <f t="array" aca="1" ref="O61" ca="1">-PMT((1+O$19)/(1+O$18)-1,O$54,SUM(OFFSET(O31,0,0,1,O$54)/OFFSET(O$20,0,0,1,O$54)),0,1)*O$20</f>
        <v>42.82479530854458</v>
      </c>
      <c r="P61" s="187">
        <f t="array" aca="1" ref="P61" ca="1">-PMT((1+P$19)/(1+P$18)-1,P$54,SUM(OFFSET(P31,0,0,1,P$54)/OFFSET(P$20,0,0,1,P$54)),0,1)*P$20</f>
        <v>43.895415191258195</v>
      </c>
      <c r="Q61" s="187">
        <f t="array" aca="1" ref="Q61" ca="1">-PMT((1+Q$19)/(1+Q$18)-1,Q$54,SUM(OFFSET(Q31,0,0,1,Q$54)/OFFSET(Q$20,0,0,1,Q$54)),0,1)*Q$20</f>
        <v>44.992800571039645</v>
      </c>
      <c r="R61" s="187">
        <f t="array" aca="1" ref="R61" ca="1">-PMT((1+R$19)/(1+R$18)-1,R$54,SUM(OFFSET(R31,0,0,1,R$54)/OFFSET(R$20,0,0,1,R$54)),0,1)*R$20</f>
        <v>46.117620585315635</v>
      </c>
      <c r="S61" s="187">
        <f t="array" aca="1" ref="S61" ca="1">-PMT((1+S$19)/(1+S$18)-1,S$54,SUM(OFFSET(S31,0,0,1,S$54)/OFFSET(S$20,0,0,1,S$54)),0,1)*S$20</f>
        <v>47.270561099948509</v>
      </c>
      <c r="T61" s="187">
        <f t="array" aca="1" ref="T61" ca="1">-PMT((1+T$19)/(1+T$18)-1,T$54,SUM(OFFSET(T31,0,0,1,T$54)/OFFSET(T$20,0,0,1,T$54)),0,1)*T$20</f>
        <v>48.452325127447203</v>
      </c>
      <c r="U61" s="187">
        <f t="array" aca="1" ref="U61" ca="1">-PMT((1+U$19)/(1+U$18)-1,U$54,SUM(OFFSET(U31,0,0,1,U$54)/OFFSET(U$20,0,0,1,U$54)),0,1)*U$20</f>
        <v>49.6636332556334</v>
      </c>
      <c r="V61" s="187">
        <f t="array" aca="1" ref="V61" ca="1">-PMT((1+V$19)/(1+V$18)-1,V$54,SUM(OFFSET(V31,0,0,1,V$54)/OFFSET(V$20,0,0,1,V$54)),0,1)*V$20</f>
        <v>50.905224087024223</v>
      </c>
      <c r="W61" s="187">
        <f t="array" aca="1" ref="W61" ca="1">-PMT((1+W$19)/(1+W$18)-1,W$54,SUM(OFFSET(W31,0,0,1,W$54)/OFFSET(W$20,0,0,1,W$54)),0,1)*W$20</f>
        <v>52.177854689199819</v>
      </c>
      <c r="X61" s="187">
        <f t="array" aca="1" ref="X61" ca="1">-PMT((1+X$19)/(1+X$18)-1,X$54,SUM(OFFSET(X31,0,0,1,X$54)/OFFSET(X$20,0,0,1,X$54)),0,1)*X$20</f>
        <v>53.482301056429819</v>
      </c>
      <c r="Y61" s="187">
        <f t="array" aca="1" ref="Y61" ca="1">-PMT((1+Y$19)/(1+Y$18)-1,Y$54,SUM(OFFSET(Y31,0,0,1,Y$54)/OFFSET(Y$20,0,0,1,Y$54)),0,1)*Y$20</f>
        <v>54.819358582840565</v>
      </c>
      <c r="Z61" s="187">
        <f t="array" aca="1" ref="Z61" ca="1">-PMT((1+Z$19)/(1+Z$18)-1,Z$54,SUM(OFFSET(Z31,0,0,1,Z$54)/OFFSET(Z$20,0,0,1,Z$54)),0,1)*Z$20</f>
        <v>56.189842547411573</v>
      </c>
      <c r="AA61" s="187">
        <f t="array" aca="1" ref="AA61" ca="1">-PMT((1+AA$19)/(1+AA$18)-1,AA$54,SUM(OFFSET(AA31,0,0,1,AA$54)/OFFSET(AA$20,0,0,1,AA$54)),0,1)*AA$20</f>
        <v>57.594588611096874</v>
      </c>
      <c r="AB61" s="187">
        <f t="array" aca="1" ref="AB61" ca="1">-PMT((1+AB$19)/(1+AB$18)-1,AB$54,SUM(OFFSET(AB31,0,0,1,AB$54)/OFFSET(AB$20,0,0,1,AB$54)),0,1)*AB$20</f>
        <v>59.034453326374269</v>
      </c>
      <c r="AC61" s="187">
        <f t="array" aca="1" ref="AC61" ca="1">-PMT((1+AC$19)/(1+AC$18)-1,AC$54,SUM(OFFSET(AC31,0,0,1,AC$54)/OFFSET(AC$20,0,0,1,AC$54)),0,1)*AC$20</f>
        <v>60.510314659533627</v>
      </c>
      <c r="AD61" s="187">
        <f t="array" aca="1" ref="AD61" ca="1">-PMT((1+AD$19)/(1+AD$18)-1,AD$54,SUM(OFFSET(AD31,0,0,1,AD$54)/OFFSET(AD$20,0,0,1,AD$54)),0,1)*AD$20</f>
        <v>62.02307252602197</v>
      </c>
      <c r="AE61" s="187">
        <f t="array" aca="1" ref="AE61" ca="1">-PMT((1+AE$19)/(1+AE$18)-1,AE$54,SUM(OFFSET(AE31,0,0,1,AE$54)/OFFSET(AE$20,0,0,1,AE$54)),0,1)*AE$20</f>
        <v>63.573649339172512</v>
      </c>
      <c r="AF61" s="187">
        <f t="array" aca="1" ref="AF61" ca="1">-PMT((1+AF$19)/(1+AF$18)-1,AF$54,SUM(OFFSET(AF31,0,0,1,AF$54)/OFFSET(AF$20,0,0,1,AF$54)),0,1)*AF$20</f>
        <v>65.162990572651807</v>
      </c>
      <c r="AG61" s="187">
        <f t="array" aca="1" ref="AG61" ca="1">-PMT((1+AG$19)/(1+AG$18)-1,AG$54,SUM(OFFSET(AG31,0,0,1,AG$54)/OFFSET(AG$20,0,0,1,AG$54)),0,1)*AG$20</f>
        <v>66.792065336968093</v>
      </c>
      <c r="AH61" s="187">
        <f t="array" aca="1" ref="AH61" ca="1">-PMT((1+AH$19)/(1+AH$18)-1,AH$54,SUM(OFFSET(AH31,0,0,1,AH$54)/OFFSET(AH$20,0,0,1,AH$54)),0,1)*AH$20</f>
        <v>68.461866970392293</v>
      </c>
      <c r="AI61" s="187">
        <f t="array" aca="1" ref="AI61" ca="1">-PMT((1+AI$19)/(1+AI$18)-1,AI$54,SUM(OFFSET(AI31,0,0,1,AI$54)/OFFSET(AI$20,0,0,1,AI$54)),0,1)*AI$20</f>
        <v>70.173413644652101</v>
      </c>
      <c r="AJ61" s="187">
        <f t="array" aca="1" ref="AJ61" ca="1">-PMT((1+AJ$19)/(1+AJ$18)-1,AJ$54,SUM(OFFSET(AJ31,0,0,1,AJ$54)/OFFSET(AJ$20,0,0,1,AJ$54)),0,1)*AJ$20</f>
        <v>71.927748985768389</v>
      </c>
      <c r="AK61" s="187">
        <f t="array" aca="1" ref="AK61" ca="1">-PMT((1+AK$19)/(1+AK$18)-1,AK$54,SUM(OFFSET(AK31,0,0,1,AK$54)/OFFSET(AK$20,0,0,1,AK$54)),0,1)*AK$20</f>
        <v>73.725942710412596</v>
      </c>
      <c r="AL61" s="187">
        <f t="array" aca="1" ref="AL61" ca="1">-PMT((1+AL$19)/(1+AL$18)-1,AL$54,SUM(OFFSET(AL31,0,0,1,AL$54)/OFFSET(AL$20,0,0,1,AL$54)),0,1)*AL$20</f>
        <v>75.569091278172905</v>
      </c>
      <c r="AM61" s="187">
        <f t="array" aca="1" ref="AM61" ca="1">-PMT((1+AM$19)/(1+AM$18)-1,AM$54,SUM(OFFSET(AM31,0,0,1,AM$54)/OFFSET(AM$20,0,0,1,AM$54)),0,1)*AM$20</f>
        <v>77.458318560127239</v>
      </c>
      <c r="AN61" s="187">
        <f t="array" aca="1" ref="AN61" ca="1">-PMT((1+AN$19)/(1+AN$18)-1,AN$54,SUM(OFFSET(AN31,0,0,1,AN$54)/OFFSET(AN$20,0,0,1,AN$54)),0,1)*AN$20</f>
        <v>79.394776524130393</v>
      </c>
      <c r="AO61" s="187">
        <f t="array" aca="1" ref="AO61" ca="1">-PMT((1+AO$19)/(1+AO$18)-1,AO$54,SUM(OFFSET(AO31,0,0,1,AO$54)/OFFSET(AO$20,0,0,1,AO$54)),0,1)*AO$20</f>
        <v>81.379645937233661</v>
      </c>
      <c r="AP61" s="187">
        <f t="array" aca="1" ref="AP61" ca="1">-PMT((1+AP$19)/(1+AP$18)-1,AP$54,SUM(OFFSET(AP31,0,0,1,AP$54)/OFFSET(AP$20,0,0,1,AP$54)),0,1)*AP$20</f>
        <v>83.414137085664493</v>
      </c>
      <c r="AQ61" s="187">
        <f t="array" aca="1" ref="AQ61" ca="1">-PMT((1+AQ$19)/(1+AQ$18)-1,AQ$54,SUM(OFFSET(AQ31,0,0,1,AQ$54)/OFFSET(AQ$20,0,0,1,AQ$54)),0,1)*AQ$20</f>
        <v>85.499490512806091</v>
      </c>
      <c r="AR61" s="187">
        <f t="array" aca="1" ref="AR61" ca="1">-PMT((1+AR$19)/(1+AR$18)-1,AR$54,SUM(OFFSET(AR31,0,0,1,AR$54)/OFFSET(AR$20,0,0,1,AR$54)),0,1)*AR$20</f>
        <v>87.636977775626249</v>
      </c>
      <c r="AS61" s="187">
        <f t="array" aca="1" ref="AS61" ca="1">-PMT((1+AS$19)/(1+AS$18)-1,AS$54,SUM(OFFSET(AS31,0,0,1,AS$54)/OFFSET(AS$20,0,0,1,AS$54)),0,1)*AS$20</f>
        <v>89.827902220016867</v>
      </c>
      <c r="AT61" s="187">
        <f t="array" aca="1" ref="AT61" ca="1">-PMT((1+AT$19)/(1+AT$18)-1,AT$54,SUM(OFFSET(AT31,0,0,1,AT$54)/OFFSET(AT$20,0,0,1,AT$54)),0,1)*AT$20</f>
        <v>92.073599775517309</v>
      </c>
      <c r="AU61" s="187">
        <f t="array" aca="1" ref="AU61" ca="1">-PMT((1+AU$19)/(1+AU$18)-1,AU$54,SUM(OFFSET(AU31,0,0,1,AU$54)/OFFSET(AU$20,0,0,1,AU$54)),0,1)*AU$20</f>
        <v>94.375439769905213</v>
      </c>
      <c r="AV61" s="187">
        <f t="array" aca="1" ref="AV61" ca="1">-PMT((1+AV$19)/(1+AV$18)-1,AV$54,SUM(OFFSET(AV31,0,0,1,AV$54)/OFFSET(AV$20,0,0,1,AV$54)),0,1)*AV$20</f>
        <v>96.734825764152859</v>
      </c>
      <c r="AW61" s="187">
        <f t="array" aca="1" ref="AW61" ca="1">-PMT((1+AW$19)/(1+AW$18)-1,AW$54,SUM(OFFSET(AW31,0,0,1,AW$54)/OFFSET(AW$20,0,0,1,AW$54)),0,1)*AW$20</f>
        <v>99.153196408256676</v>
      </c>
      <c r="AX61" s="187">
        <f t="array" aca="1" ref="AX61" ca="1">-PMT((1+AX$19)/(1+AX$18)-1,AX$54,SUM(OFFSET(AX31,0,0,1,AX$54)/OFFSET(AX$20,0,0,1,AX$54)),0,1)*AX$20</f>
        <v>101.63202631846308</v>
      </c>
      <c r="AY61" s="187">
        <f t="array" aca="1" ref="AY61" ca="1">-PMT((1+AY$19)/(1+AY$18)-1,AY$54,SUM(OFFSET(AY31,0,0,1,AY$54)/OFFSET(AY$20,0,0,1,AY$54)),0,1)*AY$20</f>
        <v>104.17282697642464</v>
      </c>
      <c r="AZ61" s="187">
        <f t="array" aca="1" ref="AZ61" ca="1">-PMT((1+AZ$19)/(1+AZ$18)-1,AZ$54,SUM(OFFSET(AZ31,0,0,1,AZ$54)/OFFSET(AZ$20,0,0,1,AZ$54)),0,1)*AZ$20</f>
        <v>106.77714765083525</v>
      </c>
      <c r="BA61" s="187">
        <f t="array" aca="1" ref="BA61" ca="1">-PMT((1+BA$19)/(1+BA$18)-1,BA$54,SUM(OFFSET(BA31,0,0,1,BA$54)/OFFSET(BA$20,0,0,1,BA$54)),0,1)*BA$20</f>
        <v>109.44657634210611</v>
      </c>
      <c r="BB61" s="187">
        <f t="array" aca="1" ref="BB61" ca="1">-PMT((1+BB$19)/(1+BB$18)-1,BB$54,SUM(OFFSET(BB31,0,0,1,BB$54)/OFFSET(BB$20,0,0,1,BB$54)),0,1)*BB$20</f>
        <v>112.18274075065877</v>
      </c>
      <c r="BC61" s="187">
        <f t="array" aca="1" ref="BC61" ca="1">-PMT((1+BC$19)/(1+BC$18)-1,BC$54,SUM(OFFSET(BC31,0,0,1,BC$54)/OFFSET(BC$20,0,0,1,BC$54)),0,1)*BC$20</f>
        <v>114.98730926942523</v>
      </c>
      <c r="BD61" s="187">
        <f t="array" aca="1" ref="BD61" ca="1">-PMT((1+BD$19)/(1+BD$18)-1,BD$54,SUM(OFFSET(BD31,0,0,1,BD$54)/OFFSET(BD$20,0,0,1,BD$54)),0,1)*BD$20</f>
        <v>117.86199200116084</v>
      </c>
    </row>
    <row r="62" spans="1:56" outlineLevel="1" x14ac:dyDescent="0.2">
      <c r="B62" s="49" t="s">
        <v>157</v>
      </c>
      <c r="C62" s="10" t="s">
        <v>217</v>
      </c>
      <c r="D62" s="24">
        <v>6</v>
      </c>
      <c r="F62" s="74"/>
      <c r="G62" s="187">
        <f t="array" aca="1" ref="G62" ca="1">-PMT((1+G$19)/(1+G$18)-1,G$54,SUM(OFFSET(G32,0,0,1,G$54)/OFFSET(G$20,0,0,1,G$54)),0,1)*G$20</f>
        <v>13.331556813851446</v>
      </c>
      <c r="H62" s="187">
        <f t="array" aca="1" ref="H62" ca="1">-PMT((1+H$19)/(1+H$18)-1,H$54,SUM(OFFSET(H32,0,0,1,H$54)/OFFSET(H$20,0,0,1,H$54)),0,1)*H$20</f>
        <v>13.340644824087216</v>
      </c>
      <c r="I62" s="187">
        <f t="array" aca="1" ref="I62" ca="1">-PMT((1+I$19)/(1+I$18)-1,I$54,SUM(OFFSET(I32,0,0,1,I$54)/OFFSET(I$20,0,0,1,I$54)),0,1)*I$20</f>
        <v>14.285627325769788</v>
      </c>
      <c r="J62" s="187">
        <f t="array" aca="1" ref="J62" ca="1">-PMT((1+J$19)/(1+J$18)-1,J$54,SUM(OFFSET(J32,0,0,1,J$54)/OFFSET(J$20,0,0,1,J$54)),0,1)*J$20</f>
        <v>14.920131066718348</v>
      </c>
      <c r="K62" s="187">
        <f t="array" aca="1" ref="K62" ca="1">-PMT((1+K$19)/(1+K$18)-1,K$54,SUM(OFFSET(K32,0,0,1,K$54)/OFFSET(K$20,0,0,1,K$54)),0,1)*K$20</f>
        <v>10.656134123331301</v>
      </c>
      <c r="L62" s="187">
        <f t="array" aca="1" ref="L62" ca="1">-PMT((1+L$19)/(1+L$18)-1,L$54,SUM(OFFSET(L32,0,0,1,L$54)/OFFSET(L$20,0,0,1,L$54)),0,1)*L$20</f>
        <v>10.731260984706937</v>
      </c>
      <c r="M62" s="187">
        <f t="array" aca="1" ref="M62" ca="1">-PMT((1+M$19)/(1+M$18)-1,M$54,SUM(OFFSET(M32,0,0,1,M$54)/OFFSET(M$20,0,0,1,M$54)),0,1)*M$20</f>
        <v>10.999542509324606</v>
      </c>
      <c r="N62" s="187">
        <f t="array" aca="1" ref="N62" ca="1">-PMT((1+N$19)/(1+N$18)-1,N$54,SUM(OFFSET(N32,0,0,1,N$54)/OFFSET(N$20,0,0,1,N$54)),0,1)*N$20</f>
        <v>11.274531072057723</v>
      </c>
      <c r="O62" s="187">
        <f t="array" aca="1" ref="O62" ca="1">-PMT((1+O$19)/(1+O$18)-1,O$54,SUM(OFFSET(O32,0,0,1,O$54)/OFFSET(O$20,0,0,1,O$54)),0,1)*O$20</f>
        <v>11.556394348859165</v>
      </c>
      <c r="P62" s="187">
        <f t="array" aca="1" ref="P62" ca="1">-PMT((1+P$19)/(1+P$18)-1,P$54,SUM(OFFSET(P32,0,0,1,P$54)/OFFSET(P$20,0,0,1,P$54)),0,1)*P$20</f>
        <v>11.845304207580641</v>
      </c>
      <c r="Q62" s="187">
        <f t="array" aca="1" ref="Q62" ca="1">-PMT((1+Q$19)/(1+Q$18)-1,Q$54,SUM(OFFSET(Q32,0,0,1,Q$54)/OFFSET(Q$20,0,0,1,Q$54)),0,1)*Q$20</f>
        <v>12.141436812770159</v>
      </c>
      <c r="R62" s="187">
        <f t="array" aca="1" ref="R62" ca="1">-PMT((1+R$19)/(1+R$18)-1,R$54,SUM(OFFSET(R32,0,0,1,R$54)/OFFSET(R$20,0,0,1,R$54)),0,1)*R$20</f>
        <v>12.44497273308941</v>
      </c>
      <c r="S62" s="187">
        <f t="array" aca="1" ref="S62" ca="1">-PMT((1+S$19)/(1+S$18)-1,S$54,SUM(OFFSET(S32,0,0,1,S$54)/OFFSET(S$20,0,0,1,S$54)),0,1)*S$20</f>
        <v>12.756097051416646</v>
      </c>
      <c r="T62" s="187">
        <f t="array" aca="1" ref="T62" ca="1">-PMT((1+T$19)/(1+T$18)-1,T$54,SUM(OFFSET(T32,0,0,1,T$54)/OFFSET(T$20,0,0,1,T$54)),0,1)*T$20</f>
        <v>13.074999477702058</v>
      </c>
      <c r="U62" s="187">
        <f t="array" aca="1" ref="U62" ca="1">-PMT((1+U$19)/(1+U$18)-1,U$54,SUM(OFFSET(U32,0,0,1,U$54)/OFFSET(U$20,0,0,1,U$54)),0,1)*U$20</f>
        <v>13.401874464644608</v>
      </c>
      <c r="V62" s="187">
        <f t="array" aca="1" ref="V62" ca="1">-PMT((1+V$19)/(1+V$18)-1,V$54,SUM(OFFSET(V32,0,0,1,V$54)/OFFSET(V$20,0,0,1,V$54)),0,1)*V$20</f>
        <v>13.736921326260722</v>
      </c>
      <c r="W62" s="187">
        <f t="array" aca="1" ref="W62" ca="1">-PMT((1+W$19)/(1+W$18)-1,W$54,SUM(OFFSET(W32,0,0,1,W$54)/OFFSET(W$20,0,0,1,W$54)),0,1)*W$20</f>
        <v>14.080344359417241</v>
      </c>
      <c r="X62" s="187">
        <f t="array" aca="1" ref="X62" ca="1">-PMT((1+X$19)/(1+X$18)-1,X$54,SUM(OFFSET(X32,0,0,1,X$54)/OFFSET(X$20,0,0,1,X$54)),0,1)*X$20</f>
        <v>14.432352968402668</v>
      </c>
      <c r="Y62" s="187">
        <f t="array" aca="1" ref="Y62" ca="1">-PMT((1+Y$19)/(1+Y$18)-1,Y$54,SUM(OFFSET(Y32,0,0,1,Y$54)/OFFSET(Y$20,0,0,1,Y$54)),0,1)*Y$20</f>
        <v>14.793161792612734</v>
      </c>
      <c r="Z62" s="187">
        <f t="array" aca="1" ref="Z62" ca="1">-PMT((1+Z$19)/(1+Z$18)-1,Z$54,SUM(OFFSET(Z32,0,0,1,Z$54)/OFFSET(Z$20,0,0,1,Z$54)),0,1)*Z$20</f>
        <v>15.162990837428051</v>
      </c>
      <c r="AA62" s="187">
        <f t="array" aca="1" ref="AA62" ca="1">-PMT((1+AA$19)/(1+AA$18)-1,AA$54,SUM(OFFSET(AA32,0,0,1,AA$54)/OFFSET(AA$20,0,0,1,AA$54)),0,1)*AA$20</f>
        <v>15.542065608363751</v>
      </c>
      <c r="AB62" s="187">
        <f t="array" aca="1" ref="AB62" ca="1">-PMT((1+AB$19)/(1+AB$18)-1,AB$54,SUM(OFFSET(AB32,0,0,1,AB$54)/OFFSET(AB$20,0,0,1,AB$54)),0,1)*AB$20</f>
        <v>15.930617248572842</v>
      </c>
      <c r="AC62" s="187">
        <f t="array" aca="1" ref="AC62" ca="1">-PMT((1+AC$19)/(1+AC$18)-1,AC$54,SUM(OFFSET(AC32,0,0,1,AC$54)/OFFSET(AC$20,0,0,1,AC$54)),0,1)*AC$20</f>
        <v>16.328882679787156</v>
      </c>
      <c r="AD62" s="187">
        <f t="array" aca="1" ref="AD62" ca="1">-PMT((1+AD$19)/(1+AD$18)-1,AD$54,SUM(OFFSET(AD32,0,0,1,AD$54)/OFFSET(AD$20,0,0,1,AD$54)),0,1)*AD$20</f>
        <v>16.737104746781839</v>
      </c>
      <c r="AE62" s="187">
        <f t="array" aca="1" ref="AE62" ca="1">-PMT((1+AE$19)/(1+AE$18)-1,AE$54,SUM(OFFSET(AE32,0,0,1,AE$54)/OFFSET(AE$20,0,0,1,AE$54)),0,1)*AE$20</f>
        <v>17.155532365451389</v>
      </c>
      <c r="AF62" s="187">
        <f t="array" aca="1" ref="AF62" ca="1">-PMT((1+AF$19)/(1+AF$18)-1,AF$54,SUM(OFFSET(AF32,0,0,1,AF$54)/OFFSET(AF$20,0,0,1,AF$54)),0,1)*AF$20</f>
        <v>17.584420674587665</v>
      </c>
      <c r="AG62" s="187">
        <f t="array" aca="1" ref="AG62" ca="1">-PMT((1+AG$19)/(1+AG$18)-1,AG$54,SUM(OFFSET(AG32,0,0,1,AG$54)/OFFSET(AG$20,0,0,1,AG$54)),0,1)*AG$20</f>
        <v>18.024031191452355</v>
      </c>
      <c r="AH62" s="187">
        <f t="array" aca="1" ref="AH62" ca="1">-PMT((1+AH$19)/(1+AH$18)-1,AH$54,SUM(OFFSET(AH32,0,0,1,AH$54)/OFFSET(AH$20,0,0,1,AH$54)),0,1)*AH$20</f>
        <v>18.474631971238665</v>
      </c>
      <c r="AI62" s="187">
        <f t="array" aca="1" ref="AI62" ca="1">-PMT((1+AI$19)/(1+AI$18)-1,AI$54,SUM(OFFSET(AI32,0,0,1,AI$54)/OFFSET(AI$20,0,0,1,AI$54)),0,1)*AI$20</f>
        <v>18.93649777051963</v>
      </c>
      <c r="AJ62" s="187">
        <f t="array" aca="1" ref="AJ62" ca="1">-PMT((1+AJ$19)/(1+AJ$18)-1,AJ$54,SUM(OFFSET(AJ32,0,0,1,AJ$54)/OFFSET(AJ$20,0,0,1,AJ$54)),0,1)*AJ$20</f>
        <v>19.409910214782617</v>
      </c>
      <c r="AK62" s="187">
        <f t="array" aca="1" ref="AK62" ca="1">-PMT((1+AK$19)/(1+AK$18)-1,AK$54,SUM(OFFSET(AK32,0,0,1,AK$54)/OFFSET(AK$20,0,0,1,AK$54)),0,1)*AK$20</f>
        <v>19.89515797015218</v>
      </c>
      <c r="AL62" s="187">
        <f t="array" aca="1" ref="AL62" ca="1">-PMT((1+AL$19)/(1+AL$18)-1,AL$54,SUM(OFFSET(AL32,0,0,1,AL$54)/OFFSET(AL$20,0,0,1,AL$54)),0,1)*AL$20</f>
        <v>20.392536919405984</v>
      </c>
      <c r="AM62" s="187">
        <f t="array" aca="1" ref="AM62" ca="1">-PMT((1+AM$19)/(1+AM$18)-1,AM$54,SUM(OFFSET(AM32,0,0,1,AM$54)/OFFSET(AM$20,0,0,1,AM$54)),0,1)*AM$20</f>
        <v>20.902350342391138</v>
      </c>
      <c r="AN62" s="187">
        <f t="array" aca="1" ref="AN62" ca="1">-PMT((1+AN$19)/(1+AN$18)-1,AN$54,SUM(OFFSET(AN32,0,0,1,AN$54)/OFFSET(AN$20,0,0,1,AN$54)),0,1)*AN$20</f>
        <v>21.424909100950909</v>
      </c>
      <c r="AO62" s="187">
        <f t="array" aca="1" ref="AO62" ca="1">-PMT((1+AO$19)/(1+AO$18)-1,AO$54,SUM(OFFSET(AO32,0,0,1,AO$54)/OFFSET(AO$20,0,0,1,AO$54)),0,1)*AO$20</f>
        <v>21.960531828474686</v>
      </c>
      <c r="AP62" s="187">
        <f t="array" aca="1" ref="AP62" ca="1">-PMT((1+AP$19)/(1+AP$18)-1,AP$54,SUM(OFFSET(AP32,0,0,1,AP$54)/OFFSET(AP$20,0,0,1,AP$54)),0,1)*AP$20</f>
        <v>22.509545124186545</v>
      </c>
      <c r="AQ62" s="187">
        <f t="array" aca="1" ref="AQ62" ca="1">-PMT((1+AQ$19)/(1+AQ$18)-1,AQ$54,SUM(OFFSET(AQ32,0,0,1,AQ$54)/OFFSET(AQ$20,0,0,1,AQ$54)),0,1)*AQ$20</f>
        <v>23.072283752291213</v>
      </c>
      <c r="AR62" s="187">
        <f t="array" aca="1" ref="AR62" ca="1">-PMT((1+AR$19)/(1+AR$18)-1,AR$54,SUM(OFFSET(AR32,0,0,1,AR$54)/OFFSET(AR$20,0,0,1,AR$54)),0,1)*AR$20</f>
        <v>23.649090846098481</v>
      </c>
      <c r="AS62" s="187">
        <f t="array" aca="1" ref="AS62" ca="1">-PMT((1+AS$19)/(1+AS$18)-1,AS$54,SUM(OFFSET(AS32,0,0,1,AS$54)/OFFSET(AS$20,0,0,1,AS$54)),0,1)*AS$20</f>
        <v>24.240318117250943</v>
      </c>
      <c r="AT62" s="187">
        <f t="array" aca="1" ref="AT62" ca="1">-PMT((1+AT$19)/(1+AT$18)-1,AT$54,SUM(OFFSET(AT32,0,0,1,AT$54)/OFFSET(AT$20,0,0,1,AT$54)),0,1)*AT$20</f>
        <v>24.846326070182215</v>
      </c>
      <c r="AU62" s="187">
        <f t="array" aca="1" ref="AU62" ca="1">-PMT((1+AU$19)/(1+AU$18)-1,AU$54,SUM(OFFSET(AU32,0,0,1,AU$54)/OFFSET(AU$20,0,0,1,AU$54)),0,1)*AU$20</f>
        <v>25.467484221936765</v>
      </c>
      <c r="AV62" s="187">
        <f t="array" aca="1" ref="AV62" ca="1">-PMT((1+AV$19)/(1+AV$18)-1,AV$54,SUM(OFFSET(AV32,0,0,1,AV$54)/OFFSET(AV$20,0,0,1,AV$54)),0,1)*AV$20</f>
        <v>26.10417132748519</v>
      </c>
      <c r="AW62" s="187">
        <f t="array" aca="1" ref="AW62" ca="1">-PMT((1+AW$19)/(1+AW$18)-1,AW$54,SUM(OFFSET(AW32,0,0,1,AW$54)/OFFSET(AW$20,0,0,1,AW$54)),0,1)*AW$20</f>
        <v>26.756775610672314</v>
      </c>
      <c r="AX62" s="187">
        <f t="array" aca="1" ref="AX62" ca="1">-PMT((1+AX$19)/(1+AX$18)-1,AX$54,SUM(OFFSET(AX32,0,0,1,AX$54)/OFFSET(AX$20,0,0,1,AX$54)),0,1)*AX$20</f>
        <v>27.425695000939118</v>
      </c>
      <c r="AY62" s="187">
        <f t="array" aca="1" ref="AY62" ca="1">-PMT((1+AY$19)/(1+AY$18)-1,AY$54,SUM(OFFSET(AY32,0,0,1,AY$54)/OFFSET(AY$20,0,0,1,AY$54)),0,1)*AY$20</f>
        <v>28.111337375962599</v>
      </c>
      <c r="AZ62" s="187">
        <f t="array" aca="1" ref="AZ62" ca="1">-PMT((1+AZ$19)/(1+AZ$18)-1,AZ$54,SUM(OFFSET(AZ32,0,0,1,AZ$54)/OFFSET(AZ$20,0,0,1,AZ$54)),0,1)*AZ$20</f>
        <v>28.814120810361654</v>
      </c>
      <c r="BA62" s="187">
        <f t="array" aca="1" ref="BA62" ca="1">-PMT((1+BA$19)/(1+BA$18)-1,BA$54,SUM(OFFSET(BA32,0,0,1,BA$54)/OFFSET(BA$20,0,0,1,BA$54)),0,1)*BA$20</f>
        <v>29.534473830620694</v>
      </c>
      <c r="BB62" s="187">
        <f t="array" aca="1" ref="BB62" ca="1">-PMT((1+BB$19)/(1+BB$18)-1,BB$54,SUM(OFFSET(BB32,0,0,1,BB$54)/OFFSET(BB$20,0,0,1,BB$54)),0,1)*BB$20</f>
        <v>30.272835676386212</v>
      </c>
      <c r="BC62" s="187">
        <f t="array" aca="1" ref="BC62" ca="1">-PMT((1+BC$19)/(1+BC$18)-1,BC$54,SUM(OFFSET(BC32,0,0,1,BC$54)/OFFSET(BC$20,0,0,1,BC$54)),0,1)*BC$20</f>
        <v>31.029656568295863</v>
      </c>
      <c r="BD62" s="187">
        <f t="array" aca="1" ref="BD62" ca="1">-PMT((1+BD$19)/(1+BD$18)-1,BD$54,SUM(OFFSET(BD32,0,0,1,BD$54)/OFFSET(BD$20,0,0,1,BD$54)),0,1)*BD$20</f>
        <v>31.805397982503255</v>
      </c>
    </row>
    <row r="63" spans="1:56" outlineLevel="1" x14ac:dyDescent="0.2">
      <c r="B63" s="49" t="s">
        <v>158</v>
      </c>
      <c r="C63" s="10" t="s">
        <v>217</v>
      </c>
      <c r="D63" s="24">
        <v>7</v>
      </c>
      <c r="F63" s="74"/>
      <c r="G63" s="187">
        <f t="array" aca="1" ref="G63" ca="1">-PMT((1+G$19)/(1+G$18)-1,G$54,SUM(OFFSET(G33,0,0,1,G$54)/OFFSET(G$20,0,0,1,G$54)),0,1)*G$20</f>
        <v>11.830814445136022</v>
      </c>
      <c r="H63" s="187">
        <f t="array" aca="1" ref="H63" ca="1">-PMT((1+H$19)/(1+H$18)-1,H$54,SUM(OFFSET(H33,0,0,1,H$54)/OFFSET(H$20,0,0,1,H$54)),0,1)*H$20</f>
        <v>12.500697375115356</v>
      </c>
      <c r="I63" s="187">
        <f t="array" aca="1" ref="I63" ca="1">-PMT((1+I$19)/(1+I$18)-1,I$54,SUM(OFFSET(I33,0,0,1,I$54)/OFFSET(I$20,0,0,1,I$54)),0,1)*I$20</f>
        <v>13.981789708476354</v>
      </c>
      <c r="J63" s="187">
        <f t="array" aca="1" ref="J63" ca="1">-PMT((1+J$19)/(1+J$18)-1,J$54,SUM(OFFSET(J33,0,0,1,J$54)/OFFSET(J$20,0,0,1,J$54)),0,1)*J$20</f>
        <v>14.591601798963316</v>
      </c>
      <c r="K63" s="187">
        <f t="array" aca="1" ref="K63" ca="1">-PMT((1+K$19)/(1+K$18)-1,K$54,SUM(OFFSET(K33,0,0,1,K$54)/OFFSET(K$20,0,0,1,K$54)),0,1)*K$20</f>
        <v>10.656134123331301</v>
      </c>
      <c r="L63" s="187">
        <f t="array" aca="1" ref="L63" ca="1">-PMT((1+L$19)/(1+L$18)-1,L$54,SUM(OFFSET(L33,0,0,1,L$54)/OFFSET(L$20,0,0,1,L$54)),0,1)*L$20</f>
        <v>10.731260984706937</v>
      </c>
      <c r="M63" s="187">
        <f t="array" aca="1" ref="M63" ca="1">-PMT((1+M$19)/(1+M$18)-1,M$54,SUM(OFFSET(M33,0,0,1,M$54)/OFFSET(M$20,0,0,1,M$54)),0,1)*M$20</f>
        <v>10.999542509324606</v>
      </c>
      <c r="N63" s="187">
        <f t="array" aca="1" ref="N63" ca="1">-PMT((1+N$19)/(1+N$18)-1,N$54,SUM(OFFSET(N33,0,0,1,N$54)/OFFSET(N$20,0,0,1,N$54)),0,1)*N$20</f>
        <v>11.274531072057723</v>
      </c>
      <c r="O63" s="187">
        <f t="array" aca="1" ref="O63" ca="1">-PMT((1+O$19)/(1+O$18)-1,O$54,SUM(OFFSET(O33,0,0,1,O$54)/OFFSET(O$20,0,0,1,O$54)),0,1)*O$20</f>
        <v>11.556394348859165</v>
      </c>
      <c r="P63" s="187">
        <f t="array" aca="1" ref="P63" ca="1">-PMT((1+P$19)/(1+P$18)-1,P$54,SUM(OFFSET(P33,0,0,1,P$54)/OFFSET(P$20,0,0,1,P$54)),0,1)*P$20</f>
        <v>11.845304207580641</v>
      </c>
      <c r="Q63" s="187">
        <f t="array" aca="1" ref="Q63" ca="1">-PMT((1+Q$19)/(1+Q$18)-1,Q$54,SUM(OFFSET(Q33,0,0,1,Q$54)/OFFSET(Q$20,0,0,1,Q$54)),0,1)*Q$20</f>
        <v>12.141436812770159</v>
      </c>
      <c r="R63" s="187">
        <f t="array" aca="1" ref="R63" ca="1">-PMT((1+R$19)/(1+R$18)-1,R$54,SUM(OFFSET(R33,0,0,1,R$54)/OFFSET(R$20,0,0,1,R$54)),0,1)*R$20</f>
        <v>12.44497273308941</v>
      </c>
      <c r="S63" s="187">
        <f t="array" aca="1" ref="S63" ca="1">-PMT((1+S$19)/(1+S$18)-1,S$54,SUM(OFFSET(S33,0,0,1,S$54)/OFFSET(S$20,0,0,1,S$54)),0,1)*S$20</f>
        <v>12.756097051416646</v>
      </c>
      <c r="T63" s="187">
        <f t="array" aca="1" ref="T63" ca="1">-PMT((1+T$19)/(1+T$18)-1,T$54,SUM(OFFSET(T33,0,0,1,T$54)/OFFSET(T$20,0,0,1,T$54)),0,1)*T$20</f>
        <v>13.074999477702058</v>
      </c>
      <c r="U63" s="187">
        <f t="array" aca="1" ref="U63" ca="1">-PMT((1+U$19)/(1+U$18)-1,U$54,SUM(OFFSET(U33,0,0,1,U$54)/OFFSET(U$20,0,0,1,U$54)),0,1)*U$20</f>
        <v>13.401874464644608</v>
      </c>
      <c r="V63" s="187">
        <f t="array" aca="1" ref="V63" ca="1">-PMT((1+V$19)/(1+V$18)-1,V$54,SUM(OFFSET(V33,0,0,1,V$54)/OFFSET(V$20,0,0,1,V$54)),0,1)*V$20</f>
        <v>13.736921326260722</v>
      </c>
      <c r="W63" s="187">
        <f t="array" aca="1" ref="W63" ca="1">-PMT((1+W$19)/(1+W$18)-1,W$54,SUM(OFFSET(W33,0,0,1,W$54)/OFFSET(W$20,0,0,1,W$54)),0,1)*W$20</f>
        <v>14.080344359417241</v>
      </c>
      <c r="X63" s="187">
        <f t="array" aca="1" ref="X63" ca="1">-PMT((1+X$19)/(1+X$18)-1,X$54,SUM(OFFSET(X33,0,0,1,X$54)/OFFSET(X$20,0,0,1,X$54)),0,1)*X$20</f>
        <v>14.432352968402668</v>
      </c>
      <c r="Y63" s="187">
        <f t="array" aca="1" ref="Y63" ca="1">-PMT((1+Y$19)/(1+Y$18)-1,Y$54,SUM(OFFSET(Y33,0,0,1,Y$54)/OFFSET(Y$20,0,0,1,Y$54)),0,1)*Y$20</f>
        <v>14.793161792612734</v>
      </c>
      <c r="Z63" s="187">
        <f t="array" aca="1" ref="Z63" ca="1">-PMT((1+Z$19)/(1+Z$18)-1,Z$54,SUM(OFFSET(Z33,0,0,1,Z$54)/OFFSET(Z$20,0,0,1,Z$54)),0,1)*Z$20</f>
        <v>15.162990837428051</v>
      </c>
      <c r="AA63" s="187">
        <f t="array" aca="1" ref="AA63" ca="1">-PMT((1+AA$19)/(1+AA$18)-1,AA$54,SUM(OFFSET(AA33,0,0,1,AA$54)/OFFSET(AA$20,0,0,1,AA$54)),0,1)*AA$20</f>
        <v>15.542065608363751</v>
      </c>
      <c r="AB63" s="187">
        <f t="array" aca="1" ref="AB63" ca="1">-PMT((1+AB$19)/(1+AB$18)-1,AB$54,SUM(OFFSET(AB33,0,0,1,AB$54)/OFFSET(AB$20,0,0,1,AB$54)),0,1)*AB$20</f>
        <v>15.930617248572842</v>
      </c>
      <c r="AC63" s="187">
        <f t="array" aca="1" ref="AC63" ca="1">-PMT((1+AC$19)/(1+AC$18)-1,AC$54,SUM(OFFSET(AC33,0,0,1,AC$54)/OFFSET(AC$20,0,0,1,AC$54)),0,1)*AC$20</f>
        <v>16.328882679787156</v>
      </c>
      <c r="AD63" s="187">
        <f t="array" aca="1" ref="AD63" ca="1">-PMT((1+AD$19)/(1+AD$18)-1,AD$54,SUM(OFFSET(AD33,0,0,1,AD$54)/OFFSET(AD$20,0,0,1,AD$54)),0,1)*AD$20</f>
        <v>16.737104746781839</v>
      </c>
      <c r="AE63" s="187">
        <f t="array" aca="1" ref="AE63" ca="1">-PMT((1+AE$19)/(1+AE$18)-1,AE$54,SUM(OFFSET(AE33,0,0,1,AE$54)/OFFSET(AE$20,0,0,1,AE$54)),0,1)*AE$20</f>
        <v>17.155532365451389</v>
      </c>
      <c r="AF63" s="187">
        <f t="array" aca="1" ref="AF63" ca="1">-PMT((1+AF$19)/(1+AF$18)-1,AF$54,SUM(OFFSET(AF33,0,0,1,AF$54)/OFFSET(AF$20,0,0,1,AF$54)),0,1)*AF$20</f>
        <v>17.584420674587665</v>
      </c>
      <c r="AG63" s="187">
        <f t="array" aca="1" ref="AG63" ca="1">-PMT((1+AG$19)/(1+AG$18)-1,AG$54,SUM(OFFSET(AG33,0,0,1,AG$54)/OFFSET(AG$20,0,0,1,AG$54)),0,1)*AG$20</f>
        <v>18.024031191452355</v>
      </c>
      <c r="AH63" s="187">
        <f t="array" aca="1" ref="AH63" ca="1">-PMT((1+AH$19)/(1+AH$18)-1,AH$54,SUM(OFFSET(AH33,0,0,1,AH$54)/OFFSET(AH$20,0,0,1,AH$54)),0,1)*AH$20</f>
        <v>18.474631971238665</v>
      </c>
      <c r="AI63" s="187">
        <f t="array" aca="1" ref="AI63" ca="1">-PMT((1+AI$19)/(1+AI$18)-1,AI$54,SUM(OFFSET(AI33,0,0,1,AI$54)/OFFSET(AI$20,0,0,1,AI$54)),0,1)*AI$20</f>
        <v>18.93649777051963</v>
      </c>
      <c r="AJ63" s="187">
        <f t="array" aca="1" ref="AJ63" ca="1">-PMT((1+AJ$19)/(1+AJ$18)-1,AJ$54,SUM(OFFSET(AJ33,0,0,1,AJ$54)/OFFSET(AJ$20,0,0,1,AJ$54)),0,1)*AJ$20</f>
        <v>19.409910214782617</v>
      </c>
      <c r="AK63" s="187">
        <f t="array" aca="1" ref="AK63" ca="1">-PMT((1+AK$19)/(1+AK$18)-1,AK$54,SUM(OFFSET(AK33,0,0,1,AK$54)/OFFSET(AK$20,0,0,1,AK$54)),0,1)*AK$20</f>
        <v>19.89515797015218</v>
      </c>
      <c r="AL63" s="187">
        <f t="array" aca="1" ref="AL63" ca="1">-PMT((1+AL$19)/(1+AL$18)-1,AL$54,SUM(OFFSET(AL33,0,0,1,AL$54)/OFFSET(AL$20,0,0,1,AL$54)),0,1)*AL$20</f>
        <v>20.392536919405984</v>
      </c>
      <c r="AM63" s="187">
        <f t="array" aca="1" ref="AM63" ca="1">-PMT((1+AM$19)/(1+AM$18)-1,AM$54,SUM(OFFSET(AM33,0,0,1,AM$54)/OFFSET(AM$20,0,0,1,AM$54)),0,1)*AM$20</f>
        <v>20.902350342391138</v>
      </c>
      <c r="AN63" s="187">
        <f t="array" aca="1" ref="AN63" ca="1">-PMT((1+AN$19)/(1+AN$18)-1,AN$54,SUM(OFFSET(AN33,0,0,1,AN$54)/OFFSET(AN$20,0,0,1,AN$54)),0,1)*AN$20</f>
        <v>21.424909100950909</v>
      </c>
      <c r="AO63" s="187">
        <f t="array" aca="1" ref="AO63" ca="1">-PMT((1+AO$19)/(1+AO$18)-1,AO$54,SUM(OFFSET(AO33,0,0,1,AO$54)/OFFSET(AO$20,0,0,1,AO$54)),0,1)*AO$20</f>
        <v>21.960531828474686</v>
      </c>
      <c r="AP63" s="187">
        <f t="array" aca="1" ref="AP63" ca="1">-PMT((1+AP$19)/(1+AP$18)-1,AP$54,SUM(OFFSET(AP33,0,0,1,AP$54)/OFFSET(AP$20,0,0,1,AP$54)),0,1)*AP$20</f>
        <v>22.509545124186545</v>
      </c>
      <c r="AQ63" s="187">
        <f t="array" aca="1" ref="AQ63" ca="1">-PMT((1+AQ$19)/(1+AQ$18)-1,AQ$54,SUM(OFFSET(AQ33,0,0,1,AQ$54)/OFFSET(AQ$20,0,0,1,AQ$54)),0,1)*AQ$20</f>
        <v>23.072283752291213</v>
      </c>
      <c r="AR63" s="187">
        <f t="array" aca="1" ref="AR63" ca="1">-PMT((1+AR$19)/(1+AR$18)-1,AR$54,SUM(OFFSET(AR33,0,0,1,AR$54)/OFFSET(AR$20,0,0,1,AR$54)),0,1)*AR$20</f>
        <v>23.649090846098481</v>
      </c>
      <c r="AS63" s="187">
        <f t="array" aca="1" ref="AS63" ca="1">-PMT((1+AS$19)/(1+AS$18)-1,AS$54,SUM(OFFSET(AS33,0,0,1,AS$54)/OFFSET(AS$20,0,0,1,AS$54)),0,1)*AS$20</f>
        <v>24.240318117250943</v>
      </c>
      <c r="AT63" s="187">
        <f t="array" aca="1" ref="AT63" ca="1">-PMT((1+AT$19)/(1+AT$18)-1,AT$54,SUM(OFFSET(AT33,0,0,1,AT$54)/OFFSET(AT$20,0,0,1,AT$54)),0,1)*AT$20</f>
        <v>24.846326070182215</v>
      </c>
      <c r="AU63" s="187">
        <f t="array" aca="1" ref="AU63" ca="1">-PMT((1+AU$19)/(1+AU$18)-1,AU$54,SUM(OFFSET(AU33,0,0,1,AU$54)/OFFSET(AU$20,0,0,1,AU$54)),0,1)*AU$20</f>
        <v>25.467484221936765</v>
      </c>
      <c r="AV63" s="187">
        <f t="array" aca="1" ref="AV63" ca="1">-PMT((1+AV$19)/(1+AV$18)-1,AV$54,SUM(OFFSET(AV33,0,0,1,AV$54)/OFFSET(AV$20,0,0,1,AV$54)),0,1)*AV$20</f>
        <v>26.10417132748519</v>
      </c>
      <c r="AW63" s="187">
        <f t="array" aca="1" ref="AW63" ca="1">-PMT((1+AW$19)/(1+AW$18)-1,AW$54,SUM(OFFSET(AW33,0,0,1,AW$54)/OFFSET(AW$20,0,0,1,AW$54)),0,1)*AW$20</f>
        <v>26.756775610672314</v>
      </c>
      <c r="AX63" s="187">
        <f t="array" aca="1" ref="AX63" ca="1">-PMT((1+AX$19)/(1+AX$18)-1,AX$54,SUM(OFFSET(AX33,0,0,1,AX$54)/OFFSET(AX$20,0,0,1,AX$54)),0,1)*AX$20</f>
        <v>27.425695000939118</v>
      </c>
      <c r="AY63" s="187">
        <f t="array" aca="1" ref="AY63" ca="1">-PMT((1+AY$19)/(1+AY$18)-1,AY$54,SUM(OFFSET(AY33,0,0,1,AY$54)/OFFSET(AY$20,0,0,1,AY$54)),0,1)*AY$20</f>
        <v>28.111337375962599</v>
      </c>
      <c r="AZ63" s="187">
        <f t="array" aca="1" ref="AZ63" ca="1">-PMT((1+AZ$19)/(1+AZ$18)-1,AZ$54,SUM(OFFSET(AZ33,0,0,1,AZ$54)/OFFSET(AZ$20,0,0,1,AZ$54)),0,1)*AZ$20</f>
        <v>28.814120810361654</v>
      </c>
      <c r="BA63" s="187">
        <f t="array" aca="1" ref="BA63" ca="1">-PMT((1+BA$19)/(1+BA$18)-1,BA$54,SUM(OFFSET(BA33,0,0,1,BA$54)/OFFSET(BA$20,0,0,1,BA$54)),0,1)*BA$20</f>
        <v>29.534473830620694</v>
      </c>
      <c r="BB63" s="187">
        <f t="array" aca="1" ref="BB63" ca="1">-PMT((1+BB$19)/(1+BB$18)-1,BB$54,SUM(OFFSET(BB33,0,0,1,BB$54)/OFFSET(BB$20,0,0,1,BB$54)),0,1)*BB$20</f>
        <v>30.272835676386212</v>
      </c>
      <c r="BC63" s="187">
        <f t="array" aca="1" ref="BC63" ca="1">-PMT((1+BC$19)/(1+BC$18)-1,BC$54,SUM(OFFSET(BC33,0,0,1,BC$54)/OFFSET(BC$20,0,0,1,BC$54)),0,1)*BC$20</f>
        <v>31.029656568295863</v>
      </c>
      <c r="BD63" s="187">
        <f t="array" aca="1" ref="BD63" ca="1">-PMT((1+BD$19)/(1+BD$18)-1,BD$54,SUM(OFFSET(BD33,0,0,1,BD$54)/OFFSET(BD$20,0,0,1,BD$54)),0,1)*BD$20</f>
        <v>31.805397982503255</v>
      </c>
    </row>
    <row r="64" spans="1:56" outlineLevel="1" x14ac:dyDescent="0.2">
      <c r="B64" s="49"/>
    </row>
    <row r="66" spans="1:56" x14ac:dyDescent="0.2">
      <c r="A66" s="69">
        <f ca="1">MAX($A$1:A65)+subsection</f>
        <v>9.0599999999999987</v>
      </c>
      <c r="B66" s="6" t="s">
        <v>285</v>
      </c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8" spans="1:56" outlineLevel="1" x14ac:dyDescent="0.2">
      <c r="B68" s="50" t="s">
        <v>283</v>
      </c>
      <c r="C68" s="24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</row>
    <row r="69" spans="1:56" outlineLevel="1" x14ac:dyDescent="0.2">
      <c r="C69" s="24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</row>
    <row r="70" spans="1:56" outlineLevel="1" x14ac:dyDescent="0.2">
      <c r="B70" s="1" t="s">
        <v>284</v>
      </c>
      <c r="C70" s="24" t="s">
        <v>72</v>
      </c>
      <c r="G70" s="209">
        <f t="shared" ref="G70:AL70" si="14">MIN(Annualisation_Years,COUNT(Years)-G$12+1)</f>
        <v>15</v>
      </c>
      <c r="H70" s="209">
        <f t="shared" si="14"/>
        <v>15</v>
      </c>
      <c r="I70" s="209">
        <f t="shared" si="14"/>
        <v>15</v>
      </c>
      <c r="J70" s="209">
        <f t="shared" si="14"/>
        <v>15</v>
      </c>
      <c r="K70" s="209">
        <f t="shared" si="14"/>
        <v>15</v>
      </c>
      <c r="L70" s="209">
        <f t="shared" si="14"/>
        <v>15</v>
      </c>
      <c r="M70" s="209">
        <f t="shared" si="14"/>
        <v>15</v>
      </c>
      <c r="N70" s="209">
        <f t="shared" si="14"/>
        <v>15</v>
      </c>
      <c r="O70" s="209">
        <f t="shared" si="14"/>
        <v>15</v>
      </c>
      <c r="P70" s="209">
        <f t="shared" si="14"/>
        <v>15</v>
      </c>
      <c r="Q70" s="209">
        <f t="shared" si="14"/>
        <v>15</v>
      </c>
      <c r="R70" s="209">
        <f t="shared" si="14"/>
        <v>15</v>
      </c>
      <c r="S70" s="209">
        <f t="shared" si="14"/>
        <v>15</v>
      </c>
      <c r="T70" s="209">
        <f t="shared" si="14"/>
        <v>15</v>
      </c>
      <c r="U70" s="209">
        <f t="shared" si="14"/>
        <v>15</v>
      </c>
      <c r="V70" s="209">
        <f t="shared" si="14"/>
        <v>15</v>
      </c>
      <c r="W70" s="209">
        <f t="shared" si="14"/>
        <v>15</v>
      </c>
      <c r="X70" s="209">
        <f t="shared" si="14"/>
        <v>15</v>
      </c>
      <c r="Y70" s="209">
        <f t="shared" si="14"/>
        <v>15</v>
      </c>
      <c r="Z70" s="209">
        <f t="shared" si="14"/>
        <v>15</v>
      </c>
      <c r="AA70" s="209">
        <f t="shared" si="14"/>
        <v>15</v>
      </c>
      <c r="AB70" s="209">
        <f t="shared" si="14"/>
        <v>15</v>
      </c>
      <c r="AC70" s="209">
        <f t="shared" si="14"/>
        <v>15</v>
      </c>
      <c r="AD70" s="209">
        <f t="shared" si="14"/>
        <v>15</v>
      </c>
      <c r="AE70" s="209">
        <f t="shared" si="14"/>
        <v>15</v>
      </c>
      <c r="AF70" s="209">
        <f t="shared" si="14"/>
        <v>15</v>
      </c>
      <c r="AG70" s="209">
        <f t="shared" si="14"/>
        <v>15</v>
      </c>
      <c r="AH70" s="209">
        <f t="shared" si="14"/>
        <v>15</v>
      </c>
      <c r="AI70" s="209">
        <f t="shared" si="14"/>
        <v>15</v>
      </c>
      <c r="AJ70" s="209">
        <f t="shared" si="14"/>
        <v>15</v>
      </c>
      <c r="AK70" s="209">
        <f t="shared" si="14"/>
        <v>15</v>
      </c>
      <c r="AL70" s="209">
        <f t="shared" si="14"/>
        <v>15</v>
      </c>
      <c r="AM70" s="209">
        <f t="shared" ref="AM70:BD70" si="15">MIN(Annualisation_Years,COUNT(Years)-AM$12+1)</f>
        <v>15</v>
      </c>
      <c r="AN70" s="209">
        <f t="shared" si="15"/>
        <v>15</v>
      </c>
      <c r="AO70" s="209">
        <f t="shared" si="15"/>
        <v>15</v>
      </c>
      <c r="AP70" s="209">
        <f t="shared" si="15"/>
        <v>15</v>
      </c>
      <c r="AQ70" s="209">
        <f t="shared" si="15"/>
        <v>14</v>
      </c>
      <c r="AR70" s="209">
        <f t="shared" si="15"/>
        <v>13</v>
      </c>
      <c r="AS70" s="209">
        <f t="shared" si="15"/>
        <v>12</v>
      </c>
      <c r="AT70" s="209">
        <f t="shared" si="15"/>
        <v>11</v>
      </c>
      <c r="AU70" s="209">
        <f t="shared" si="15"/>
        <v>10</v>
      </c>
      <c r="AV70" s="209">
        <f t="shared" si="15"/>
        <v>9</v>
      </c>
      <c r="AW70" s="209">
        <f t="shared" si="15"/>
        <v>8</v>
      </c>
      <c r="AX70" s="209">
        <f t="shared" si="15"/>
        <v>7</v>
      </c>
      <c r="AY70" s="209">
        <f t="shared" si="15"/>
        <v>6</v>
      </c>
      <c r="AZ70" s="209">
        <f t="shared" si="15"/>
        <v>5</v>
      </c>
      <c r="BA70" s="209">
        <f t="shared" si="15"/>
        <v>4</v>
      </c>
      <c r="BB70" s="209">
        <f t="shared" si="15"/>
        <v>3</v>
      </c>
      <c r="BC70" s="209">
        <f t="shared" si="15"/>
        <v>2</v>
      </c>
      <c r="BD70" s="209">
        <f t="shared" si="15"/>
        <v>1</v>
      </c>
    </row>
    <row r="71" spans="1:56" outlineLevel="1" x14ac:dyDescent="0.2">
      <c r="C71" s="24"/>
      <c r="J71" s="208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</row>
    <row r="72" spans="1:56" outlineLevel="1" x14ac:dyDescent="0.2">
      <c r="B72" s="48" t="s">
        <v>149</v>
      </c>
      <c r="C72" s="24"/>
      <c r="D72" s="54" t="s">
        <v>279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</row>
    <row r="73" spans="1:56" outlineLevel="1" x14ac:dyDescent="0.2">
      <c r="B73" s="49" t="s">
        <v>151</v>
      </c>
      <c r="C73" s="10" t="s">
        <v>217</v>
      </c>
      <c r="D73" s="24">
        <v>1</v>
      </c>
      <c r="G73" s="187">
        <f t="shared" ref="G73:AL73" si="16">-PMT((1+G$19)/(1+G$18)-1,G$70,G41,0,1)</f>
        <v>165.1650080808738</v>
      </c>
      <c r="H73" s="187">
        <f t="shared" si="16"/>
        <v>163.66500592696454</v>
      </c>
      <c r="I73" s="187">
        <f t="shared" si="16"/>
        <v>167.65629724381003</v>
      </c>
      <c r="J73" s="187">
        <f t="shared" si="16"/>
        <v>166.07931176433956</v>
      </c>
      <c r="K73" s="187">
        <f t="shared" si="16"/>
        <v>150.81884720303708</v>
      </c>
      <c r="L73" s="187">
        <f t="shared" si="16"/>
        <v>150.07015125039439</v>
      </c>
      <c r="M73" s="187">
        <f t="shared" si="16"/>
        <v>151.78874440814747</v>
      </c>
      <c r="N73" s="187">
        <f t="shared" si="16"/>
        <v>153.31276780571804</v>
      </c>
      <c r="O73" s="187">
        <f t="shared" si="16"/>
        <v>154.62675119503493</v>
      </c>
      <c r="P73" s="187">
        <f t="shared" si="16"/>
        <v>155.71445573074016</v>
      </c>
      <c r="Q73" s="187">
        <f t="shared" si="16"/>
        <v>156.55884229195468</v>
      </c>
      <c r="R73" s="187">
        <f t="shared" si="16"/>
        <v>157.14716199782333</v>
      </c>
      <c r="S73" s="187">
        <f t="shared" si="16"/>
        <v>157.46545900799887</v>
      </c>
      <c r="T73" s="187">
        <f t="shared" si="16"/>
        <v>157.49717978996171</v>
      </c>
      <c r="U73" s="187">
        <f t="shared" si="16"/>
        <v>157.23243455694058</v>
      </c>
      <c r="V73" s="187">
        <f t="shared" si="16"/>
        <v>156.66486751893575</v>
      </c>
      <c r="W73" s="187">
        <f t="shared" si="16"/>
        <v>155.78178791184362</v>
      </c>
      <c r="X73" s="187">
        <f t="shared" si="16"/>
        <v>154.56303756373836</v>
      </c>
      <c r="Y73" s="187">
        <f t="shared" si="16"/>
        <v>152.9874903582224</v>
      </c>
      <c r="Z73" s="187">
        <f t="shared" si="16"/>
        <v>151.3950073728536</v>
      </c>
      <c r="AA73" s="187">
        <f t="shared" si="16"/>
        <v>149.41861294023565</v>
      </c>
      <c r="AB73" s="187">
        <f t="shared" si="16"/>
        <v>147.03476755333821</v>
      </c>
      <c r="AC73" s="187">
        <f t="shared" si="16"/>
        <v>144.21874155861917</v>
      </c>
      <c r="AD73" s="187">
        <f t="shared" si="16"/>
        <v>140.94460357865418</v>
      </c>
      <c r="AE73" s="187">
        <f t="shared" si="16"/>
        <v>142.06482973627092</v>
      </c>
      <c r="AF73" s="187">
        <f t="shared" si="16"/>
        <v>142.91539604663888</v>
      </c>
      <c r="AG73" s="187">
        <f t="shared" si="16"/>
        <v>143.54127216498725</v>
      </c>
      <c r="AH73" s="187">
        <f t="shared" si="16"/>
        <v>144.07539356728282</v>
      </c>
      <c r="AI73" s="187">
        <f t="shared" si="16"/>
        <v>144.57908771690512</v>
      </c>
      <c r="AJ73" s="187">
        <f t="shared" si="16"/>
        <v>145.12541953703277</v>
      </c>
      <c r="AK73" s="187">
        <f t="shared" si="16"/>
        <v>145.65258120222899</v>
      </c>
      <c r="AL73" s="187">
        <f t="shared" si="16"/>
        <v>146.09448316533371</v>
      </c>
      <c r="AM73" s="187">
        <f t="shared" ref="AM73:BD73" si="17">-PMT((1+AM$19)/(1+AM$18)-1,AM$70,AM41,0,1)</f>
        <v>146.42691631404588</v>
      </c>
      <c r="AN73" s="187">
        <f t="shared" si="17"/>
        <v>146.55778219730368</v>
      </c>
      <c r="AO73" s="187">
        <f t="shared" si="17"/>
        <v>146.45381301670571</v>
      </c>
      <c r="AP73" s="187">
        <f t="shared" si="17"/>
        <v>146.0754011243844</v>
      </c>
      <c r="AQ73" s="187">
        <f t="shared" si="17"/>
        <v>151.75764584986794</v>
      </c>
      <c r="AR73" s="187">
        <f t="shared" si="17"/>
        <v>157.99765106896444</v>
      </c>
      <c r="AS73" s="187">
        <f t="shared" si="17"/>
        <v>164.88903090816487</v>
      </c>
      <c r="AT73" s="187">
        <f t="shared" si="17"/>
        <v>172.55107292027603</v>
      </c>
      <c r="AU73" s="187">
        <f t="shared" si="17"/>
        <v>181.13900520096115</v>
      </c>
      <c r="AV73" s="187">
        <f t="shared" si="17"/>
        <v>190.85683788111393</v>
      </c>
      <c r="AW73" s="187">
        <f t="shared" si="17"/>
        <v>201.97796208239828</v>
      </c>
      <c r="AX73" s="187">
        <f t="shared" si="17"/>
        <v>214.88777370239606</v>
      </c>
      <c r="AY73" s="187">
        <f t="shared" si="17"/>
        <v>230.14540314236018</v>
      </c>
      <c r="AZ73" s="187">
        <f t="shared" si="17"/>
        <v>248.61310018678887</v>
      </c>
      <c r="BA73" s="187">
        <f t="shared" si="17"/>
        <v>271.73987451723576</v>
      </c>
      <c r="BB73" s="187">
        <f t="shared" si="17"/>
        <v>302.22507791101384</v>
      </c>
      <c r="BC73" s="187">
        <f t="shared" si="17"/>
        <v>346.0285108957591</v>
      </c>
      <c r="BD73" s="187">
        <f t="shared" si="17"/>
        <v>421.09158974899037</v>
      </c>
    </row>
    <row r="74" spans="1:56" outlineLevel="1" x14ac:dyDescent="0.2">
      <c r="B74" s="49" t="s">
        <v>153</v>
      </c>
      <c r="C74" s="10" t="s">
        <v>217</v>
      </c>
      <c r="D74" s="24">
        <v>2</v>
      </c>
      <c r="G74" s="187">
        <f t="shared" ref="G74:AL74" si="18">-PMT((1+G$19)/(1+G$18)-1,G$70,G42,0,1)</f>
        <v>165.1650080808738</v>
      </c>
      <c r="H74" s="187">
        <f t="shared" si="18"/>
        <v>163.66500592696454</v>
      </c>
      <c r="I74" s="187">
        <f t="shared" si="18"/>
        <v>167.65629724381003</v>
      </c>
      <c r="J74" s="187">
        <f t="shared" si="18"/>
        <v>166.07931176433956</v>
      </c>
      <c r="K74" s="187">
        <f t="shared" si="18"/>
        <v>150.81884720303708</v>
      </c>
      <c r="L74" s="187">
        <f t="shared" si="18"/>
        <v>150.07015125039439</v>
      </c>
      <c r="M74" s="187">
        <f t="shared" si="18"/>
        <v>151.78874440814747</v>
      </c>
      <c r="N74" s="187">
        <f t="shared" si="18"/>
        <v>153.31276780571804</v>
      </c>
      <c r="O74" s="187">
        <f t="shared" si="18"/>
        <v>154.62675119503493</v>
      </c>
      <c r="P74" s="187">
        <f t="shared" si="18"/>
        <v>155.71445573074016</v>
      </c>
      <c r="Q74" s="187">
        <f t="shared" si="18"/>
        <v>156.55884229195468</v>
      </c>
      <c r="R74" s="187">
        <f t="shared" si="18"/>
        <v>157.14716199782333</v>
      </c>
      <c r="S74" s="187">
        <f t="shared" si="18"/>
        <v>157.46545900799887</v>
      </c>
      <c r="T74" s="187">
        <f t="shared" si="18"/>
        <v>157.49717978996171</v>
      </c>
      <c r="U74" s="187">
        <f t="shared" si="18"/>
        <v>157.23243455694058</v>
      </c>
      <c r="V74" s="187">
        <f t="shared" si="18"/>
        <v>156.66486751893575</v>
      </c>
      <c r="W74" s="187">
        <f t="shared" si="18"/>
        <v>155.78178791184362</v>
      </c>
      <c r="X74" s="187">
        <f t="shared" si="18"/>
        <v>154.56303756373836</v>
      </c>
      <c r="Y74" s="187">
        <f t="shared" si="18"/>
        <v>152.9874903582224</v>
      </c>
      <c r="Z74" s="187">
        <f t="shared" si="18"/>
        <v>151.3950073728536</v>
      </c>
      <c r="AA74" s="187">
        <f t="shared" si="18"/>
        <v>149.41861294023565</v>
      </c>
      <c r="AB74" s="187">
        <f t="shared" si="18"/>
        <v>147.03476755333821</v>
      </c>
      <c r="AC74" s="187">
        <f t="shared" si="18"/>
        <v>144.21874155861917</v>
      </c>
      <c r="AD74" s="187">
        <f t="shared" si="18"/>
        <v>140.94460357865418</v>
      </c>
      <c r="AE74" s="187">
        <f t="shared" si="18"/>
        <v>142.06482973627092</v>
      </c>
      <c r="AF74" s="187">
        <f t="shared" si="18"/>
        <v>142.91539604663888</v>
      </c>
      <c r="AG74" s="187">
        <f t="shared" si="18"/>
        <v>143.54127216498725</v>
      </c>
      <c r="AH74" s="187">
        <f t="shared" si="18"/>
        <v>144.07539356728282</v>
      </c>
      <c r="AI74" s="187">
        <f t="shared" si="18"/>
        <v>144.57908771690512</v>
      </c>
      <c r="AJ74" s="187">
        <f t="shared" si="18"/>
        <v>145.12541953703277</v>
      </c>
      <c r="AK74" s="187">
        <f t="shared" si="18"/>
        <v>145.65258120222899</v>
      </c>
      <c r="AL74" s="187">
        <f t="shared" si="18"/>
        <v>146.09448316533371</v>
      </c>
      <c r="AM74" s="187">
        <f t="shared" ref="AM74:BD74" si="19">-PMT((1+AM$19)/(1+AM$18)-1,AM$70,AM42,0,1)</f>
        <v>146.42691631404588</v>
      </c>
      <c r="AN74" s="187">
        <f t="shared" si="19"/>
        <v>146.55778219730368</v>
      </c>
      <c r="AO74" s="187">
        <f t="shared" si="19"/>
        <v>146.45381301670571</v>
      </c>
      <c r="AP74" s="187">
        <f t="shared" si="19"/>
        <v>146.0754011243844</v>
      </c>
      <c r="AQ74" s="187">
        <f t="shared" si="19"/>
        <v>151.75764584986794</v>
      </c>
      <c r="AR74" s="187">
        <f t="shared" si="19"/>
        <v>157.99765106896444</v>
      </c>
      <c r="AS74" s="187">
        <f t="shared" si="19"/>
        <v>164.88903090816487</v>
      </c>
      <c r="AT74" s="187">
        <f t="shared" si="19"/>
        <v>172.55107292027603</v>
      </c>
      <c r="AU74" s="187">
        <f t="shared" si="19"/>
        <v>181.13900520096115</v>
      </c>
      <c r="AV74" s="187">
        <f t="shared" si="19"/>
        <v>190.85683788111393</v>
      </c>
      <c r="AW74" s="187">
        <f t="shared" si="19"/>
        <v>201.97796208239828</v>
      </c>
      <c r="AX74" s="187">
        <f t="shared" si="19"/>
        <v>214.88777370239606</v>
      </c>
      <c r="AY74" s="187">
        <f t="shared" si="19"/>
        <v>230.14540314236018</v>
      </c>
      <c r="AZ74" s="187">
        <f t="shared" si="19"/>
        <v>248.61310018678887</v>
      </c>
      <c r="BA74" s="187">
        <f t="shared" si="19"/>
        <v>271.73987451723576</v>
      </c>
      <c r="BB74" s="187">
        <f t="shared" si="19"/>
        <v>302.22507791101384</v>
      </c>
      <c r="BC74" s="187">
        <f t="shared" si="19"/>
        <v>346.0285108957591</v>
      </c>
      <c r="BD74" s="187">
        <f t="shared" si="19"/>
        <v>421.09158974899037</v>
      </c>
    </row>
    <row r="75" spans="1:56" outlineLevel="1" x14ac:dyDescent="0.2">
      <c r="B75" s="49" t="s">
        <v>154</v>
      </c>
      <c r="C75" s="10" t="s">
        <v>217</v>
      </c>
      <c r="D75" s="24">
        <v>3</v>
      </c>
      <c r="F75" s="74"/>
      <c r="G75" s="187">
        <f t="shared" ref="G75:AL75" si="20">-PMT((1+G$19)/(1+G$18)-1,G$70,G43,0,1)</f>
        <v>165.1650080808738</v>
      </c>
      <c r="H75" s="187">
        <f t="shared" si="20"/>
        <v>163.66500592696454</v>
      </c>
      <c r="I75" s="187">
        <f t="shared" si="20"/>
        <v>167.65629724381003</v>
      </c>
      <c r="J75" s="187">
        <f t="shared" si="20"/>
        <v>166.07931176433956</v>
      </c>
      <c r="K75" s="187">
        <f t="shared" si="20"/>
        <v>150.81884720303708</v>
      </c>
      <c r="L75" s="187">
        <f t="shared" si="20"/>
        <v>150.07015125039439</v>
      </c>
      <c r="M75" s="187">
        <f t="shared" si="20"/>
        <v>151.78874440814747</v>
      </c>
      <c r="N75" s="187">
        <f t="shared" si="20"/>
        <v>153.31276780571804</v>
      </c>
      <c r="O75" s="187">
        <f t="shared" si="20"/>
        <v>154.62675119503493</v>
      </c>
      <c r="P75" s="187">
        <f t="shared" si="20"/>
        <v>155.71445573074016</v>
      </c>
      <c r="Q75" s="187">
        <f t="shared" si="20"/>
        <v>156.55884229195468</v>
      </c>
      <c r="R75" s="187">
        <f t="shared" si="20"/>
        <v>157.14716199782333</v>
      </c>
      <c r="S75" s="187">
        <f t="shared" si="20"/>
        <v>157.46545900799887</v>
      </c>
      <c r="T75" s="187">
        <f t="shared" si="20"/>
        <v>157.49717978996171</v>
      </c>
      <c r="U75" s="187">
        <f t="shared" si="20"/>
        <v>157.23243455694058</v>
      </c>
      <c r="V75" s="187">
        <f t="shared" si="20"/>
        <v>156.66486751893575</v>
      </c>
      <c r="W75" s="187">
        <f t="shared" si="20"/>
        <v>155.78178791184362</v>
      </c>
      <c r="X75" s="187">
        <f t="shared" si="20"/>
        <v>154.56303756373836</v>
      </c>
      <c r="Y75" s="187">
        <f t="shared" si="20"/>
        <v>152.9874903582224</v>
      </c>
      <c r="Z75" s="187">
        <f t="shared" si="20"/>
        <v>151.3950073728536</v>
      </c>
      <c r="AA75" s="187">
        <f t="shared" si="20"/>
        <v>149.41861294023565</v>
      </c>
      <c r="AB75" s="187">
        <f t="shared" si="20"/>
        <v>147.03476755333821</v>
      </c>
      <c r="AC75" s="187">
        <f t="shared" si="20"/>
        <v>144.21874155861917</v>
      </c>
      <c r="AD75" s="187">
        <f t="shared" si="20"/>
        <v>140.94460357865418</v>
      </c>
      <c r="AE75" s="187">
        <f t="shared" si="20"/>
        <v>142.06482973627092</v>
      </c>
      <c r="AF75" s="187">
        <f t="shared" si="20"/>
        <v>142.91539604663888</v>
      </c>
      <c r="AG75" s="187">
        <f t="shared" si="20"/>
        <v>143.54127216498725</v>
      </c>
      <c r="AH75" s="187">
        <f t="shared" si="20"/>
        <v>144.07539356728282</v>
      </c>
      <c r="AI75" s="187">
        <f t="shared" si="20"/>
        <v>144.57908771690512</v>
      </c>
      <c r="AJ75" s="187">
        <f t="shared" si="20"/>
        <v>145.12541953703277</v>
      </c>
      <c r="AK75" s="187">
        <f t="shared" si="20"/>
        <v>145.65258120222899</v>
      </c>
      <c r="AL75" s="187">
        <f t="shared" si="20"/>
        <v>146.09448316533371</v>
      </c>
      <c r="AM75" s="187">
        <f t="shared" ref="AM75:BD75" si="21">-PMT((1+AM$19)/(1+AM$18)-1,AM$70,AM43,0,1)</f>
        <v>146.42691631404588</v>
      </c>
      <c r="AN75" s="187">
        <f t="shared" si="21"/>
        <v>146.55778219730368</v>
      </c>
      <c r="AO75" s="187">
        <f t="shared" si="21"/>
        <v>146.45381301670571</v>
      </c>
      <c r="AP75" s="187">
        <f t="shared" si="21"/>
        <v>146.0754011243844</v>
      </c>
      <c r="AQ75" s="187">
        <f t="shared" si="21"/>
        <v>151.75764584986794</v>
      </c>
      <c r="AR75" s="187">
        <f t="shared" si="21"/>
        <v>157.99765106896444</v>
      </c>
      <c r="AS75" s="187">
        <f t="shared" si="21"/>
        <v>164.88903090816487</v>
      </c>
      <c r="AT75" s="187">
        <f t="shared" si="21"/>
        <v>172.55107292027603</v>
      </c>
      <c r="AU75" s="187">
        <f t="shared" si="21"/>
        <v>181.13900520096115</v>
      </c>
      <c r="AV75" s="187">
        <f t="shared" si="21"/>
        <v>190.85683788111393</v>
      </c>
      <c r="AW75" s="187">
        <f t="shared" si="21"/>
        <v>201.97796208239828</v>
      </c>
      <c r="AX75" s="187">
        <f t="shared" si="21"/>
        <v>214.88777370239606</v>
      </c>
      <c r="AY75" s="187">
        <f t="shared" si="21"/>
        <v>230.14540314236018</v>
      </c>
      <c r="AZ75" s="187">
        <f t="shared" si="21"/>
        <v>248.61310018678887</v>
      </c>
      <c r="BA75" s="187">
        <f t="shared" si="21"/>
        <v>271.73987451723576</v>
      </c>
      <c r="BB75" s="187">
        <f t="shared" si="21"/>
        <v>302.22507791101384</v>
      </c>
      <c r="BC75" s="187">
        <f t="shared" si="21"/>
        <v>346.0285108957591</v>
      </c>
      <c r="BD75" s="187">
        <f t="shared" si="21"/>
        <v>421.09158974899037</v>
      </c>
    </row>
    <row r="76" spans="1:56" outlineLevel="1" x14ac:dyDescent="0.2">
      <c r="B76" s="49" t="s">
        <v>155</v>
      </c>
      <c r="C76" s="10" t="s">
        <v>217</v>
      </c>
      <c r="D76" s="24">
        <v>4</v>
      </c>
      <c r="F76" s="74"/>
      <c r="G76" s="187">
        <f t="shared" ref="G76:AL76" si="22">-PMT((1+G$19)/(1+G$18)-1,G$70,G44,0,1)</f>
        <v>165.1650080808738</v>
      </c>
      <c r="H76" s="187">
        <f t="shared" si="22"/>
        <v>163.66500592696454</v>
      </c>
      <c r="I76" s="187">
        <f t="shared" si="22"/>
        <v>167.65629724381003</v>
      </c>
      <c r="J76" s="187">
        <f t="shared" si="22"/>
        <v>166.07931176433956</v>
      </c>
      <c r="K76" s="187">
        <f t="shared" si="22"/>
        <v>150.81884720303708</v>
      </c>
      <c r="L76" s="187">
        <f t="shared" si="22"/>
        <v>150.07015125039439</v>
      </c>
      <c r="M76" s="187">
        <f t="shared" si="22"/>
        <v>151.78874440814747</v>
      </c>
      <c r="N76" s="187">
        <f t="shared" si="22"/>
        <v>153.31276780571804</v>
      </c>
      <c r="O76" s="187">
        <f t="shared" si="22"/>
        <v>154.62675119503493</v>
      </c>
      <c r="P76" s="187">
        <f t="shared" si="22"/>
        <v>155.71445573074016</v>
      </c>
      <c r="Q76" s="187">
        <f t="shared" si="22"/>
        <v>156.55884229195468</v>
      </c>
      <c r="R76" s="187">
        <f t="shared" si="22"/>
        <v>157.14716199782333</v>
      </c>
      <c r="S76" s="187">
        <f t="shared" si="22"/>
        <v>157.46545900799887</v>
      </c>
      <c r="T76" s="187">
        <f t="shared" si="22"/>
        <v>157.49717978996171</v>
      </c>
      <c r="U76" s="187">
        <f t="shared" si="22"/>
        <v>157.23243455694058</v>
      </c>
      <c r="V76" s="187">
        <f t="shared" si="22"/>
        <v>156.66486751893575</v>
      </c>
      <c r="W76" s="187">
        <f t="shared" si="22"/>
        <v>155.78178791184362</v>
      </c>
      <c r="X76" s="187">
        <f t="shared" si="22"/>
        <v>154.56303756373836</v>
      </c>
      <c r="Y76" s="187">
        <f t="shared" si="22"/>
        <v>152.9874903582224</v>
      </c>
      <c r="Z76" s="187">
        <f t="shared" si="22"/>
        <v>151.3950073728536</v>
      </c>
      <c r="AA76" s="187">
        <f t="shared" si="22"/>
        <v>149.41861294023565</v>
      </c>
      <c r="AB76" s="187">
        <f t="shared" si="22"/>
        <v>147.03476755333821</v>
      </c>
      <c r="AC76" s="187">
        <f t="shared" si="22"/>
        <v>144.21874155861917</v>
      </c>
      <c r="AD76" s="187">
        <f t="shared" si="22"/>
        <v>140.94460357865418</v>
      </c>
      <c r="AE76" s="187">
        <f t="shared" si="22"/>
        <v>142.06482973627092</v>
      </c>
      <c r="AF76" s="187">
        <f t="shared" si="22"/>
        <v>142.91539604663888</v>
      </c>
      <c r="AG76" s="187">
        <f t="shared" si="22"/>
        <v>143.54127216498725</v>
      </c>
      <c r="AH76" s="187">
        <f t="shared" si="22"/>
        <v>144.07539356728282</v>
      </c>
      <c r="AI76" s="187">
        <f t="shared" si="22"/>
        <v>144.57908771690512</v>
      </c>
      <c r="AJ76" s="187">
        <f t="shared" si="22"/>
        <v>145.12541953703277</v>
      </c>
      <c r="AK76" s="187">
        <f t="shared" si="22"/>
        <v>145.65258120222899</v>
      </c>
      <c r="AL76" s="187">
        <f t="shared" si="22"/>
        <v>146.09448316533371</v>
      </c>
      <c r="AM76" s="187">
        <f t="shared" ref="AM76:BD76" si="23">-PMT((1+AM$19)/(1+AM$18)-1,AM$70,AM44,0,1)</f>
        <v>146.42691631404588</v>
      </c>
      <c r="AN76" s="187">
        <f t="shared" si="23"/>
        <v>146.55778219730368</v>
      </c>
      <c r="AO76" s="187">
        <f t="shared" si="23"/>
        <v>146.45381301670571</v>
      </c>
      <c r="AP76" s="187">
        <f t="shared" si="23"/>
        <v>146.0754011243844</v>
      </c>
      <c r="AQ76" s="187">
        <f t="shared" si="23"/>
        <v>151.75764584986794</v>
      </c>
      <c r="AR76" s="187">
        <f t="shared" si="23"/>
        <v>157.99765106896444</v>
      </c>
      <c r="AS76" s="187">
        <f t="shared" si="23"/>
        <v>164.88903090816487</v>
      </c>
      <c r="AT76" s="187">
        <f t="shared" si="23"/>
        <v>172.55107292027603</v>
      </c>
      <c r="AU76" s="187">
        <f t="shared" si="23"/>
        <v>181.13900520096115</v>
      </c>
      <c r="AV76" s="187">
        <f t="shared" si="23"/>
        <v>190.85683788111393</v>
      </c>
      <c r="AW76" s="187">
        <f t="shared" si="23"/>
        <v>201.97796208239828</v>
      </c>
      <c r="AX76" s="187">
        <f t="shared" si="23"/>
        <v>214.88777370239606</v>
      </c>
      <c r="AY76" s="187">
        <f t="shared" si="23"/>
        <v>230.14540314236018</v>
      </c>
      <c r="AZ76" s="187">
        <f t="shared" si="23"/>
        <v>248.61310018678887</v>
      </c>
      <c r="BA76" s="187">
        <f t="shared" si="23"/>
        <v>271.73987451723576</v>
      </c>
      <c r="BB76" s="187">
        <f t="shared" si="23"/>
        <v>302.22507791101384</v>
      </c>
      <c r="BC76" s="187">
        <f t="shared" si="23"/>
        <v>346.0285108957591</v>
      </c>
      <c r="BD76" s="187">
        <f t="shared" si="23"/>
        <v>421.09158974899037</v>
      </c>
    </row>
    <row r="77" spans="1:56" outlineLevel="1" x14ac:dyDescent="0.2">
      <c r="B77" s="49" t="s">
        <v>156</v>
      </c>
      <c r="C77" s="10" t="s">
        <v>217</v>
      </c>
      <c r="D77" s="24">
        <v>5</v>
      </c>
      <c r="F77" s="74"/>
      <c r="G77" s="187">
        <f t="shared" ref="G77:AL77" si="24">-PMT((1+G$19)/(1+G$18)-1,G$70,G45,0,1)</f>
        <v>165.1650080808738</v>
      </c>
      <c r="H77" s="187">
        <f t="shared" si="24"/>
        <v>163.66500592696454</v>
      </c>
      <c r="I77" s="187">
        <f t="shared" si="24"/>
        <v>167.65629724381003</v>
      </c>
      <c r="J77" s="187">
        <f t="shared" si="24"/>
        <v>166.07931176433956</v>
      </c>
      <c r="K77" s="187">
        <f t="shared" si="24"/>
        <v>150.81884720303708</v>
      </c>
      <c r="L77" s="187">
        <f t="shared" si="24"/>
        <v>150.07015125039439</v>
      </c>
      <c r="M77" s="187">
        <f t="shared" si="24"/>
        <v>151.78874440814747</v>
      </c>
      <c r="N77" s="187">
        <f t="shared" si="24"/>
        <v>153.31276780571804</v>
      </c>
      <c r="O77" s="187">
        <f t="shared" si="24"/>
        <v>154.62675119503493</v>
      </c>
      <c r="P77" s="187">
        <f t="shared" si="24"/>
        <v>155.71445573074016</v>
      </c>
      <c r="Q77" s="187">
        <f t="shared" si="24"/>
        <v>156.55884229195468</v>
      </c>
      <c r="R77" s="187">
        <f t="shared" si="24"/>
        <v>157.14716199782333</v>
      </c>
      <c r="S77" s="187">
        <f t="shared" si="24"/>
        <v>157.46545900799887</v>
      </c>
      <c r="T77" s="187">
        <f t="shared" si="24"/>
        <v>157.49717978996171</v>
      </c>
      <c r="U77" s="187">
        <f t="shared" si="24"/>
        <v>157.23243455694058</v>
      </c>
      <c r="V77" s="187">
        <f t="shared" si="24"/>
        <v>156.66486751893575</v>
      </c>
      <c r="W77" s="187">
        <f t="shared" si="24"/>
        <v>155.78178791184362</v>
      </c>
      <c r="X77" s="187">
        <f t="shared" si="24"/>
        <v>154.56303756373836</v>
      </c>
      <c r="Y77" s="187">
        <f t="shared" si="24"/>
        <v>152.9874903582224</v>
      </c>
      <c r="Z77" s="187">
        <f t="shared" si="24"/>
        <v>151.3950073728536</v>
      </c>
      <c r="AA77" s="187">
        <f t="shared" si="24"/>
        <v>149.41861294023565</v>
      </c>
      <c r="AB77" s="187">
        <f t="shared" si="24"/>
        <v>147.03476755333821</v>
      </c>
      <c r="AC77" s="187">
        <f t="shared" si="24"/>
        <v>144.21874155861917</v>
      </c>
      <c r="AD77" s="187">
        <f t="shared" si="24"/>
        <v>140.94460357865418</v>
      </c>
      <c r="AE77" s="187">
        <f t="shared" si="24"/>
        <v>142.06482973627092</v>
      </c>
      <c r="AF77" s="187">
        <f t="shared" si="24"/>
        <v>142.91539604663888</v>
      </c>
      <c r="AG77" s="187">
        <f t="shared" si="24"/>
        <v>143.54127216498725</v>
      </c>
      <c r="AH77" s="187">
        <f t="shared" si="24"/>
        <v>144.07539356728282</v>
      </c>
      <c r="AI77" s="187">
        <f t="shared" si="24"/>
        <v>144.57908771690512</v>
      </c>
      <c r="AJ77" s="187">
        <f t="shared" si="24"/>
        <v>145.12541953703277</v>
      </c>
      <c r="AK77" s="187">
        <f t="shared" si="24"/>
        <v>145.65258120222899</v>
      </c>
      <c r="AL77" s="187">
        <f t="shared" si="24"/>
        <v>146.09448316533371</v>
      </c>
      <c r="AM77" s="187">
        <f t="shared" ref="AM77:BD77" si="25">-PMT((1+AM$19)/(1+AM$18)-1,AM$70,AM45,0,1)</f>
        <v>146.42691631404588</v>
      </c>
      <c r="AN77" s="187">
        <f t="shared" si="25"/>
        <v>146.55778219730368</v>
      </c>
      <c r="AO77" s="187">
        <f t="shared" si="25"/>
        <v>146.45381301670571</v>
      </c>
      <c r="AP77" s="187">
        <f t="shared" si="25"/>
        <v>146.0754011243844</v>
      </c>
      <c r="AQ77" s="187">
        <f t="shared" si="25"/>
        <v>151.75764584986794</v>
      </c>
      <c r="AR77" s="187">
        <f t="shared" si="25"/>
        <v>157.99765106896444</v>
      </c>
      <c r="AS77" s="187">
        <f t="shared" si="25"/>
        <v>164.88903090816487</v>
      </c>
      <c r="AT77" s="187">
        <f t="shared" si="25"/>
        <v>172.55107292027603</v>
      </c>
      <c r="AU77" s="187">
        <f t="shared" si="25"/>
        <v>181.13900520096115</v>
      </c>
      <c r="AV77" s="187">
        <f t="shared" si="25"/>
        <v>190.85683788111393</v>
      </c>
      <c r="AW77" s="187">
        <f t="shared" si="25"/>
        <v>201.97796208239828</v>
      </c>
      <c r="AX77" s="187">
        <f t="shared" si="25"/>
        <v>214.88777370239606</v>
      </c>
      <c r="AY77" s="187">
        <f t="shared" si="25"/>
        <v>230.14540314236018</v>
      </c>
      <c r="AZ77" s="187">
        <f t="shared" si="25"/>
        <v>248.61310018678887</v>
      </c>
      <c r="BA77" s="187">
        <f t="shared" si="25"/>
        <v>271.73987451723576</v>
      </c>
      <c r="BB77" s="187">
        <f t="shared" si="25"/>
        <v>302.22507791101384</v>
      </c>
      <c r="BC77" s="187">
        <f t="shared" si="25"/>
        <v>346.0285108957591</v>
      </c>
      <c r="BD77" s="187">
        <f t="shared" si="25"/>
        <v>421.09158974899037</v>
      </c>
    </row>
    <row r="78" spans="1:56" outlineLevel="1" x14ac:dyDescent="0.2">
      <c r="B78" s="49" t="s">
        <v>157</v>
      </c>
      <c r="C78" s="10" t="s">
        <v>217</v>
      </c>
      <c r="D78" s="24">
        <v>6</v>
      </c>
      <c r="F78" s="74"/>
      <c r="G78" s="187">
        <f t="shared" ref="G78:AL78" si="26">-PMT((1+G$19)/(1+G$18)-1,G$70,G46,0,1)</f>
        <v>335.29943163872019</v>
      </c>
      <c r="H78" s="187">
        <f t="shared" si="26"/>
        <v>300.43362925692452</v>
      </c>
      <c r="I78" s="187">
        <f t="shared" si="26"/>
        <v>292.14605267784901</v>
      </c>
      <c r="J78" s="187">
        <f t="shared" si="26"/>
        <v>283.57357110129965</v>
      </c>
      <c r="K78" s="187">
        <f t="shared" si="26"/>
        <v>252.6314758543887</v>
      </c>
      <c r="L78" s="187">
        <f t="shared" si="26"/>
        <v>248.58154543408614</v>
      </c>
      <c r="M78" s="187">
        <f t="shared" si="26"/>
        <v>248.9490051244542</v>
      </c>
      <c r="N78" s="187">
        <f t="shared" si="26"/>
        <v>249.51733614402661</v>
      </c>
      <c r="O78" s="187">
        <f t="shared" si="26"/>
        <v>250.23194967894369</v>
      </c>
      <c r="P78" s="187">
        <f t="shared" si="26"/>
        <v>250.76219502611696</v>
      </c>
      <c r="Q78" s="187">
        <f t="shared" si="26"/>
        <v>251.09677445884873</v>
      </c>
      <c r="R78" s="187">
        <f t="shared" si="26"/>
        <v>251.22899034358437</v>
      </c>
      <c r="S78" s="187">
        <f t="shared" si="26"/>
        <v>251.15126165494411</v>
      </c>
      <c r="T78" s="187">
        <f t="shared" si="26"/>
        <v>250.85375746540154</v>
      </c>
      <c r="U78" s="187">
        <f t="shared" si="26"/>
        <v>250.33368571684332</v>
      </c>
      <c r="V78" s="187">
        <f t="shared" si="26"/>
        <v>249.66366019814765</v>
      </c>
      <c r="W78" s="187">
        <f t="shared" si="26"/>
        <v>248.77097801224471</v>
      </c>
      <c r="X78" s="187">
        <f t="shared" si="26"/>
        <v>247.64393306004527</v>
      </c>
      <c r="Y78" s="187">
        <f t="shared" si="26"/>
        <v>246.27029564437632</v>
      </c>
      <c r="Z78" s="187">
        <f t="shared" si="26"/>
        <v>244.99928499400554</v>
      </c>
      <c r="AA78" s="187">
        <f t="shared" si="26"/>
        <v>243.47376309504742</v>
      </c>
      <c r="AB78" s="187">
        <f t="shared" si="26"/>
        <v>241.68057741695628</v>
      </c>
      <c r="AC78" s="187">
        <f t="shared" si="26"/>
        <v>239.60601806277683</v>
      </c>
      <c r="AD78" s="187">
        <f t="shared" si="26"/>
        <v>237.23579312441885</v>
      </c>
      <c r="AE78" s="187">
        <f t="shared" si="26"/>
        <v>235.02457567520432</v>
      </c>
      <c r="AF78" s="187">
        <f t="shared" si="26"/>
        <v>232.51073480788537</v>
      </c>
      <c r="AG78" s="187">
        <f t="shared" si="26"/>
        <v>229.68430920216872</v>
      </c>
      <c r="AH78" s="187">
        <f t="shared" si="26"/>
        <v>226.53479119576926</v>
      </c>
      <c r="AI78" s="187">
        <f t="shared" si="26"/>
        <v>223.04579454488891</v>
      </c>
      <c r="AJ78" s="187">
        <f t="shared" si="26"/>
        <v>219.20037193630165</v>
      </c>
      <c r="AK78" s="187">
        <f t="shared" si="26"/>
        <v>214.98989414942963</v>
      </c>
      <c r="AL78" s="187">
        <f t="shared" si="26"/>
        <v>210.40494352845732</v>
      </c>
      <c r="AM78" s="187">
        <f t="shared" ref="AM78:BD78" si="27">-PMT((1+AM$19)/(1+AM$18)-1,AM$70,AM46,0,1)</f>
        <v>205.42531559518835</v>
      </c>
      <c r="AN78" s="187">
        <f t="shared" si="27"/>
        <v>200.02941561662132</v>
      </c>
      <c r="AO78" s="187">
        <f t="shared" si="27"/>
        <v>194.19412140064503</v>
      </c>
      <c r="AP78" s="187">
        <f t="shared" si="27"/>
        <v>187.89458462116013</v>
      </c>
      <c r="AQ78" s="187">
        <f t="shared" si="27"/>
        <v>189.05895996254748</v>
      </c>
      <c r="AR78" s="187">
        <f t="shared" si="27"/>
        <v>190.31086560099428</v>
      </c>
      <c r="AS78" s="187">
        <f t="shared" si="27"/>
        <v>191.67528984687976</v>
      </c>
      <c r="AT78" s="187">
        <f t="shared" si="27"/>
        <v>193.18484811513218</v>
      </c>
      <c r="AU78" s="187">
        <f t="shared" si="27"/>
        <v>194.88309013008288</v>
      </c>
      <c r="AV78" s="187">
        <f t="shared" si="27"/>
        <v>196.8267058609282</v>
      </c>
      <c r="AW78" s="187">
        <f t="shared" si="27"/>
        <v>199.08783958633319</v>
      </c>
      <c r="AX78" s="187">
        <f t="shared" si="27"/>
        <v>201.76485526684317</v>
      </c>
      <c r="AY78" s="187">
        <f t="shared" si="27"/>
        <v>205.00930600058115</v>
      </c>
      <c r="AZ78" s="187">
        <f t="shared" si="27"/>
        <v>209.05748224963568</v>
      </c>
      <c r="BA78" s="187">
        <f t="shared" si="27"/>
        <v>214.29812941725265</v>
      </c>
      <c r="BB78" s="187">
        <f t="shared" si="27"/>
        <v>221.46414904434951</v>
      </c>
      <c r="BC78" s="187">
        <f t="shared" si="27"/>
        <v>232.17796253577032</v>
      </c>
      <c r="BD78" s="187">
        <f t="shared" si="27"/>
        <v>251.29236587587107</v>
      </c>
    </row>
    <row r="79" spans="1:56" outlineLevel="1" x14ac:dyDescent="0.2">
      <c r="B79" s="49" t="s">
        <v>158</v>
      </c>
      <c r="C79" s="10" t="s">
        <v>217</v>
      </c>
      <c r="D79" s="24">
        <v>7</v>
      </c>
      <c r="F79" s="74"/>
      <c r="G79" s="187">
        <f t="shared" ref="G79:AL79" si="28">-PMT((1+G$19)/(1+G$18)-1,G$70,G47,0,1)</f>
        <v>263.31682532724784</v>
      </c>
      <c r="H79" s="187">
        <f t="shared" si="28"/>
        <v>241.81262643693015</v>
      </c>
      <c r="I79" s="187">
        <f t="shared" si="28"/>
        <v>238.43402350752223</v>
      </c>
      <c r="J79" s="187">
        <f t="shared" si="28"/>
        <v>231.82425163032815</v>
      </c>
      <c r="K79" s="187">
        <f t="shared" si="28"/>
        <v>207.03014065243923</v>
      </c>
      <c r="L79" s="187">
        <f t="shared" si="28"/>
        <v>203.83877733102315</v>
      </c>
      <c r="M79" s="187">
        <f t="shared" si="28"/>
        <v>204.20590663572435</v>
      </c>
      <c r="N79" s="187">
        <f t="shared" si="28"/>
        <v>204.74931596096633</v>
      </c>
      <c r="O79" s="187">
        <f t="shared" si="28"/>
        <v>205.41187365846116</v>
      </c>
      <c r="P79" s="187">
        <f t="shared" si="28"/>
        <v>205.91544038895569</v>
      </c>
      <c r="Q79" s="187">
        <f t="shared" si="28"/>
        <v>206.25001982168752</v>
      </c>
      <c r="R79" s="187">
        <f t="shared" si="28"/>
        <v>206.41026492807137</v>
      </c>
      <c r="S79" s="187">
        <f t="shared" si="28"/>
        <v>206.38999614380995</v>
      </c>
      <c r="T79" s="187">
        <f t="shared" si="28"/>
        <v>206.18083655724976</v>
      </c>
      <c r="U79" s="187">
        <f t="shared" si="28"/>
        <v>205.78150243276775</v>
      </c>
      <c r="V79" s="187">
        <f t="shared" si="28"/>
        <v>205.26617199491943</v>
      </c>
      <c r="W79" s="187">
        <f t="shared" si="28"/>
        <v>204.56376475845894</v>
      </c>
      <c r="X79" s="187">
        <f t="shared" si="28"/>
        <v>203.66425693330106</v>
      </c>
      <c r="Y79" s="187">
        <f t="shared" si="28"/>
        <v>202.55716300930931</v>
      </c>
      <c r="Z79" s="187">
        <f t="shared" si="28"/>
        <v>201.59351032277888</v>
      </c>
      <c r="AA79" s="187">
        <f t="shared" si="28"/>
        <v>200.41803499375013</v>
      </c>
      <c r="AB79" s="187">
        <f t="shared" si="28"/>
        <v>199.01952682325407</v>
      </c>
      <c r="AC79" s="187">
        <f t="shared" si="28"/>
        <v>197.38628868211302</v>
      </c>
      <c r="AD79" s="187">
        <f t="shared" si="28"/>
        <v>195.50611417406631</v>
      </c>
      <c r="AE79" s="187">
        <f t="shared" si="28"/>
        <v>193.83583700754141</v>
      </c>
      <c r="AF79" s="187">
        <f t="shared" si="28"/>
        <v>191.91606448639072</v>
      </c>
      <c r="AG79" s="187">
        <f t="shared" si="28"/>
        <v>189.73915360581799</v>
      </c>
      <c r="AH79" s="187">
        <f t="shared" si="28"/>
        <v>187.29699772977057</v>
      </c>
      <c r="AI79" s="187">
        <f t="shared" si="28"/>
        <v>184.5756970380076</v>
      </c>
      <c r="AJ79" s="187">
        <f t="shared" si="28"/>
        <v>181.56087880740984</v>
      </c>
      <c r="AK79" s="187">
        <f t="shared" si="28"/>
        <v>178.24657942836853</v>
      </c>
      <c r="AL79" s="187">
        <f t="shared" si="28"/>
        <v>174.62614081882415</v>
      </c>
      <c r="AM79" s="187">
        <f t="shared" ref="AM79:BD79" si="29">-PMT((1+AM$19)/(1+AM$18)-1,AM$70,AM47,0,1)</f>
        <v>170.68221506925499</v>
      </c>
      <c r="AN79" s="187">
        <f t="shared" si="29"/>
        <v>166.39616413526642</v>
      </c>
      <c r="AO79" s="187">
        <f t="shared" si="29"/>
        <v>161.74792585392615</v>
      </c>
      <c r="AP79" s="187">
        <f t="shared" si="29"/>
        <v>156.71581858798493</v>
      </c>
      <c r="AQ79" s="187">
        <f t="shared" si="29"/>
        <v>157.92109584738637</v>
      </c>
      <c r="AR79" s="187">
        <f t="shared" si="29"/>
        <v>159.22310287102027</v>
      </c>
      <c r="AS79" s="187">
        <f t="shared" si="29"/>
        <v>160.64682872767273</v>
      </c>
      <c r="AT79" s="187">
        <f t="shared" si="29"/>
        <v>162.22487806817378</v>
      </c>
      <c r="AU79" s="187">
        <f t="shared" si="29"/>
        <v>164.00077824305279</v>
      </c>
      <c r="AV79" s="187">
        <f t="shared" si="29"/>
        <v>166.03118518313323</v>
      </c>
      <c r="AW79" s="187">
        <f t="shared" si="29"/>
        <v>168.388197442272</v>
      </c>
      <c r="AX79" s="187">
        <f t="shared" si="29"/>
        <v>171.17012158141554</v>
      </c>
      <c r="AY79" s="187">
        <f t="shared" si="29"/>
        <v>174.52844166978932</v>
      </c>
      <c r="AZ79" s="187">
        <f t="shared" si="29"/>
        <v>178.69936759078803</v>
      </c>
      <c r="BA79" s="187">
        <f t="shared" si="29"/>
        <v>184.07155273266571</v>
      </c>
      <c r="BB79" s="187">
        <f t="shared" si="29"/>
        <v>191.3777953323517</v>
      </c>
      <c r="BC79" s="187">
        <f t="shared" si="29"/>
        <v>202.24040238243353</v>
      </c>
      <c r="BD79" s="187">
        <f t="shared" si="29"/>
        <v>221.51204456034381</v>
      </c>
    </row>
    <row r="80" spans="1:56" outlineLevel="1" x14ac:dyDescent="0.2">
      <c r="B80" s="49"/>
    </row>
    <row r="82" spans="1:56" x14ac:dyDescent="0.2">
      <c r="A82" s="69">
        <f ca="1">MAX($A$1:A81)+subsection</f>
        <v>9.0699999999999985</v>
      </c>
      <c r="B82" s="6" t="s">
        <v>286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</row>
    <row r="84" spans="1:56" outlineLevel="1" x14ac:dyDescent="0.2">
      <c r="B84" s="50" t="s">
        <v>287</v>
      </c>
      <c r="C84" s="24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</row>
    <row r="85" spans="1:56" outlineLevel="1" x14ac:dyDescent="0.2">
      <c r="C85" s="24"/>
      <c r="G85" s="26"/>
      <c r="H85" s="26"/>
      <c r="I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</row>
    <row r="86" spans="1:56" outlineLevel="1" x14ac:dyDescent="0.2">
      <c r="B86" s="48" t="s">
        <v>149</v>
      </c>
      <c r="C86" s="24"/>
      <c r="D86" s="54" t="s">
        <v>279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</row>
    <row r="87" spans="1:56" outlineLevel="1" x14ac:dyDescent="0.2">
      <c r="B87" s="49" t="s">
        <v>151</v>
      </c>
      <c r="C87" s="10" t="s">
        <v>217</v>
      </c>
      <c r="D87" s="24">
        <v>1</v>
      </c>
      <c r="G87" s="187">
        <f>SUMPRODUCT(Mapping!$E$17:$E$63,'Cost Allocation Model'!G$22:G$68)</f>
        <v>140.08508738</v>
      </c>
      <c r="H87" s="187">
        <f>SUMPRODUCT(Mapping!$E$17:$E$63,'Cost Allocation Model'!H$22:H$68)</f>
        <v>135.69175676534232</v>
      </c>
      <c r="I87" s="187">
        <f>SUMPRODUCT(Mapping!$E$17:$E$63,'Cost Allocation Model'!I$22:I$68)</f>
        <v>131.23669000562339</v>
      </c>
      <c r="J87" s="187">
        <f>SUMPRODUCT(Mapping!$E$17:$E$63,'Cost Allocation Model'!J$22:J$68)</f>
        <v>135.8934777121099</v>
      </c>
      <c r="K87" s="187">
        <f>SUMPRODUCT(Mapping!$E$17:$E$63,'Cost Allocation Model'!K$22:K$68)</f>
        <v>144.89059920859282</v>
      </c>
      <c r="L87" s="187">
        <f>SUMPRODUCT(Mapping!$E$17:$E$63,'Cost Allocation Model'!L$22:L$68)</f>
        <v>148.51286418880761</v>
      </c>
      <c r="M87" s="187">
        <f>SUMPRODUCT(Mapping!$E$17:$E$63,'Cost Allocation Model'!M$22:M$68)</f>
        <v>152.22568579352779</v>
      </c>
      <c r="N87" s="187">
        <f>SUMPRODUCT(Mapping!$E$17:$E$63,'Cost Allocation Model'!N$22:N$68)</f>
        <v>156.03132793836599</v>
      </c>
      <c r="O87" s="187">
        <f>SUMPRODUCT(Mapping!$E$17:$E$63,'Cost Allocation Model'!O$22:O$68)</f>
        <v>159.93211113682511</v>
      </c>
      <c r="P87" s="187">
        <f>SUMPRODUCT(Mapping!$E$17:$E$63,'Cost Allocation Model'!P$22:P$68)</f>
        <v>163.93041391524568</v>
      </c>
      <c r="Q87" s="187">
        <f>SUMPRODUCT(Mapping!$E$17:$E$63,'Cost Allocation Model'!Q$22:Q$68)</f>
        <v>168.0286742631269</v>
      </c>
      <c r="R87" s="187">
        <f>SUMPRODUCT(Mapping!$E$17:$E$63,'Cost Allocation Model'!R$22:R$68)</f>
        <v>172.22939111970501</v>
      </c>
      <c r="S87" s="187">
        <f>SUMPRODUCT(Mapping!$E$17:$E$63,'Cost Allocation Model'!S$22:S$68)</f>
        <v>176.53512589769755</v>
      </c>
      <c r="T87" s="187">
        <f>SUMPRODUCT(Mapping!$E$17:$E$63,'Cost Allocation Model'!T$22:T$68)</f>
        <v>180.94850404514008</v>
      </c>
      <c r="U87" s="187">
        <f>SUMPRODUCT(Mapping!$E$17:$E$63,'Cost Allocation Model'!U$22:U$68)</f>
        <v>185.47221664626855</v>
      </c>
      <c r="V87" s="187">
        <f>SUMPRODUCT(Mapping!$E$17:$E$63,'Cost Allocation Model'!V$22:V$68)</f>
        <v>190.10902206242525</v>
      </c>
      <c r="W87" s="187">
        <f>SUMPRODUCT(Mapping!$E$17:$E$63,'Cost Allocation Model'!W$22:W$68)</f>
        <v>194.86174761398584</v>
      </c>
      <c r="X87" s="187">
        <f>SUMPRODUCT(Mapping!$E$17:$E$63,'Cost Allocation Model'!X$22:X$68)</f>
        <v>199.73329130433552</v>
      </c>
      <c r="Y87" s="187">
        <f>SUMPRODUCT(Mapping!$E$17:$E$63,'Cost Allocation Model'!Y$22:Y$68)</f>
        <v>204.7266235869439</v>
      </c>
      <c r="Z87" s="187">
        <f>SUMPRODUCT(Mapping!$E$17:$E$63,'Cost Allocation Model'!Z$22:Z$68)</f>
        <v>209.84478917661747</v>
      </c>
      <c r="AA87" s="187">
        <f>SUMPRODUCT(Mapping!$E$17:$E$63,'Cost Allocation Model'!AA$22:AA$68)</f>
        <v>215.09090890603281</v>
      </c>
      <c r="AB87" s="187">
        <f>SUMPRODUCT(Mapping!$E$17:$E$63,'Cost Allocation Model'!AB$22:AB$68)</f>
        <v>220.46818162868368</v>
      </c>
      <c r="AC87" s="187">
        <f>SUMPRODUCT(Mapping!$E$17:$E$63,'Cost Allocation Model'!AC$22:AC$68)</f>
        <v>225.97988616940074</v>
      </c>
      <c r="AD87" s="187">
        <f>SUMPRODUCT(Mapping!$E$17:$E$63,'Cost Allocation Model'!AD$22:AD$68)</f>
        <v>231.62938332363572</v>
      </c>
      <c r="AE87" s="187">
        <f>SUMPRODUCT(Mapping!$E$17:$E$63,'Cost Allocation Model'!AE$22:AE$68)</f>
        <v>237.42011790672663</v>
      </c>
      <c r="AF87" s="187">
        <f>SUMPRODUCT(Mapping!$E$17:$E$63,'Cost Allocation Model'!AF$22:AF$68)</f>
        <v>243.3556208543948</v>
      </c>
      <c r="AG87" s="187">
        <f>SUMPRODUCT(Mapping!$E$17:$E$63,'Cost Allocation Model'!AG$22:AG$68)</f>
        <v>249.43951137575462</v>
      </c>
      <c r="AH87" s="187">
        <f>SUMPRODUCT(Mapping!$E$17:$E$63,'Cost Allocation Model'!AH$22:AH$68)</f>
        <v>255.67549916014843</v>
      </c>
      <c r="AI87" s="187">
        <f>SUMPRODUCT(Mapping!$E$17:$E$63,'Cost Allocation Model'!AI$22:AI$68)</f>
        <v>262.06738663915223</v>
      </c>
      <c r="AJ87" s="187">
        <f>SUMPRODUCT(Mapping!$E$17:$E$63,'Cost Allocation Model'!AJ$22:AJ$68)</f>
        <v>268.61907130513094</v>
      </c>
      <c r="AK87" s="187">
        <f>SUMPRODUCT(Mapping!$E$17:$E$63,'Cost Allocation Model'!AK$22:AK$68)</f>
        <v>275.33454808775917</v>
      </c>
      <c r="AL87" s="187">
        <f>SUMPRODUCT(Mapping!$E$17:$E$63,'Cost Allocation Model'!AL$22:AL$68)</f>
        <v>282.21791178995318</v>
      </c>
      <c r="AM87" s="187">
        <f>SUMPRODUCT(Mapping!$E$17:$E$63,'Cost Allocation Model'!AM$22:AM$68)</f>
        <v>289.27335958470201</v>
      </c>
      <c r="AN87" s="187">
        <f>SUMPRODUCT(Mapping!$E$17:$E$63,'Cost Allocation Model'!AN$22:AN$68)</f>
        <v>296.50519357431943</v>
      </c>
      <c r="AO87" s="187">
        <f>SUMPRODUCT(Mapping!$E$17:$E$63,'Cost Allocation Model'!AO$22:AO$68)</f>
        <v>303.91782341367764</v>
      </c>
      <c r="AP87" s="187">
        <f>SUMPRODUCT(Mapping!$E$17:$E$63,'Cost Allocation Model'!AP$22:AP$68)</f>
        <v>311.51576899901949</v>
      </c>
      <c r="AQ87" s="187">
        <f>SUMPRODUCT(Mapping!$E$17:$E$63,'Cost Allocation Model'!AQ$22:AQ$68)</f>
        <v>319.30366322399487</v>
      </c>
      <c r="AR87" s="187">
        <f>SUMPRODUCT(Mapping!$E$17:$E$63,'Cost Allocation Model'!AR$22:AR$68)</f>
        <v>327.28625480459482</v>
      </c>
      <c r="AS87" s="187">
        <f>SUMPRODUCT(Mapping!$E$17:$E$63,'Cost Allocation Model'!AS$22:AS$68)</f>
        <v>335.46841117470956</v>
      </c>
      <c r="AT87" s="187">
        <f>SUMPRODUCT(Mapping!$E$17:$E$63,'Cost Allocation Model'!AT$22:AT$68)</f>
        <v>343.85512145407728</v>
      </c>
      <c r="AU87" s="187">
        <f>SUMPRODUCT(Mapping!$E$17:$E$63,'Cost Allocation Model'!AU$22:AU$68)</f>
        <v>352.45149949042928</v>
      </c>
      <c r="AV87" s="187">
        <f>SUMPRODUCT(Mapping!$E$17:$E$63,'Cost Allocation Model'!AV$22:AV$68)</f>
        <v>361.26278697768987</v>
      </c>
      <c r="AW87" s="187">
        <f>SUMPRODUCT(Mapping!$E$17:$E$63,'Cost Allocation Model'!AW$22:AW$68)</f>
        <v>370.29435665213208</v>
      </c>
      <c r="AX87" s="187">
        <f>SUMPRODUCT(Mapping!$E$17:$E$63,'Cost Allocation Model'!AX$22:AX$68)</f>
        <v>379.55171556843538</v>
      </c>
      <c r="AY87" s="187">
        <f>SUMPRODUCT(Mapping!$E$17:$E$63,'Cost Allocation Model'!AY$22:AY$68)</f>
        <v>389.0405084576463</v>
      </c>
      <c r="AZ87" s="187">
        <f>SUMPRODUCT(Mapping!$E$17:$E$63,'Cost Allocation Model'!AZ$22:AZ$68)</f>
        <v>398.7665211690873</v>
      </c>
      <c r="BA87" s="187">
        <f>SUMPRODUCT(Mapping!$E$17:$E$63,'Cost Allocation Model'!BA$22:BA$68)</f>
        <v>408.73568419831452</v>
      </c>
      <c r="BB87" s="187">
        <f>SUMPRODUCT(Mapping!$E$17:$E$63,'Cost Allocation Model'!BB$22:BB$68)</f>
        <v>418.9540763032723</v>
      </c>
      <c r="BC87" s="187">
        <f>SUMPRODUCT(Mapping!$E$17:$E$63,'Cost Allocation Model'!BC$22:BC$68)</f>
        <v>429.42792821085396</v>
      </c>
      <c r="BD87" s="187">
        <f>SUMPRODUCT(Mapping!$E$17:$E$63,'Cost Allocation Model'!BD$22:BD$68)</f>
        <v>440.16362641612534</v>
      </c>
    </row>
    <row r="88" spans="1:56" outlineLevel="1" x14ac:dyDescent="0.2">
      <c r="B88" s="49" t="s">
        <v>153</v>
      </c>
      <c r="C88" s="10" t="s">
        <v>217</v>
      </c>
      <c r="D88" s="24">
        <v>2</v>
      </c>
      <c r="G88" s="187">
        <f>SUMPRODUCT(Mapping!$F$17:$F$63,'Cost Allocation Model'!G$22:G$68)</f>
        <v>140.08508738</v>
      </c>
      <c r="H88" s="187">
        <f>SUMPRODUCT(Mapping!$F$17:$F$63,'Cost Allocation Model'!H$22:H$68)</f>
        <v>135.69175676534232</v>
      </c>
      <c r="I88" s="187">
        <f>SUMPRODUCT(Mapping!$F$17:$F$63,'Cost Allocation Model'!I$22:I$68)</f>
        <v>131.23669000562339</v>
      </c>
      <c r="J88" s="187">
        <f>SUMPRODUCT(Mapping!$F$17:$F$63,'Cost Allocation Model'!J$22:J$68)</f>
        <v>135.8934777121099</v>
      </c>
      <c r="K88" s="187">
        <f>SUMPRODUCT(Mapping!$F$17:$F$63,'Cost Allocation Model'!K$22:K$68)</f>
        <v>144.89059920859282</v>
      </c>
      <c r="L88" s="187">
        <f>SUMPRODUCT(Mapping!$F$17:$F$63,'Cost Allocation Model'!L$22:L$68)</f>
        <v>148.51286418880761</v>
      </c>
      <c r="M88" s="187">
        <f>SUMPRODUCT(Mapping!$F$17:$F$63,'Cost Allocation Model'!M$22:M$68)</f>
        <v>152.22568579352779</v>
      </c>
      <c r="N88" s="187">
        <f>SUMPRODUCT(Mapping!$F$17:$F$63,'Cost Allocation Model'!N$22:N$68)</f>
        <v>156.03132793836599</v>
      </c>
      <c r="O88" s="187">
        <f>SUMPRODUCT(Mapping!$F$17:$F$63,'Cost Allocation Model'!O$22:O$68)</f>
        <v>159.93211113682511</v>
      </c>
      <c r="P88" s="187">
        <f>SUMPRODUCT(Mapping!$F$17:$F$63,'Cost Allocation Model'!P$22:P$68)</f>
        <v>163.93041391524568</v>
      </c>
      <c r="Q88" s="187">
        <f>SUMPRODUCT(Mapping!$F$17:$F$63,'Cost Allocation Model'!Q$22:Q$68)</f>
        <v>168.0286742631269</v>
      </c>
      <c r="R88" s="187">
        <f>SUMPRODUCT(Mapping!$F$17:$F$63,'Cost Allocation Model'!R$22:R$68)</f>
        <v>172.22939111970501</v>
      </c>
      <c r="S88" s="187">
        <f>SUMPRODUCT(Mapping!$F$17:$F$63,'Cost Allocation Model'!S$22:S$68)</f>
        <v>176.53512589769755</v>
      </c>
      <c r="T88" s="187">
        <f>SUMPRODUCT(Mapping!$F$17:$F$63,'Cost Allocation Model'!T$22:T$68)</f>
        <v>180.94850404514008</v>
      </c>
      <c r="U88" s="187">
        <f>SUMPRODUCT(Mapping!$F$17:$F$63,'Cost Allocation Model'!U$22:U$68)</f>
        <v>185.47221664626855</v>
      </c>
      <c r="V88" s="187">
        <f>SUMPRODUCT(Mapping!$F$17:$F$63,'Cost Allocation Model'!V$22:V$68)</f>
        <v>190.10902206242525</v>
      </c>
      <c r="W88" s="187">
        <f>SUMPRODUCT(Mapping!$F$17:$F$63,'Cost Allocation Model'!W$22:W$68)</f>
        <v>194.86174761398584</v>
      </c>
      <c r="X88" s="187">
        <f>SUMPRODUCT(Mapping!$F$17:$F$63,'Cost Allocation Model'!X$22:X$68)</f>
        <v>199.73329130433552</v>
      </c>
      <c r="Y88" s="187">
        <f>SUMPRODUCT(Mapping!$F$17:$F$63,'Cost Allocation Model'!Y$22:Y$68)</f>
        <v>204.7266235869439</v>
      </c>
      <c r="Z88" s="187">
        <f>SUMPRODUCT(Mapping!$F$17:$F$63,'Cost Allocation Model'!Z$22:Z$68)</f>
        <v>209.84478917661747</v>
      </c>
      <c r="AA88" s="187">
        <f>SUMPRODUCT(Mapping!$F$17:$F$63,'Cost Allocation Model'!AA$22:AA$68)</f>
        <v>215.09090890603281</v>
      </c>
      <c r="AB88" s="187">
        <f>SUMPRODUCT(Mapping!$F$17:$F$63,'Cost Allocation Model'!AB$22:AB$68)</f>
        <v>220.46818162868368</v>
      </c>
      <c r="AC88" s="187">
        <f>SUMPRODUCT(Mapping!$F$17:$F$63,'Cost Allocation Model'!AC$22:AC$68)</f>
        <v>225.97988616940074</v>
      </c>
      <c r="AD88" s="187">
        <f>SUMPRODUCT(Mapping!$F$17:$F$63,'Cost Allocation Model'!AD$22:AD$68)</f>
        <v>231.62938332363572</v>
      </c>
      <c r="AE88" s="187">
        <f>SUMPRODUCT(Mapping!$F$17:$F$63,'Cost Allocation Model'!AE$22:AE$68)</f>
        <v>237.42011790672663</v>
      </c>
      <c r="AF88" s="187">
        <f>SUMPRODUCT(Mapping!$F$17:$F$63,'Cost Allocation Model'!AF$22:AF$68)</f>
        <v>243.3556208543948</v>
      </c>
      <c r="AG88" s="187">
        <f>SUMPRODUCT(Mapping!$F$17:$F$63,'Cost Allocation Model'!AG$22:AG$68)</f>
        <v>249.43951137575462</v>
      </c>
      <c r="AH88" s="187">
        <f>SUMPRODUCT(Mapping!$F$17:$F$63,'Cost Allocation Model'!AH$22:AH$68)</f>
        <v>255.67549916014843</v>
      </c>
      <c r="AI88" s="187">
        <f>SUMPRODUCT(Mapping!$F$17:$F$63,'Cost Allocation Model'!AI$22:AI$68)</f>
        <v>262.06738663915223</v>
      </c>
      <c r="AJ88" s="187">
        <f>SUMPRODUCT(Mapping!$F$17:$F$63,'Cost Allocation Model'!AJ$22:AJ$68)</f>
        <v>268.61907130513094</v>
      </c>
      <c r="AK88" s="187">
        <f>SUMPRODUCT(Mapping!$F$17:$F$63,'Cost Allocation Model'!AK$22:AK$68)</f>
        <v>275.33454808775917</v>
      </c>
      <c r="AL88" s="187">
        <f>SUMPRODUCT(Mapping!$F$17:$F$63,'Cost Allocation Model'!AL$22:AL$68)</f>
        <v>282.21791178995318</v>
      </c>
      <c r="AM88" s="187">
        <f>SUMPRODUCT(Mapping!$F$17:$F$63,'Cost Allocation Model'!AM$22:AM$68)</f>
        <v>289.27335958470201</v>
      </c>
      <c r="AN88" s="187">
        <f>SUMPRODUCT(Mapping!$F$17:$F$63,'Cost Allocation Model'!AN$22:AN$68)</f>
        <v>296.50519357431943</v>
      </c>
      <c r="AO88" s="187">
        <f>SUMPRODUCT(Mapping!$F$17:$F$63,'Cost Allocation Model'!AO$22:AO$68)</f>
        <v>303.91782341367764</v>
      </c>
      <c r="AP88" s="187">
        <f>SUMPRODUCT(Mapping!$F$17:$F$63,'Cost Allocation Model'!AP$22:AP$68)</f>
        <v>311.51576899901949</v>
      </c>
      <c r="AQ88" s="187">
        <f>SUMPRODUCT(Mapping!$F$17:$F$63,'Cost Allocation Model'!AQ$22:AQ$68)</f>
        <v>319.30366322399487</v>
      </c>
      <c r="AR88" s="187">
        <f>SUMPRODUCT(Mapping!$F$17:$F$63,'Cost Allocation Model'!AR$22:AR$68)</f>
        <v>327.28625480459482</v>
      </c>
      <c r="AS88" s="187">
        <f>SUMPRODUCT(Mapping!$F$17:$F$63,'Cost Allocation Model'!AS$22:AS$68)</f>
        <v>335.46841117470956</v>
      </c>
      <c r="AT88" s="187">
        <f>SUMPRODUCT(Mapping!$F$17:$F$63,'Cost Allocation Model'!AT$22:AT$68)</f>
        <v>343.85512145407728</v>
      </c>
      <c r="AU88" s="187">
        <f>SUMPRODUCT(Mapping!$F$17:$F$63,'Cost Allocation Model'!AU$22:AU$68)</f>
        <v>352.45149949042928</v>
      </c>
      <c r="AV88" s="187">
        <f>SUMPRODUCT(Mapping!$F$17:$F$63,'Cost Allocation Model'!AV$22:AV$68)</f>
        <v>361.26278697768987</v>
      </c>
      <c r="AW88" s="187">
        <f>SUMPRODUCT(Mapping!$F$17:$F$63,'Cost Allocation Model'!AW$22:AW$68)</f>
        <v>370.29435665213208</v>
      </c>
      <c r="AX88" s="187">
        <f>SUMPRODUCT(Mapping!$F$17:$F$63,'Cost Allocation Model'!AX$22:AX$68)</f>
        <v>379.55171556843538</v>
      </c>
      <c r="AY88" s="187">
        <f>SUMPRODUCT(Mapping!$F$17:$F$63,'Cost Allocation Model'!AY$22:AY$68)</f>
        <v>389.0405084576463</v>
      </c>
      <c r="AZ88" s="187">
        <f>SUMPRODUCT(Mapping!$F$17:$F$63,'Cost Allocation Model'!AZ$22:AZ$68)</f>
        <v>398.7665211690873</v>
      </c>
      <c r="BA88" s="187">
        <f>SUMPRODUCT(Mapping!$F$17:$F$63,'Cost Allocation Model'!BA$22:BA$68)</f>
        <v>408.73568419831452</v>
      </c>
      <c r="BB88" s="187">
        <f>SUMPRODUCT(Mapping!$F$17:$F$63,'Cost Allocation Model'!BB$22:BB$68)</f>
        <v>418.9540763032723</v>
      </c>
      <c r="BC88" s="187">
        <f>SUMPRODUCT(Mapping!$F$17:$F$63,'Cost Allocation Model'!BC$22:BC$68)</f>
        <v>429.42792821085396</v>
      </c>
      <c r="BD88" s="187">
        <f>SUMPRODUCT(Mapping!$F$17:$F$63,'Cost Allocation Model'!BD$22:BD$68)</f>
        <v>440.16362641612534</v>
      </c>
    </row>
    <row r="89" spans="1:56" outlineLevel="1" x14ac:dyDescent="0.2">
      <c r="B89" s="49" t="s">
        <v>154</v>
      </c>
      <c r="C89" s="10" t="s">
        <v>217</v>
      </c>
      <c r="D89" s="24">
        <v>3</v>
      </c>
      <c r="F89" s="74"/>
      <c r="G89" s="187">
        <f>SUMPRODUCT(Mapping!$G$17:$G$63,'Cost Allocation Model'!G$22:G$68)</f>
        <v>140.08508738</v>
      </c>
      <c r="H89" s="187">
        <f>SUMPRODUCT(Mapping!$G$17:$G$63,'Cost Allocation Model'!H$22:H$68)</f>
        <v>135.69175676534232</v>
      </c>
      <c r="I89" s="187">
        <f>SUMPRODUCT(Mapping!$G$17:$G$63,'Cost Allocation Model'!I$22:I$68)</f>
        <v>131.23669000562339</v>
      </c>
      <c r="J89" s="187">
        <f>SUMPRODUCT(Mapping!$G$17:$G$63,'Cost Allocation Model'!J$22:J$68)</f>
        <v>135.8934777121099</v>
      </c>
      <c r="K89" s="187">
        <f>SUMPRODUCT(Mapping!$G$17:$G$63,'Cost Allocation Model'!K$22:K$68)</f>
        <v>144.89059920859282</v>
      </c>
      <c r="L89" s="187">
        <f>SUMPRODUCT(Mapping!$G$17:$G$63,'Cost Allocation Model'!L$22:L$68)</f>
        <v>148.51286418880761</v>
      </c>
      <c r="M89" s="187">
        <f>SUMPRODUCT(Mapping!$G$17:$G$63,'Cost Allocation Model'!M$22:M$68)</f>
        <v>152.22568579352779</v>
      </c>
      <c r="N89" s="187">
        <f>SUMPRODUCT(Mapping!$G$17:$G$63,'Cost Allocation Model'!N$22:N$68)</f>
        <v>156.03132793836599</v>
      </c>
      <c r="O89" s="187">
        <f>SUMPRODUCT(Mapping!$G$17:$G$63,'Cost Allocation Model'!O$22:O$68)</f>
        <v>159.93211113682511</v>
      </c>
      <c r="P89" s="187">
        <f>SUMPRODUCT(Mapping!$G$17:$G$63,'Cost Allocation Model'!P$22:P$68)</f>
        <v>163.93041391524568</v>
      </c>
      <c r="Q89" s="187">
        <f>SUMPRODUCT(Mapping!$G$17:$G$63,'Cost Allocation Model'!Q$22:Q$68)</f>
        <v>168.0286742631269</v>
      </c>
      <c r="R89" s="187">
        <f>SUMPRODUCT(Mapping!$G$17:$G$63,'Cost Allocation Model'!R$22:R$68)</f>
        <v>172.22939111970501</v>
      </c>
      <c r="S89" s="187">
        <f>SUMPRODUCT(Mapping!$G$17:$G$63,'Cost Allocation Model'!S$22:S$68)</f>
        <v>176.53512589769755</v>
      </c>
      <c r="T89" s="187">
        <f>SUMPRODUCT(Mapping!$G$17:$G$63,'Cost Allocation Model'!T$22:T$68)</f>
        <v>180.94850404514008</v>
      </c>
      <c r="U89" s="187">
        <f>SUMPRODUCT(Mapping!$G$17:$G$63,'Cost Allocation Model'!U$22:U$68)</f>
        <v>185.47221664626855</v>
      </c>
      <c r="V89" s="187">
        <f>SUMPRODUCT(Mapping!$G$17:$G$63,'Cost Allocation Model'!V$22:V$68)</f>
        <v>190.10902206242525</v>
      </c>
      <c r="W89" s="187">
        <f>SUMPRODUCT(Mapping!$G$17:$G$63,'Cost Allocation Model'!W$22:W$68)</f>
        <v>194.86174761398584</v>
      </c>
      <c r="X89" s="187">
        <f>SUMPRODUCT(Mapping!$G$17:$G$63,'Cost Allocation Model'!X$22:X$68)</f>
        <v>199.73329130433552</v>
      </c>
      <c r="Y89" s="187">
        <f>SUMPRODUCT(Mapping!$G$17:$G$63,'Cost Allocation Model'!Y$22:Y$68)</f>
        <v>204.7266235869439</v>
      </c>
      <c r="Z89" s="187">
        <f>SUMPRODUCT(Mapping!$G$17:$G$63,'Cost Allocation Model'!Z$22:Z$68)</f>
        <v>209.84478917661747</v>
      </c>
      <c r="AA89" s="187">
        <f>SUMPRODUCT(Mapping!$G$17:$G$63,'Cost Allocation Model'!AA$22:AA$68)</f>
        <v>215.09090890603281</v>
      </c>
      <c r="AB89" s="187">
        <f>SUMPRODUCT(Mapping!$G$17:$G$63,'Cost Allocation Model'!AB$22:AB$68)</f>
        <v>220.46818162868368</v>
      </c>
      <c r="AC89" s="187">
        <f>SUMPRODUCT(Mapping!$G$17:$G$63,'Cost Allocation Model'!AC$22:AC$68)</f>
        <v>225.97988616940074</v>
      </c>
      <c r="AD89" s="187">
        <f>SUMPRODUCT(Mapping!$G$17:$G$63,'Cost Allocation Model'!AD$22:AD$68)</f>
        <v>231.62938332363572</v>
      </c>
      <c r="AE89" s="187">
        <f>SUMPRODUCT(Mapping!$G$17:$G$63,'Cost Allocation Model'!AE$22:AE$68)</f>
        <v>237.42011790672663</v>
      </c>
      <c r="AF89" s="187">
        <f>SUMPRODUCT(Mapping!$G$17:$G$63,'Cost Allocation Model'!AF$22:AF$68)</f>
        <v>243.3556208543948</v>
      </c>
      <c r="AG89" s="187">
        <f>SUMPRODUCT(Mapping!$G$17:$G$63,'Cost Allocation Model'!AG$22:AG$68)</f>
        <v>249.43951137575462</v>
      </c>
      <c r="AH89" s="187">
        <f>SUMPRODUCT(Mapping!$G$17:$G$63,'Cost Allocation Model'!AH$22:AH$68)</f>
        <v>255.67549916014843</v>
      </c>
      <c r="AI89" s="187">
        <f>SUMPRODUCT(Mapping!$G$17:$G$63,'Cost Allocation Model'!AI$22:AI$68)</f>
        <v>262.06738663915223</v>
      </c>
      <c r="AJ89" s="187">
        <f>SUMPRODUCT(Mapping!$G$17:$G$63,'Cost Allocation Model'!AJ$22:AJ$68)</f>
        <v>268.61907130513094</v>
      </c>
      <c r="AK89" s="187">
        <f>SUMPRODUCT(Mapping!$G$17:$G$63,'Cost Allocation Model'!AK$22:AK$68)</f>
        <v>275.33454808775917</v>
      </c>
      <c r="AL89" s="187">
        <f>SUMPRODUCT(Mapping!$G$17:$G$63,'Cost Allocation Model'!AL$22:AL$68)</f>
        <v>282.21791178995318</v>
      </c>
      <c r="AM89" s="187">
        <f>SUMPRODUCT(Mapping!$G$17:$G$63,'Cost Allocation Model'!AM$22:AM$68)</f>
        <v>289.27335958470201</v>
      </c>
      <c r="AN89" s="187">
        <f>SUMPRODUCT(Mapping!$G$17:$G$63,'Cost Allocation Model'!AN$22:AN$68)</f>
        <v>296.50519357431943</v>
      </c>
      <c r="AO89" s="187">
        <f>SUMPRODUCT(Mapping!$G$17:$G$63,'Cost Allocation Model'!AO$22:AO$68)</f>
        <v>303.91782341367764</v>
      </c>
      <c r="AP89" s="187">
        <f>SUMPRODUCT(Mapping!$G$17:$G$63,'Cost Allocation Model'!AP$22:AP$68)</f>
        <v>311.51576899901949</v>
      </c>
      <c r="AQ89" s="187">
        <f>SUMPRODUCT(Mapping!$G$17:$G$63,'Cost Allocation Model'!AQ$22:AQ$68)</f>
        <v>319.30366322399487</v>
      </c>
      <c r="AR89" s="187">
        <f>SUMPRODUCT(Mapping!$G$17:$G$63,'Cost Allocation Model'!AR$22:AR$68)</f>
        <v>327.28625480459482</v>
      </c>
      <c r="AS89" s="187">
        <f>SUMPRODUCT(Mapping!$G$17:$G$63,'Cost Allocation Model'!AS$22:AS$68)</f>
        <v>335.46841117470956</v>
      </c>
      <c r="AT89" s="187">
        <f>SUMPRODUCT(Mapping!$G$17:$G$63,'Cost Allocation Model'!AT$22:AT$68)</f>
        <v>343.85512145407728</v>
      </c>
      <c r="AU89" s="187">
        <f>SUMPRODUCT(Mapping!$G$17:$G$63,'Cost Allocation Model'!AU$22:AU$68)</f>
        <v>352.45149949042928</v>
      </c>
      <c r="AV89" s="187">
        <f>SUMPRODUCT(Mapping!$G$17:$G$63,'Cost Allocation Model'!AV$22:AV$68)</f>
        <v>361.26278697768987</v>
      </c>
      <c r="AW89" s="187">
        <f>SUMPRODUCT(Mapping!$G$17:$G$63,'Cost Allocation Model'!AW$22:AW$68)</f>
        <v>370.29435665213208</v>
      </c>
      <c r="AX89" s="187">
        <f>SUMPRODUCT(Mapping!$G$17:$G$63,'Cost Allocation Model'!AX$22:AX$68)</f>
        <v>379.55171556843538</v>
      </c>
      <c r="AY89" s="187">
        <f>SUMPRODUCT(Mapping!$G$17:$G$63,'Cost Allocation Model'!AY$22:AY$68)</f>
        <v>389.0405084576463</v>
      </c>
      <c r="AZ89" s="187">
        <f>SUMPRODUCT(Mapping!$G$17:$G$63,'Cost Allocation Model'!AZ$22:AZ$68)</f>
        <v>398.7665211690873</v>
      </c>
      <c r="BA89" s="187">
        <f>SUMPRODUCT(Mapping!$G$17:$G$63,'Cost Allocation Model'!BA$22:BA$68)</f>
        <v>408.73568419831452</v>
      </c>
      <c r="BB89" s="187">
        <f>SUMPRODUCT(Mapping!$G$17:$G$63,'Cost Allocation Model'!BB$22:BB$68)</f>
        <v>418.9540763032723</v>
      </c>
      <c r="BC89" s="187">
        <f>SUMPRODUCT(Mapping!$G$17:$G$63,'Cost Allocation Model'!BC$22:BC$68)</f>
        <v>429.42792821085396</v>
      </c>
      <c r="BD89" s="187">
        <f>SUMPRODUCT(Mapping!$G$17:$G$63,'Cost Allocation Model'!BD$22:BD$68)</f>
        <v>440.16362641612534</v>
      </c>
    </row>
    <row r="90" spans="1:56" outlineLevel="1" x14ac:dyDescent="0.2">
      <c r="B90" s="49" t="s">
        <v>155</v>
      </c>
      <c r="C90" s="10" t="s">
        <v>217</v>
      </c>
      <c r="D90" s="24">
        <v>4</v>
      </c>
      <c r="F90" s="74"/>
      <c r="G90" s="187">
        <f>SUMPRODUCT(Mapping!$H$17:$H$63,'Cost Allocation Model'!G$22:G$68)</f>
        <v>140.08508738</v>
      </c>
      <c r="H90" s="187">
        <f>SUMPRODUCT(Mapping!$H$17:$H$63,'Cost Allocation Model'!H$22:H$68)</f>
        <v>135.69175676534232</v>
      </c>
      <c r="I90" s="187">
        <f>SUMPRODUCT(Mapping!$H$17:$H$63,'Cost Allocation Model'!I$22:I$68)</f>
        <v>131.23669000562339</v>
      </c>
      <c r="J90" s="187">
        <f>SUMPRODUCT(Mapping!$H$17:$H$63,'Cost Allocation Model'!J$22:J$68)</f>
        <v>135.8934777121099</v>
      </c>
      <c r="K90" s="187">
        <f>SUMPRODUCT(Mapping!$H$17:$H$63,'Cost Allocation Model'!K$22:K$68)</f>
        <v>144.89059920859282</v>
      </c>
      <c r="L90" s="187">
        <f>SUMPRODUCT(Mapping!$H$17:$H$63,'Cost Allocation Model'!L$22:L$68)</f>
        <v>148.51286418880761</v>
      </c>
      <c r="M90" s="187">
        <f>SUMPRODUCT(Mapping!$H$17:$H$63,'Cost Allocation Model'!M$22:M$68)</f>
        <v>152.22568579352779</v>
      </c>
      <c r="N90" s="187">
        <f>SUMPRODUCT(Mapping!$H$17:$H$63,'Cost Allocation Model'!N$22:N$68)</f>
        <v>156.03132793836599</v>
      </c>
      <c r="O90" s="187">
        <f>SUMPRODUCT(Mapping!$H$17:$H$63,'Cost Allocation Model'!O$22:O$68)</f>
        <v>159.93211113682511</v>
      </c>
      <c r="P90" s="187">
        <f>SUMPRODUCT(Mapping!$H$17:$H$63,'Cost Allocation Model'!P$22:P$68)</f>
        <v>163.93041391524568</v>
      </c>
      <c r="Q90" s="187">
        <f>SUMPRODUCT(Mapping!$H$17:$H$63,'Cost Allocation Model'!Q$22:Q$68)</f>
        <v>168.0286742631269</v>
      </c>
      <c r="R90" s="187">
        <f>SUMPRODUCT(Mapping!$H$17:$H$63,'Cost Allocation Model'!R$22:R$68)</f>
        <v>172.22939111970501</v>
      </c>
      <c r="S90" s="187">
        <f>SUMPRODUCT(Mapping!$H$17:$H$63,'Cost Allocation Model'!S$22:S$68)</f>
        <v>176.53512589769755</v>
      </c>
      <c r="T90" s="187">
        <f>SUMPRODUCT(Mapping!$H$17:$H$63,'Cost Allocation Model'!T$22:T$68)</f>
        <v>180.94850404514008</v>
      </c>
      <c r="U90" s="187">
        <f>SUMPRODUCT(Mapping!$H$17:$H$63,'Cost Allocation Model'!U$22:U$68)</f>
        <v>185.47221664626855</v>
      </c>
      <c r="V90" s="187">
        <f>SUMPRODUCT(Mapping!$H$17:$H$63,'Cost Allocation Model'!V$22:V$68)</f>
        <v>190.10902206242525</v>
      </c>
      <c r="W90" s="187">
        <f>SUMPRODUCT(Mapping!$H$17:$H$63,'Cost Allocation Model'!W$22:W$68)</f>
        <v>194.86174761398584</v>
      </c>
      <c r="X90" s="187">
        <f>SUMPRODUCT(Mapping!$H$17:$H$63,'Cost Allocation Model'!X$22:X$68)</f>
        <v>199.73329130433552</v>
      </c>
      <c r="Y90" s="187">
        <f>SUMPRODUCT(Mapping!$H$17:$H$63,'Cost Allocation Model'!Y$22:Y$68)</f>
        <v>204.7266235869439</v>
      </c>
      <c r="Z90" s="187">
        <f>SUMPRODUCT(Mapping!$H$17:$H$63,'Cost Allocation Model'!Z$22:Z$68)</f>
        <v>209.84478917661747</v>
      </c>
      <c r="AA90" s="187">
        <f>SUMPRODUCT(Mapping!$H$17:$H$63,'Cost Allocation Model'!AA$22:AA$68)</f>
        <v>215.09090890603281</v>
      </c>
      <c r="AB90" s="187">
        <f>SUMPRODUCT(Mapping!$H$17:$H$63,'Cost Allocation Model'!AB$22:AB$68)</f>
        <v>220.46818162868368</v>
      </c>
      <c r="AC90" s="187">
        <f>SUMPRODUCT(Mapping!$H$17:$H$63,'Cost Allocation Model'!AC$22:AC$68)</f>
        <v>225.97988616940074</v>
      </c>
      <c r="AD90" s="187">
        <f>SUMPRODUCT(Mapping!$H$17:$H$63,'Cost Allocation Model'!AD$22:AD$68)</f>
        <v>231.62938332363572</v>
      </c>
      <c r="AE90" s="187">
        <f>SUMPRODUCT(Mapping!$H$17:$H$63,'Cost Allocation Model'!AE$22:AE$68)</f>
        <v>237.42011790672663</v>
      </c>
      <c r="AF90" s="187">
        <f>SUMPRODUCT(Mapping!$H$17:$H$63,'Cost Allocation Model'!AF$22:AF$68)</f>
        <v>243.3556208543948</v>
      </c>
      <c r="AG90" s="187">
        <f>SUMPRODUCT(Mapping!$H$17:$H$63,'Cost Allocation Model'!AG$22:AG$68)</f>
        <v>249.43951137575462</v>
      </c>
      <c r="AH90" s="187">
        <f>SUMPRODUCT(Mapping!$H$17:$H$63,'Cost Allocation Model'!AH$22:AH$68)</f>
        <v>255.67549916014843</v>
      </c>
      <c r="AI90" s="187">
        <f>SUMPRODUCT(Mapping!$H$17:$H$63,'Cost Allocation Model'!AI$22:AI$68)</f>
        <v>262.06738663915223</v>
      </c>
      <c r="AJ90" s="187">
        <f>SUMPRODUCT(Mapping!$H$17:$H$63,'Cost Allocation Model'!AJ$22:AJ$68)</f>
        <v>268.61907130513094</v>
      </c>
      <c r="AK90" s="187">
        <f>SUMPRODUCT(Mapping!$H$17:$H$63,'Cost Allocation Model'!AK$22:AK$68)</f>
        <v>275.33454808775917</v>
      </c>
      <c r="AL90" s="187">
        <f>SUMPRODUCT(Mapping!$H$17:$H$63,'Cost Allocation Model'!AL$22:AL$68)</f>
        <v>282.21791178995318</v>
      </c>
      <c r="AM90" s="187">
        <f>SUMPRODUCT(Mapping!$H$17:$H$63,'Cost Allocation Model'!AM$22:AM$68)</f>
        <v>289.27335958470201</v>
      </c>
      <c r="AN90" s="187">
        <f>SUMPRODUCT(Mapping!$H$17:$H$63,'Cost Allocation Model'!AN$22:AN$68)</f>
        <v>296.50519357431943</v>
      </c>
      <c r="AO90" s="187">
        <f>SUMPRODUCT(Mapping!$H$17:$H$63,'Cost Allocation Model'!AO$22:AO$68)</f>
        <v>303.91782341367764</v>
      </c>
      <c r="AP90" s="187">
        <f>SUMPRODUCT(Mapping!$H$17:$H$63,'Cost Allocation Model'!AP$22:AP$68)</f>
        <v>311.51576899901949</v>
      </c>
      <c r="AQ90" s="187">
        <f>SUMPRODUCT(Mapping!$H$17:$H$63,'Cost Allocation Model'!AQ$22:AQ$68)</f>
        <v>319.30366322399487</v>
      </c>
      <c r="AR90" s="187">
        <f>SUMPRODUCT(Mapping!$H$17:$H$63,'Cost Allocation Model'!AR$22:AR$68)</f>
        <v>327.28625480459482</v>
      </c>
      <c r="AS90" s="187">
        <f>SUMPRODUCT(Mapping!$H$17:$H$63,'Cost Allocation Model'!AS$22:AS$68)</f>
        <v>335.46841117470956</v>
      </c>
      <c r="AT90" s="187">
        <f>SUMPRODUCT(Mapping!$H$17:$H$63,'Cost Allocation Model'!AT$22:AT$68)</f>
        <v>343.85512145407728</v>
      </c>
      <c r="AU90" s="187">
        <f>SUMPRODUCT(Mapping!$H$17:$H$63,'Cost Allocation Model'!AU$22:AU$68)</f>
        <v>352.45149949042928</v>
      </c>
      <c r="AV90" s="187">
        <f>SUMPRODUCT(Mapping!$H$17:$H$63,'Cost Allocation Model'!AV$22:AV$68)</f>
        <v>361.26278697768987</v>
      </c>
      <c r="AW90" s="187">
        <f>SUMPRODUCT(Mapping!$H$17:$H$63,'Cost Allocation Model'!AW$22:AW$68)</f>
        <v>370.29435665213208</v>
      </c>
      <c r="AX90" s="187">
        <f>SUMPRODUCT(Mapping!$H$17:$H$63,'Cost Allocation Model'!AX$22:AX$68)</f>
        <v>379.55171556843538</v>
      </c>
      <c r="AY90" s="187">
        <f>SUMPRODUCT(Mapping!$H$17:$H$63,'Cost Allocation Model'!AY$22:AY$68)</f>
        <v>389.0405084576463</v>
      </c>
      <c r="AZ90" s="187">
        <f>SUMPRODUCT(Mapping!$H$17:$H$63,'Cost Allocation Model'!AZ$22:AZ$68)</f>
        <v>398.7665211690873</v>
      </c>
      <c r="BA90" s="187">
        <f>SUMPRODUCT(Mapping!$H$17:$H$63,'Cost Allocation Model'!BA$22:BA$68)</f>
        <v>408.73568419831452</v>
      </c>
      <c r="BB90" s="187">
        <f>SUMPRODUCT(Mapping!$H$17:$H$63,'Cost Allocation Model'!BB$22:BB$68)</f>
        <v>418.9540763032723</v>
      </c>
      <c r="BC90" s="187">
        <f>SUMPRODUCT(Mapping!$H$17:$H$63,'Cost Allocation Model'!BC$22:BC$68)</f>
        <v>429.42792821085396</v>
      </c>
      <c r="BD90" s="187">
        <f>SUMPRODUCT(Mapping!$H$17:$H$63,'Cost Allocation Model'!BD$22:BD$68)</f>
        <v>440.16362641612534</v>
      </c>
    </row>
    <row r="91" spans="1:56" outlineLevel="1" x14ac:dyDescent="0.2">
      <c r="B91" s="49" t="s">
        <v>156</v>
      </c>
      <c r="C91" s="10" t="s">
        <v>217</v>
      </c>
      <c r="D91" s="24">
        <v>5</v>
      </c>
      <c r="F91" s="74"/>
      <c r="G91" s="187">
        <f>SUMPRODUCT(Mapping!$I$17:$I$63,'Cost Allocation Model'!G$22:G$68)</f>
        <v>140.08508738</v>
      </c>
      <c r="H91" s="187">
        <f>SUMPRODUCT(Mapping!$I$17:$I$63,'Cost Allocation Model'!H$22:H$68)</f>
        <v>135.69175676534232</v>
      </c>
      <c r="I91" s="187">
        <f>SUMPRODUCT(Mapping!$I$17:$I$63,'Cost Allocation Model'!I$22:I$68)</f>
        <v>131.23669000562339</v>
      </c>
      <c r="J91" s="187">
        <f>SUMPRODUCT(Mapping!$I$17:$I$63,'Cost Allocation Model'!J$22:J$68)</f>
        <v>135.8934777121099</v>
      </c>
      <c r="K91" s="187">
        <f>SUMPRODUCT(Mapping!$I$17:$I$63,'Cost Allocation Model'!K$22:K$68)</f>
        <v>144.89059920859282</v>
      </c>
      <c r="L91" s="187">
        <f>SUMPRODUCT(Mapping!$I$17:$I$63,'Cost Allocation Model'!L$22:L$68)</f>
        <v>148.51286418880761</v>
      </c>
      <c r="M91" s="187">
        <f>SUMPRODUCT(Mapping!$I$17:$I$63,'Cost Allocation Model'!M$22:M$68)</f>
        <v>152.22568579352779</v>
      </c>
      <c r="N91" s="187">
        <f>SUMPRODUCT(Mapping!$I$17:$I$63,'Cost Allocation Model'!N$22:N$68)</f>
        <v>156.03132793836599</v>
      </c>
      <c r="O91" s="187">
        <f>SUMPRODUCT(Mapping!$I$17:$I$63,'Cost Allocation Model'!O$22:O$68)</f>
        <v>159.93211113682511</v>
      </c>
      <c r="P91" s="187">
        <f>SUMPRODUCT(Mapping!$I$17:$I$63,'Cost Allocation Model'!P$22:P$68)</f>
        <v>163.93041391524568</v>
      </c>
      <c r="Q91" s="187">
        <f>SUMPRODUCT(Mapping!$I$17:$I$63,'Cost Allocation Model'!Q$22:Q$68)</f>
        <v>168.0286742631269</v>
      </c>
      <c r="R91" s="187">
        <f>SUMPRODUCT(Mapping!$I$17:$I$63,'Cost Allocation Model'!R$22:R$68)</f>
        <v>172.22939111970501</v>
      </c>
      <c r="S91" s="187">
        <f>SUMPRODUCT(Mapping!$I$17:$I$63,'Cost Allocation Model'!S$22:S$68)</f>
        <v>176.53512589769755</v>
      </c>
      <c r="T91" s="187">
        <f>SUMPRODUCT(Mapping!$I$17:$I$63,'Cost Allocation Model'!T$22:T$68)</f>
        <v>180.94850404514008</v>
      </c>
      <c r="U91" s="187">
        <f>SUMPRODUCT(Mapping!$I$17:$I$63,'Cost Allocation Model'!U$22:U$68)</f>
        <v>185.47221664626855</v>
      </c>
      <c r="V91" s="187">
        <f>SUMPRODUCT(Mapping!$I$17:$I$63,'Cost Allocation Model'!V$22:V$68)</f>
        <v>190.10902206242525</v>
      </c>
      <c r="W91" s="187">
        <f>SUMPRODUCT(Mapping!$I$17:$I$63,'Cost Allocation Model'!W$22:W$68)</f>
        <v>194.86174761398584</v>
      </c>
      <c r="X91" s="187">
        <f>SUMPRODUCT(Mapping!$I$17:$I$63,'Cost Allocation Model'!X$22:X$68)</f>
        <v>199.73329130433552</v>
      </c>
      <c r="Y91" s="187">
        <f>SUMPRODUCT(Mapping!$I$17:$I$63,'Cost Allocation Model'!Y$22:Y$68)</f>
        <v>204.7266235869439</v>
      </c>
      <c r="Z91" s="187">
        <f>SUMPRODUCT(Mapping!$I$17:$I$63,'Cost Allocation Model'!Z$22:Z$68)</f>
        <v>209.84478917661747</v>
      </c>
      <c r="AA91" s="187">
        <f>SUMPRODUCT(Mapping!$I$17:$I$63,'Cost Allocation Model'!AA$22:AA$68)</f>
        <v>215.09090890603281</v>
      </c>
      <c r="AB91" s="187">
        <f>SUMPRODUCT(Mapping!$I$17:$I$63,'Cost Allocation Model'!AB$22:AB$68)</f>
        <v>220.46818162868368</v>
      </c>
      <c r="AC91" s="187">
        <f>SUMPRODUCT(Mapping!$I$17:$I$63,'Cost Allocation Model'!AC$22:AC$68)</f>
        <v>225.97988616940074</v>
      </c>
      <c r="AD91" s="187">
        <f>SUMPRODUCT(Mapping!$I$17:$I$63,'Cost Allocation Model'!AD$22:AD$68)</f>
        <v>231.62938332363572</v>
      </c>
      <c r="AE91" s="187">
        <f>SUMPRODUCT(Mapping!$I$17:$I$63,'Cost Allocation Model'!AE$22:AE$68)</f>
        <v>237.42011790672663</v>
      </c>
      <c r="AF91" s="187">
        <f>SUMPRODUCT(Mapping!$I$17:$I$63,'Cost Allocation Model'!AF$22:AF$68)</f>
        <v>243.3556208543948</v>
      </c>
      <c r="AG91" s="187">
        <f>SUMPRODUCT(Mapping!$I$17:$I$63,'Cost Allocation Model'!AG$22:AG$68)</f>
        <v>249.43951137575462</v>
      </c>
      <c r="AH91" s="187">
        <f>SUMPRODUCT(Mapping!$I$17:$I$63,'Cost Allocation Model'!AH$22:AH$68)</f>
        <v>255.67549916014843</v>
      </c>
      <c r="AI91" s="187">
        <f>SUMPRODUCT(Mapping!$I$17:$I$63,'Cost Allocation Model'!AI$22:AI$68)</f>
        <v>262.06738663915223</v>
      </c>
      <c r="AJ91" s="187">
        <f>SUMPRODUCT(Mapping!$I$17:$I$63,'Cost Allocation Model'!AJ$22:AJ$68)</f>
        <v>268.61907130513094</v>
      </c>
      <c r="AK91" s="187">
        <f>SUMPRODUCT(Mapping!$I$17:$I$63,'Cost Allocation Model'!AK$22:AK$68)</f>
        <v>275.33454808775917</v>
      </c>
      <c r="AL91" s="187">
        <f>SUMPRODUCT(Mapping!$I$17:$I$63,'Cost Allocation Model'!AL$22:AL$68)</f>
        <v>282.21791178995318</v>
      </c>
      <c r="AM91" s="187">
        <f>SUMPRODUCT(Mapping!$I$17:$I$63,'Cost Allocation Model'!AM$22:AM$68)</f>
        <v>289.27335958470201</v>
      </c>
      <c r="AN91" s="187">
        <f>SUMPRODUCT(Mapping!$I$17:$I$63,'Cost Allocation Model'!AN$22:AN$68)</f>
        <v>296.50519357431943</v>
      </c>
      <c r="AO91" s="187">
        <f>SUMPRODUCT(Mapping!$I$17:$I$63,'Cost Allocation Model'!AO$22:AO$68)</f>
        <v>303.91782341367764</v>
      </c>
      <c r="AP91" s="187">
        <f>SUMPRODUCT(Mapping!$I$17:$I$63,'Cost Allocation Model'!AP$22:AP$68)</f>
        <v>311.51576899901949</v>
      </c>
      <c r="AQ91" s="187">
        <f>SUMPRODUCT(Mapping!$I$17:$I$63,'Cost Allocation Model'!AQ$22:AQ$68)</f>
        <v>319.30366322399487</v>
      </c>
      <c r="AR91" s="187">
        <f>SUMPRODUCT(Mapping!$I$17:$I$63,'Cost Allocation Model'!AR$22:AR$68)</f>
        <v>327.28625480459482</v>
      </c>
      <c r="AS91" s="187">
        <f>SUMPRODUCT(Mapping!$I$17:$I$63,'Cost Allocation Model'!AS$22:AS$68)</f>
        <v>335.46841117470956</v>
      </c>
      <c r="AT91" s="187">
        <f>SUMPRODUCT(Mapping!$I$17:$I$63,'Cost Allocation Model'!AT$22:AT$68)</f>
        <v>343.85512145407728</v>
      </c>
      <c r="AU91" s="187">
        <f>SUMPRODUCT(Mapping!$I$17:$I$63,'Cost Allocation Model'!AU$22:AU$68)</f>
        <v>352.45149949042928</v>
      </c>
      <c r="AV91" s="187">
        <f>SUMPRODUCT(Mapping!$I$17:$I$63,'Cost Allocation Model'!AV$22:AV$68)</f>
        <v>361.26278697768987</v>
      </c>
      <c r="AW91" s="187">
        <f>SUMPRODUCT(Mapping!$I$17:$I$63,'Cost Allocation Model'!AW$22:AW$68)</f>
        <v>370.29435665213208</v>
      </c>
      <c r="AX91" s="187">
        <f>SUMPRODUCT(Mapping!$I$17:$I$63,'Cost Allocation Model'!AX$22:AX$68)</f>
        <v>379.55171556843538</v>
      </c>
      <c r="AY91" s="187">
        <f>SUMPRODUCT(Mapping!$I$17:$I$63,'Cost Allocation Model'!AY$22:AY$68)</f>
        <v>389.0405084576463</v>
      </c>
      <c r="AZ91" s="187">
        <f>SUMPRODUCT(Mapping!$I$17:$I$63,'Cost Allocation Model'!AZ$22:AZ$68)</f>
        <v>398.7665211690873</v>
      </c>
      <c r="BA91" s="187">
        <f>SUMPRODUCT(Mapping!$I$17:$I$63,'Cost Allocation Model'!BA$22:BA$68)</f>
        <v>408.73568419831452</v>
      </c>
      <c r="BB91" s="187">
        <f>SUMPRODUCT(Mapping!$I$17:$I$63,'Cost Allocation Model'!BB$22:BB$68)</f>
        <v>418.9540763032723</v>
      </c>
      <c r="BC91" s="187">
        <f>SUMPRODUCT(Mapping!$I$17:$I$63,'Cost Allocation Model'!BC$22:BC$68)</f>
        <v>429.42792821085396</v>
      </c>
      <c r="BD91" s="187">
        <f>SUMPRODUCT(Mapping!$I$17:$I$63,'Cost Allocation Model'!BD$22:BD$68)</f>
        <v>440.16362641612534</v>
      </c>
    </row>
    <row r="92" spans="1:56" outlineLevel="1" x14ac:dyDescent="0.2">
      <c r="B92" s="49" t="s">
        <v>157</v>
      </c>
      <c r="C92" s="10" t="s">
        <v>217</v>
      </c>
      <c r="D92" s="24">
        <v>6</v>
      </c>
      <c r="F92" s="74"/>
      <c r="G92" s="187">
        <f>SUMPRODUCT(Mapping!$J$17:$J$63,'Cost Allocation Model'!G$22:G$68)</f>
        <v>139.80503217</v>
      </c>
      <c r="H92" s="187">
        <f>SUMPRODUCT(Mapping!$J$17:$J$63,'Cost Allocation Model'!H$22:H$68)</f>
        <v>135.3234859853423</v>
      </c>
      <c r="I92" s="187">
        <f>SUMPRODUCT(Mapping!$J$17:$J$63,'Cost Allocation Model'!I$22:I$68)</f>
        <v>130.93377312562339</v>
      </c>
      <c r="J92" s="187">
        <f>SUMPRODUCT(Mapping!$J$17:$J$63,'Cost Allocation Model'!J$22:J$68)</f>
        <v>135.33604843210989</v>
      </c>
      <c r="K92" s="187">
        <f>SUMPRODUCT(Mapping!$J$17:$J$63,'Cost Allocation Model'!K$22:K$68)</f>
        <v>144.46342084859282</v>
      </c>
      <c r="L92" s="187">
        <f>SUMPRODUCT(Mapping!$J$17:$J$63,'Cost Allocation Model'!L$22:L$68)</f>
        <v>148.07500636980762</v>
      </c>
      <c r="M92" s="187">
        <f>SUMPRODUCT(Mapping!$J$17:$J$63,'Cost Allocation Model'!M$22:M$68)</f>
        <v>151.77688152905282</v>
      </c>
      <c r="N92" s="187">
        <f>SUMPRODUCT(Mapping!$J$17:$J$63,'Cost Allocation Model'!N$22:N$68)</f>
        <v>155.5713035672791</v>
      </c>
      <c r="O92" s="187">
        <f>SUMPRODUCT(Mapping!$J$17:$J$63,'Cost Allocation Model'!O$22:O$68)</f>
        <v>159.46058615646106</v>
      </c>
      <c r="P92" s="187">
        <f>SUMPRODUCT(Mapping!$J$17:$J$63,'Cost Allocation Model'!P$22:P$68)</f>
        <v>163.44710081037255</v>
      </c>
      <c r="Q92" s="187">
        <f>SUMPRODUCT(Mapping!$J$17:$J$63,'Cost Allocation Model'!Q$22:Q$68)</f>
        <v>167.53327833063187</v>
      </c>
      <c r="R92" s="187">
        <f>SUMPRODUCT(Mapping!$J$17:$J$63,'Cost Allocation Model'!R$22:R$68)</f>
        <v>171.72161028889764</v>
      </c>
      <c r="S92" s="187">
        <f>SUMPRODUCT(Mapping!$J$17:$J$63,'Cost Allocation Model'!S$22:S$68)</f>
        <v>176.01465054612009</v>
      </c>
      <c r="T92" s="187">
        <f>SUMPRODUCT(Mapping!$J$17:$J$63,'Cost Allocation Model'!T$22:T$68)</f>
        <v>180.41501680977311</v>
      </c>
      <c r="U92" s="187">
        <f>SUMPRODUCT(Mapping!$J$17:$J$63,'Cost Allocation Model'!U$22:U$68)</f>
        <v>184.92539223001739</v>
      </c>
      <c r="V92" s="187">
        <f>SUMPRODUCT(Mapping!$J$17:$J$63,'Cost Allocation Model'!V$22:V$68)</f>
        <v>189.54852703576782</v>
      </c>
      <c r="W92" s="187">
        <f>SUMPRODUCT(Mapping!$J$17:$J$63,'Cost Allocation Model'!W$22:W$68)</f>
        <v>194.28724021166198</v>
      </c>
      <c r="X92" s="187">
        <f>SUMPRODUCT(Mapping!$J$17:$J$63,'Cost Allocation Model'!X$22:X$68)</f>
        <v>199.14442121695356</v>
      </c>
      <c r="Y92" s="187">
        <f>SUMPRODUCT(Mapping!$J$17:$J$63,'Cost Allocation Model'!Y$22:Y$68)</f>
        <v>204.12303174737741</v>
      </c>
      <c r="Z92" s="187">
        <f>SUMPRODUCT(Mapping!$J$17:$J$63,'Cost Allocation Model'!Z$22:Z$68)</f>
        <v>209.22610754106179</v>
      </c>
      <c r="AA92" s="187">
        <f>SUMPRODUCT(Mapping!$J$17:$J$63,'Cost Allocation Model'!AA$22:AA$68)</f>
        <v>214.45676022958827</v>
      </c>
      <c r="AB92" s="187">
        <f>SUMPRODUCT(Mapping!$J$17:$J$63,'Cost Allocation Model'!AB$22:AB$68)</f>
        <v>219.81817923532799</v>
      </c>
      <c r="AC92" s="187">
        <f>SUMPRODUCT(Mapping!$J$17:$J$63,'Cost Allocation Model'!AC$22:AC$68)</f>
        <v>225.31363371621117</v>
      </c>
      <c r="AD92" s="187">
        <f>SUMPRODUCT(Mapping!$J$17:$J$63,'Cost Allocation Model'!AD$22:AD$68)</f>
        <v>230.94647455911641</v>
      </c>
      <c r="AE92" s="187">
        <f>SUMPRODUCT(Mapping!$J$17:$J$63,'Cost Allocation Model'!AE$22:AE$68)</f>
        <v>236.72013642309432</v>
      </c>
      <c r="AF92" s="187">
        <f>SUMPRODUCT(Mapping!$J$17:$J$63,'Cost Allocation Model'!AF$22:AF$68)</f>
        <v>242.63813983367169</v>
      </c>
      <c r="AG92" s="187">
        <f>SUMPRODUCT(Mapping!$J$17:$J$63,'Cost Allocation Model'!AG$22:AG$68)</f>
        <v>248.70409332951346</v>
      </c>
      <c r="AH92" s="187">
        <f>SUMPRODUCT(Mapping!$J$17:$J$63,'Cost Allocation Model'!AH$22:AH$68)</f>
        <v>254.92169566275126</v>
      </c>
      <c r="AI92" s="187">
        <f>SUMPRODUCT(Mapping!$J$17:$J$63,'Cost Allocation Model'!AI$22:AI$68)</f>
        <v>261.29473805432008</v>
      </c>
      <c r="AJ92" s="187">
        <f>SUMPRODUCT(Mapping!$J$17:$J$63,'Cost Allocation Model'!AJ$22:AJ$68)</f>
        <v>267.82710650567805</v>
      </c>
      <c r="AK92" s="187">
        <f>SUMPRODUCT(Mapping!$J$17:$J$63,'Cost Allocation Model'!AK$22:AK$68)</f>
        <v>274.52278416831996</v>
      </c>
      <c r="AL92" s="187">
        <f>SUMPRODUCT(Mapping!$J$17:$J$63,'Cost Allocation Model'!AL$22:AL$68)</f>
        <v>281.38585377252792</v>
      </c>
      <c r="AM92" s="187">
        <f>SUMPRODUCT(Mapping!$J$17:$J$63,'Cost Allocation Model'!AM$22:AM$68)</f>
        <v>288.42050011684114</v>
      </c>
      <c r="AN92" s="187">
        <f>SUMPRODUCT(Mapping!$J$17:$J$63,'Cost Allocation Model'!AN$22:AN$68)</f>
        <v>295.63101261976209</v>
      </c>
      <c r="AO92" s="187">
        <f>SUMPRODUCT(Mapping!$J$17:$J$63,'Cost Allocation Model'!AO$22:AO$68)</f>
        <v>303.02178793525627</v>
      </c>
      <c r="AP92" s="187">
        <f>SUMPRODUCT(Mapping!$J$17:$J$63,'Cost Allocation Model'!AP$22:AP$68)</f>
        <v>310.59733263363756</v>
      </c>
      <c r="AQ92" s="187">
        <f>SUMPRODUCT(Mapping!$J$17:$J$63,'Cost Allocation Model'!AQ$22:AQ$68)</f>
        <v>318.36226594947851</v>
      </c>
      <c r="AR92" s="187">
        <f>SUMPRODUCT(Mapping!$J$17:$J$63,'Cost Allocation Model'!AR$22:AR$68)</f>
        <v>326.32132259821549</v>
      </c>
      <c r="AS92" s="187">
        <f>SUMPRODUCT(Mapping!$J$17:$J$63,'Cost Allocation Model'!AS$22:AS$68)</f>
        <v>334.47935566317079</v>
      </c>
      <c r="AT92" s="187">
        <f>SUMPRODUCT(Mapping!$J$17:$J$63,'Cost Allocation Model'!AT$22:AT$68)</f>
        <v>342.84133955474994</v>
      </c>
      <c r="AU92" s="187">
        <f>SUMPRODUCT(Mapping!$J$17:$J$63,'Cost Allocation Model'!AU$22:AU$68)</f>
        <v>351.4123730436188</v>
      </c>
      <c r="AV92" s="187">
        <f>SUMPRODUCT(Mapping!$J$17:$J$63,'Cost Allocation Model'!AV$22:AV$68)</f>
        <v>360.19768236970913</v>
      </c>
      <c r="AW92" s="187">
        <f>SUMPRODUCT(Mapping!$J$17:$J$63,'Cost Allocation Model'!AW$22:AW$68)</f>
        <v>369.20262442895182</v>
      </c>
      <c r="AX92" s="187">
        <f>SUMPRODUCT(Mapping!$J$17:$J$63,'Cost Allocation Model'!AX$22:AX$68)</f>
        <v>378.43269003967561</v>
      </c>
      <c r="AY92" s="187">
        <f>SUMPRODUCT(Mapping!$J$17:$J$63,'Cost Allocation Model'!AY$22:AY$68)</f>
        <v>387.89350729066757</v>
      </c>
      <c r="AZ92" s="187">
        <f>SUMPRODUCT(Mapping!$J$17:$J$63,'Cost Allocation Model'!AZ$22:AZ$68)</f>
        <v>397.59084497293412</v>
      </c>
      <c r="BA92" s="187">
        <f>SUMPRODUCT(Mapping!$J$17:$J$63,'Cost Allocation Model'!BA$22:BA$68)</f>
        <v>407.53061609725745</v>
      </c>
      <c r="BB92" s="187">
        <f>SUMPRODUCT(Mapping!$J$17:$J$63,'Cost Allocation Model'!BB$22:BB$68)</f>
        <v>417.71888149968891</v>
      </c>
      <c r="BC92" s="187">
        <f>SUMPRODUCT(Mapping!$J$17:$J$63,'Cost Allocation Model'!BC$22:BC$68)</f>
        <v>428.16185353718095</v>
      </c>
      <c r="BD92" s="187">
        <f>SUMPRODUCT(Mapping!$J$17:$J$63,'Cost Allocation Model'!BD$22:BD$68)</f>
        <v>438.86589987561052</v>
      </c>
    </row>
    <row r="93" spans="1:56" outlineLevel="1" x14ac:dyDescent="0.2">
      <c r="B93" s="49" t="s">
        <v>158</v>
      </c>
      <c r="C93" s="10" t="s">
        <v>217</v>
      </c>
      <c r="D93" s="24">
        <v>7</v>
      </c>
      <c r="F93" s="74"/>
      <c r="G93" s="187">
        <f>SUMPRODUCT(Mapping!$K$17:$K$63,'Cost Allocation Model'!G$22:G$68)</f>
        <v>139.80503217</v>
      </c>
      <c r="H93" s="187">
        <f>SUMPRODUCT(Mapping!$K$17:$K$63,'Cost Allocation Model'!H$22:H$68)</f>
        <v>135.3234859853423</v>
      </c>
      <c r="I93" s="187">
        <f>SUMPRODUCT(Mapping!$K$17:$K$63,'Cost Allocation Model'!I$22:I$68)</f>
        <v>130.93377312562339</v>
      </c>
      <c r="J93" s="187">
        <f>SUMPRODUCT(Mapping!$K$17:$K$63,'Cost Allocation Model'!J$22:J$68)</f>
        <v>135.33604843210989</v>
      </c>
      <c r="K93" s="187">
        <f>SUMPRODUCT(Mapping!$K$17:$K$63,'Cost Allocation Model'!K$22:K$68)</f>
        <v>144.46342084859282</v>
      </c>
      <c r="L93" s="187">
        <f>SUMPRODUCT(Mapping!$K$17:$K$63,'Cost Allocation Model'!L$22:L$68)</f>
        <v>148.07500636980762</v>
      </c>
      <c r="M93" s="187">
        <f>SUMPRODUCT(Mapping!$K$17:$K$63,'Cost Allocation Model'!M$22:M$68)</f>
        <v>151.77688152905282</v>
      </c>
      <c r="N93" s="187">
        <f>SUMPRODUCT(Mapping!$K$17:$K$63,'Cost Allocation Model'!N$22:N$68)</f>
        <v>155.5713035672791</v>
      </c>
      <c r="O93" s="187">
        <f>SUMPRODUCT(Mapping!$K$17:$K$63,'Cost Allocation Model'!O$22:O$68)</f>
        <v>159.46058615646106</v>
      </c>
      <c r="P93" s="187">
        <f>SUMPRODUCT(Mapping!$K$17:$K$63,'Cost Allocation Model'!P$22:P$68)</f>
        <v>163.44710081037255</v>
      </c>
      <c r="Q93" s="187">
        <f>SUMPRODUCT(Mapping!$K$17:$K$63,'Cost Allocation Model'!Q$22:Q$68)</f>
        <v>167.53327833063187</v>
      </c>
      <c r="R93" s="187">
        <f>SUMPRODUCT(Mapping!$K$17:$K$63,'Cost Allocation Model'!R$22:R$68)</f>
        <v>171.72161028889764</v>
      </c>
      <c r="S93" s="187">
        <f>SUMPRODUCT(Mapping!$K$17:$K$63,'Cost Allocation Model'!S$22:S$68)</f>
        <v>176.01465054612009</v>
      </c>
      <c r="T93" s="187">
        <f>SUMPRODUCT(Mapping!$K$17:$K$63,'Cost Allocation Model'!T$22:T$68)</f>
        <v>180.41501680977311</v>
      </c>
      <c r="U93" s="187">
        <f>SUMPRODUCT(Mapping!$K$17:$K$63,'Cost Allocation Model'!U$22:U$68)</f>
        <v>184.92539223001739</v>
      </c>
      <c r="V93" s="187">
        <f>SUMPRODUCT(Mapping!$K$17:$K$63,'Cost Allocation Model'!V$22:V$68)</f>
        <v>189.54852703576782</v>
      </c>
      <c r="W93" s="187">
        <f>SUMPRODUCT(Mapping!$K$17:$K$63,'Cost Allocation Model'!W$22:W$68)</f>
        <v>194.28724021166198</v>
      </c>
      <c r="X93" s="187">
        <f>SUMPRODUCT(Mapping!$K$17:$K$63,'Cost Allocation Model'!X$22:X$68)</f>
        <v>199.14442121695356</v>
      </c>
      <c r="Y93" s="187">
        <f>SUMPRODUCT(Mapping!$K$17:$K$63,'Cost Allocation Model'!Y$22:Y$68)</f>
        <v>204.12303174737741</v>
      </c>
      <c r="Z93" s="187">
        <f>SUMPRODUCT(Mapping!$K$17:$K$63,'Cost Allocation Model'!Z$22:Z$68)</f>
        <v>209.22610754106179</v>
      </c>
      <c r="AA93" s="187">
        <f>SUMPRODUCT(Mapping!$K$17:$K$63,'Cost Allocation Model'!AA$22:AA$68)</f>
        <v>214.45676022958827</v>
      </c>
      <c r="AB93" s="187">
        <f>SUMPRODUCT(Mapping!$K$17:$K$63,'Cost Allocation Model'!AB$22:AB$68)</f>
        <v>219.81817923532799</v>
      </c>
      <c r="AC93" s="187">
        <f>SUMPRODUCT(Mapping!$K$17:$K$63,'Cost Allocation Model'!AC$22:AC$68)</f>
        <v>225.31363371621117</v>
      </c>
      <c r="AD93" s="187">
        <f>SUMPRODUCT(Mapping!$K$17:$K$63,'Cost Allocation Model'!AD$22:AD$68)</f>
        <v>230.94647455911641</v>
      </c>
      <c r="AE93" s="187">
        <f>SUMPRODUCT(Mapping!$K$17:$K$63,'Cost Allocation Model'!AE$22:AE$68)</f>
        <v>236.72013642309432</v>
      </c>
      <c r="AF93" s="187">
        <f>SUMPRODUCT(Mapping!$K$17:$K$63,'Cost Allocation Model'!AF$22:AF$68)</f>
        <v>242.63813983367169</v>
      </c>
      <c r="AG93" s="187">
        <f>SUMPRODUCT(Mapping!$K$17:$K$63,'Cost Allocation Model'!AG$22:AG$68)</f>
        <v>248.70409332951346</v>
      </c>
      <c r="AH93" s="187">
        <f>SUMPRODUCT(Mapping!$K$17:$K$63,'Cost Allocation Model'!AH$22:AH$68)</f>
        <v>254.92169566275126</v>
      </c>
      <c r="AI93" s="187">
        <f>SUMPRODUCT(Mapping!$K$17:$K$63,'Cost Allocation Model'!AI$22:AI$68)</f>
        <v>261.29473805432008</v>
      </c>
      <c r="AJ93" s="187">
        <f>SUMPRODUCT(Mapping!$K$17:$K$63,'Cost Allocation Model'!AJ$22:AJ$68)</f>
        <v>267.82710650567805</v>
      </c>
      <c r="AK93" s="187">
        <f>SUMPRODUCT(Mapping!$K$17:$K$63,'Cost Allocation Model'!AK$22:AK$68)</f>
        <v>274.52278416831996</v>
      </c>
      <c r="AL93" s="187">
        <f>SUMPRODUCT(Mapping!$K$17:$K$63,'Cost Allocation Model'!AL$22:AL$68)</f>
        <v>281.38585377252792</v>
      </c>
      <c r="AM93" s="187">
        <f>SUMPRODUCT(Mapping!$K$17:$K$63,'Cost Allocation Model'!AM$22:AM$68)</f>
        <v>288.42050011684114</v>
      </c>
      <c r="AN93" s="187">
        <f>SUMPRODUCT(Mapping!$K$17:$K$63,'Cost Allocation Model'!AN$22:AN$68)</f>
        <v>295.63101261976209</v>
      </c>
      <c r="AO93" s="187">
        <f>SUMPRODUCT(Mapping!$K$17:$K$63,'Cost Allocation Model'!AO$22:AO$68)</f>
        <v>303.02178793525627</v>
      </c>
      <c r="AP93" s="187">
        <f>SUMPRODUCT(Mapping!$K$17:$K$63,'Cost Allocation Model'!AP$22:AP$68)</f>
        <v>310.59733263363756</v>
      </c>
      <c r="AQ93" s="187">
        <f>SUMPRODUCT(Mapping!$K$17:$K$63,'Cost Allocation Model'!AQ$22:AQ$68)</f>
        <v>318.36226594947851</v>
      </c>
      <c r="AR93" s="187">
        <f>SUMPRODUCT(Mapping!$K$17:$K$63,'Cost Allocation Model'!AR$22:AR$68)</f>
        <v>326.32132259821549</v>
      </c>
      <c r="AS93" s="187">
        <f>SUMPRODUCT(Mapping!$K$17:$K$63,'Cost Allocation Model'!AS$22:AS$68)</f>
        <v>334.47935566317079</v>
      </c>
      <c r="AT93" s="187">
        <f>SUMPRODUCT(Mapping!$K$17:$K$63,'Cost Allocation Model'!AT$22:AT$68)</f>
        <v>342.84133955474994</v>
      </c>
      <c r="AU93" s="187">
        <f>SUMPRODUCT(Mapping!$K$17:$K$63,'Cost Allocation Model'!AU$22:AU$68)</f>
        <v>351.4123730436188</v>
      </c>
      <c r="AV93" s="187">
        <f>SUMPRODUCT(Mapping!$K$17:$K$63,'Cost Allocation Model'!AV$22:AV$68)</f>
        <v>360.19768236970913</v>
      </c>
      <c r="AW93" s="187">
        <f>SUMPRODUCT(Mapping!$K$17:$K$63,'Cost Allocation Model'!AW$22:AW$68)</f>
        <v>369.20262442895182</v>
      </c>
      <c r="AX93" s="187">
        <f>SUMPRODUCT(Mapping!$K$17:$K$63,'Cost Allocation Model'!AX$22:AX$68)</f>
        <v>378.43269003967561</v>
      </c>
      <c r="AY93" s="187">
        <f>SUMPRODUCT(Mapping!$K$17:$K$63,'Cost Allocation Model'!AY$22:AY$68)</f>
        <v>387.89350729066757</v>
      </c>
      <c r="AZ93" s="187">
        <f>SUMPRODUCT(Mapping!$K$17:$K$63,'Cost Allocation Model'!AZ$22:AZ$68)</f>
        <v>397.59084497293412</v>
      </c>
      <c r="BA93" s="187">
        <f>SUMPRODUCT(Mapping!$K$17:$K$63,'Cost Allocation Model'!BA$22:BA$68)</f>
        <v>407.53061609725745</v>
      </c>
      <c r="BB93" s="187">
        <f>SUMPRODUCT(Mapping!$K$17:$K$63,'Cost Allocation Model'!BB$22:BB$68)</f>
        <v>417.71888149968891</v>
      </c>
      <c r="BC93" s="187">
        <f>SUMPRODUCT(Mapping!$K$17:$K$63,'Cost Allocation Model'!BC$22:BC$68)</f>
        <v>428.16185353718095</v>
      </c>
      <c r="BD93" s="187">
        <f>SUMPRODUCT(Mapping!$K$17:$K$63,'Cost Allocation Model'!BD$22:BD$68)</f>
        <v>438.86589987561052</v>
      </c>
    </row>
    <row r="94" spans="1:56" outlineLevel="1" x14ac:dyDescent="0.2">
      <c r="B94" s="49"/>
    </row>
    <row r="96" spans="1:56" x14ac:dyDescent="0.2">
      <c r="A96" s="69">
        <f ca="1">MAX($A$1:A95)+subsection</f>
        <v>9.0799999999999983</v>
      </c>
      <c r="B96" s="6" t="s">
        <v>288</v>
      </c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</row>
    <row r="98" spans="1:56" outlineLevel="1" x14ac:dyDescent="0.2">
      <c r="B98" s="50" t="s">
        <v>289</v>
      </c>
      <c r="C98" s="24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</row>
    <row r="99" spans="1:56" outlineLevel="1" x14ac:dyDescent="0.2">
      <c r="C99" s="24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</row>
    <row r="100" spans="1:56" outlineLevel="1" x14ac:dyDescent="0.2">
      <c r="B100" s="48" t="s">
        <v>149</v>
      </c>
      <c r="C100" s="24"/>
      <c r="D100" s="54" t="s">
        <v>279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</row>
    <row r="101" spans="1:56" outlineLevel="1" x14ac:dyDescent="0.2">
      <c r="B101" s="49" t="s">
        <v>151</v>
      </c>
      <c r="C101" s="10" t="s">
        <v>217</v>
      </c>
      <c r="D101" s="24">
        <v>1</v>
      </c>
      <c r="G101" s="187">
        <f t="shared" ref="G101:AL101" ca="1" si="30">G57+G73+G87</f>
        <v>352.99279378948955</v>
      </c>
      <c r="H101" s="187">
        <f t="shared" ca="1" si="30"/>
        <v>344.10951512482688</v>
      </c>
      <c r="I101" s="187">
        <f t="shared" ca="1" si="30"/>
        <v>346.0696087513524</v>
      </c>
      <c r="J101" s="187">
        <f t="shared" ca="1" si="30"/>
        <v>348.7527006523095</v>
      </c>
      <c r="K101" s="187">
        <f t="shared" ca="1" si="30"/>
        <v>335.19812677646274</v>
      </c>
      <c r="L101" s="187">
        <f t="shared" ca="1" si="30"/>
        <v>338.35009513547533</v>
      </c>
      <c r="M101" s="187">
        <f t="shared" ca="1" si="30"/>
        <v>344.77568689035536</v>
      </c>
      <c r="N101" s="187">
        <f t="shared" ca="1" si="30"/>
        <v>351.1243838499812</v>
      </c>
      <c r="O101" s="187">
        <f t="shared" ca="1" si="30"/>
        <v>357.38365764040464</v>
      </c>
      <c r="P101" s="187">
        <f t="shared" ca="1" si="30"/>
        <v>363.54028483724403</v>
      </c>
      <c r="Q101" s="187">
        <f t="shared" ca="1" si="30"/>
        <v>369.58031712612126</v>
      </c>
      <c r="R101" s="187">
        <f t="shared" ca="1" si="30"/>
        <v>375.49417370284402</v>
      </c>
      <c r="S101" s="187">
        <f t="shared" ca="1" si="30"/>
        <v>381.27114600564494</v>
      </c>
      <c r="T101" s="187">
        <f t="shared" ca="1" si="30"/>
        <v>386.898008962549</v>
      </c>
      <c r="U101" s="187">
        <f t="shared" ca="1" si="30"/>
        <v>392.36828445884248</v>
      </c>
      <c r="V101" s="187">
        <f t="shared" ca="1" si="30"/>
        <v>397.67911366838524</v>
      </c>
      <c r="W101" s="187">
        <f t="shared" ca="1" si="30"/>
        <v>402.82139021502928</v>
      </c>
      <c r="X101" s="187">
        <f t="shared" ca="1" si="30"/>
        <v>407.77862992450372</v>
      </c>
      <c r="Y101" s="187">
        <f t="shared" ca="1" si="30"/>
        <v>412.53347252800688</v>
      </c>
      <c r="Z101" s="187">
        <f t="shared" ca="1" si="30"/>
        <v>417.42963909688262</v>
      </c>
      <c r="AA101" s="187">
        <f t="shared" ca="1" si="30"/>
        <v>422.10411045736532</v>
      </c>
      <c r="AB101" s="187">
        <f t="shared" ca="1" si="30"/>
        <v>426.53740250839616</v>
      </c>
      <c r="AC101" s="187">
        <f t="shared" ca="1" si="30"/>
        <v>430.70894238755352</v>
      </c>
      <c r="AD101" s="187">
        <f t="shared" ca="1" si="30"/>
        <v>434.59705942831187</v>
      </c>
      <c r="AE101" s="187">
        <f t="shared" ca="1" si="30"/>
        <v>443.05859698217006</v>
      </c>
      <c r="AF101" s="187">
        <f t="shared" ca="1" si="30"/>
        <v>451.43400747368548</v>
      </c>
      <c r="AG101" s="187">
        <f t="shared" ca="1" si="30"/>
        <v>459.77284887770998</v>
      </c>
      <c r="AH101" s="187">
        <f t="shared" ca="1" si="30"/>
        <v>468.21275969782357</v>
      </c>
      <c r="AI101" s="187">
        <f t="shared" ca="1" si="30"/>
        <v>476.81988800070945</v>
      </c>
      <c r="AJ101" s="187">
        <f t="shared" ca="1" si="30"/>
        <v>485.67223982793212</v>
      </c>
      <c r="AK101" s="187">
        <f t="shared" ca="1" si="30"/>
        <v>494.71307200040076</v>
      </c>
      <c r="AL101" s="187">
        <f t="shared" ca="1" si="30"/>
        <v>503.88148623345978</v>
      </c>
      <c r="AM101" s="187">
        <f t="shared" ref="AM101:BD101" ca="1" si="31">AM57+AM73+AM87</f>
        <v>513.15859445887509</v>
      </c>
      <c r="AN101" s="187">
        <f t="shared" ca="1" si="31"/>
        <v>522.45775229575349</v>
      </c>
      <c r="AO101" s="187">
        <f t="shared" ca="1" si="31"/>
        <v>531.75128236761702</v>
      </c>
      <c r="AP101" s="187">
        <f t="shared" ca="1" si="31"/>
        <v>541.00530720906841</v>
      </c>
      <c r="AQ101" s="187">
        <f t="shared" ca="1" si="31"/>
        <v>556.56079958666896</v>
      </c>
      <c r="AR101" s="187">
        <f t="shared" ca="1" si="31"/>
        <v>572.9208836491855</v>
      </c>
      <c r="AS101" s="187">
        <f t="shared" ca="1" si="31"/>
        <v>590.18534430289128</v>
      </c>
      <c r="AT101" s="187">
        <f t="shared" ca="1" si="31"/>
        <v>608.4797941498706</v>
      </c>
      <c r="AU101" s="187">
        <f t="shared" ca="1" si="31"/>
        <v>627.96594446129563</v>
      </c>
      <c r="AV101" s="187">
        <f t="shared" ca="1" si="31"/>
        <v>648.85445062295662</v>
      </c>
      <c r="AW101" s="187">
        <f t="shared" ca="1" si="31"/>
        <v>671.42551514278705</v>
      </c>
      <c r="AX101" s="187">
        <f t="shared" ca="1" si="31"/>
        <v>696.07151558929445</v>
      </c>
      <c r="AY101" s="187">
        <f t="shared" ca="1" si="31"/>
        <v>723.35873857643105</v>
      </c>
      <c r="AZ101" s="187">
        <f t="shared" ca="1" si="31"/>
        <v>754.15676900671133</v>
      </c>
      <c r="BA101" s="187">
        <f t="shared" ca="1" si="31"/>
        <v>789.92213505765642</v>
      </c>
      <c r="BB101" s="187">
        <f t="shared" ca="1" si="31"/>
        <v>833.3618949649449</v>
      </c>
      <c r="BC101" s="187">
        <f t="shared" ca="1" si="31"/>
        <v>890.44374837603823</v>
      </c>
      <c r="BD101" s="187">
        <f t="shared" ca="1" si="31"/>
        <v>979.11720816627655</v>
      </c>
    </row>
    <row r="102" spans="1:56" outlineLevel="1" x14ac:dyDescent="0.2">
      <c r="B102" s="49" t="s">
        <v>153</v>
      </c>
      <c r="C102" s="10" t="s">
        <v>217</v>
      </c>
      <c r="D102" s="24">
        <v>2</v>
      </c>
      <c r="G102" s="187">
        <f t="shared" ref="G102:AL102" ca="1" si="32">G58+G74+G88</f>
        <v>352.99279378948955</v>
      </c>
      <c r="H102" s="187">
        <f t="shared" ca="1" si="32"/>
        <v>344.10951512482688</v>
      </c>
      <c r="I102" s="187">
        <f t="shared" ca="1" si="32"/>
        <v>346.0696087513524</v>
      </c>
      <c r="J102" s="187">
        <f t="shared" ca="1" si="32"/>
        <v>348.7527006523095</v>
      </c>
      <c r="K102" s="187">
        <f t="shared" ca="1" si="32"/>
        <v>335.19812677646274</v>
      </c>
      <c r="L102" s="187">
        <f t="shared" ca="1" si="32"/>
        <v>338.35009513547533</v>
      </c>
      <c r="M102" s="187">
        <f t="shared" ca="1" si="32"/>
        <v>344.77568689035536</v>
      </c>
      <c r="N102" s="187">
        <f t="shared" ca="1" si="32"/>
        <v>351.1243838499812</v>
      </c>
      <c r="O102" s="187">
        <f t="shared" ca="1" si="32"/>
        <v>357.38365764040464</v>
      </c>
      <c r="P102" s="187">
        <f t="shared" ca="1" si="32"/>
        <v>363.54028483724403</v>
      </c>
      <c r="Q102" s="187">
        <f t="shared" ca="1" si="32"/>
        <v>369.58031712612126</v>
      </c>
      <c r="R102" s="187">
        <f t="shared" ca="1" si="32"/>
        <v>375.49417370284402</v>
      </c>
      <c r="S102" s="187">
        <f t="shared" ca="1" si="32"/>
        <v>381.27114600564494</v>
      </c>
      <c r="T102" s="187">
        <f t="shared" ca="1" si="32"/>
        <v>386.898008962549</v>
      </c>
      <c r="U102" s="187">
        <f t="shared" ca="1" si="32"/>
        <v>392.36828445884248</v>
      </c>
      <c r="V102" s="187">
        <f t="shared" ca="1" si="32"/>
        <v>397.67911366838524</v>
      </c>
      <c r="W102" s="187">
        <f t="shared" ca="1" si="32"/>
        <v>402.82139021502928</v>
      </c>
      <c r="X102" s="187">
        <f t="shared" ca="1" si="32"/>
        <v>407.77862992450372</v>
      </c>
      <c r="Y102" s="187">
        <f t="shared" ca="1" si="32"/>
        <v>412.53347252800688</v>
      </c>
      <c r="Z102" s="187">
        <f t="shared" ca="1" si="32"/>
        <v>417.42963909688262</v>
      </c>
      <c r="AA102" s="187">
        <f t="shared" ca="1" si="32"/>
        <v>422.10411045736532</v>
      </c>
      <c r="AB102" s="187">
        <f t="shared" ca="1" si="32"/>
        <v>426.53740250839616</v>
      </c>
      <c r="AC102" s="187">
        <f t="shared" ca="1" si="32"/>
        <v>430.70894238755352</v>
      </c>
      <c r="AD102" s="187">
        <f t="shared" ca="1" si="32"/>
        <v>434.59705942831187</v>
      </c>
      <c r="AE102" s="187">
        <f t="shared" ca="1" si="32"/>
        <v>443.05859698217006</v>
      </c>
      <c r="AF102" s="187">
        <f t="shared" ca="1" si="32"/>
        <v>451.43400747368548</v>
      </c>
      <c r="AG102" s="187">
        <f t="shared" ca="1" si="32"/>
        <v>459.77284887770998</v>
      </c>
      <c r="AH102" s="187">
        <f t="shared" ca="1" si="32"/>
        <v>468.21275969782357</v>
      </c>
      <c r="AI102" s="187">
        <f t="shared" ca="1" si="32"/>
        <v>476.81988800070945</v>
      </c>
      <c r="AJ102" s="187">
        <f t="shared" ca="1" si="32"/>
        <v>485.67223982793212</v>
      </c>
      <c r="AK102" s="187">
        <f t="shared" ca="1" si="32"/>
        <v>494.71307200040076</v>
      </c>
      <c r="AL102" s="187">
        <f t="shared" ca="1" si="32"/>
        <v>503.88148623345978</v>
      </c>
      <c r="AM102" s="187">
        <f t="shared" ref="AM102:BD102" ca="1" si="33">AM58+AM74+AM88</f>
        <v>513.15859445887509</v>
      </c>
      <c r="AN102" s="187">
        <f t="shared" ca="1" si="33"/>
        <v>522.45775229575349</v>
      </c>
      <c r="AO102" s="187">
        <f t="shared" ca="1" si="33"/>
        <v>531.75128236761702</v>
      </c>
      <c r="AP102" s="187">
        <f t="shared" ca="1" si="33"/>
        <v>541.00530720906841</v>
      </c>
      <c r="AQ102" s="187">
        <f t="shared" ca="1" si="33"/>
        <v>556.56079958666896</v>
      </c>
      <c r="AR102" s="187">
        <f t="shared" ca="1" si="33"/>
        <v>572.9208836491855</v>
      </c>
      <c r="AS102" s="187">
        <f t="shared" ca="1" si="33"/>
        <v>590.18534430289128</v>
      </c>
      <c r="AT102" s="187">
        <f t="shared" ca="1" si="33"/>
        <v>608.4797941498706</v>
      </c>
      <c r="AU102" s="187">
        <f t="shared" ca="1" si="33"/>
        <v>627.96594446129563</v>
      </c>
      <c r="AV102" s="187">
        <f t="shared" ca="1" si="33"/>
        <v>648.85445062295662</v>
      </c>
      <c r="AW102" s="187">
        <f t="shared" ca="1" si="33"/>
        <v>671.42551514278705</v>
      </c>
      <c r="AX102" s="187">
        <f t="shared" ca="1" si="33"/>
        <v>696.07151558929445</v>
      </c>
      <c r="AY102" s="187">
        <f t="shared" ca="1" si="33"/>
        <v>723.35873857643105</v>
      </c>
      <c r="AZ102" s="187">
        <f t="shared" ca="1" si="33"/>
        <v>754.15676900671133</v>
      </c>
      <c r="BA102" s="187">
        <f t="shared" ca="1" si="33"/>
        <v>789.92213505765642</v>
      </c>
      <c r="BB102" s="187">
        <f t="shared" ca="1" si="33"/>
        <v>833.3618949649449</v>
      </c>
      <c r="BC102" s="187">
        <f t="shared" ca="1" si="33"/>
        <v>890.44374837603823</v>
      </c>
      <c r="BD102" s="187">
        <f t="shared" ca="1" si="33"/>
        <v>979.11720816627655</v>
      </c>
    </row>
    <row r="103" spans="1:56" outlineLevel="1" x14ac:dyDescent="0.2">
      <c r="B103" s="49" t="s">
        <v>154</v>
      </c>
      <c r="C103" s="10" t="s">
        <v>217</v>
      </c>
      <c r="D103" s="24">
        <v>3</v>
      </c>
      <c r="F103" s="74"/>
      <c r="G103" s="187">
        <f t="shared" ref="G103:AL103" ca="1" si="34">G59+G75+G89</f>
        <v>352.99279378948955</v>
      </c>
      <c r="H103" s="187">
        <f t="shared" ca="1" si="34"/>
        <v>344.10951512482688</v>
      </c>
      <c r="I103" s="187">
        <f t="shared" ca="1" si="34"/>
        <v>346.0696087513524</v>
      </c>
      <c r="J103" s="187">
        <f t="shared" ca="1" si="34"/>
        <v>348.7527006523095</v>
      </c>
      <c r="K103" s="187">
        <f t="shared" ca="1" si="34"/>
        <v>335.19812677646274</v>
      </c>
      <c r="L103" s="187">
        <f t="shared" ca="1" si="34"/>
        <v>338.35009513547533</v>
      </c>
      <c r="M103" s="187">
        <f t="shared" ca="1" si="34"/>
        <v>344.77568689035536</v>
      </c>
      <c r="N103" s="187">
        <f t="shared" ca="1" si="34"/>
        <v>351.1243838499812</v>
      </c>
      <c r="O103" s="187">
        <f t="shared" ca="1" si="34"/>
        <v>357.38365764040464</v>
      </c>
      <c r="P103" s="187">
        <f t="shared" ca="1" si="34"/>
        <v>363.54028483724403</v>
      </c>
      <c r="Q103" s="187">
        <f t="shared" ca="1" si="34"/>
        <v>369.58031712612126</v>
      </c>
      <c r="R103" s="187">
        <f t="shared" ca="1" si="34"/>
        <v>375.49417370284402</v>
      </c>
      <c r="S103" s="187">
        <f t="shared" ca="1" si="34"/>
        <v>381.27114600564494</v>
      </c>
      <c r="T103" s="187">
        <f t="shared" ca="1" si="34"/>
        <v>386.898008962549</v>
      </c>
      <c r="U103" s="187">
        <f t="shared" ca="1" si="34"/>
        <v>392.36828445884248</v>
      </c>
      <c r="V103" s="187">
        <f t="shared" ca="1" si="34"/>
        <v>397.67911366838524</v>
      </c>
      <c r="W103" s="187">
        <f t="shared" ca="1" si="34"/>
        <v>402.82139021502928</v>
      </c>
      <c r="X103" s="187">
        <f t="shared" ca="1" si="34"/>
        <v>407.77862992450372</v>
      </c>
      <c r="Y103" s="187">
        <f t="shared" ca="1" si="34"/>
        <v>412.53347252800688</v>
      </c>
      <c r="Z103" s="187">
        <f t="shared" ca="1" si="34"/>
        <v>417.42963909688262</v>
      </c>
      <c r="AA103" s="187">
        <f t="shared" ca="1" si="34"/>
        <v>422.10411045736532</v>
      </c>
      <c r="AB103" s="187">
        <f t="shared" ca="1" si="34"/>
        <v>426.53740250839616</v>
      </c>
      <c r="AC103" s="187">
        <f t="shared" ca="1" si="34"/>
        <v>430.70894238755352</v>
      </c>
      <c r="AD103" s="187">
        <f t="shared" ca="1" si="34"/>
        <v>434.59705942831187</v>
      </c>
      <c r="AE103" s="187">
        <f t="shared" ca="1" si="34"/>
        <v>443.05859698217006</v>
      </c>
      <c r="AF103" s="187">
        <f t="shared" ca="1" si="34"/>
        <v>451.43400747368548</v>
      </c>
      <c r="AG103" s="187">
        <f t="shared" ca="1" si="34"/>
        <v>459.77284887770998</v>
      </c>
      <c r="AH103" s="187">
        <f t="shared" ca="1" si="34"/>
        <v>468.21275969782357</v>
      </c>
      <c r="AI103" s="187">
        <f t="shared" ca="1" si="34"/>
        <v>476.81988800070945</v>
      </c>
      <c r="AJ103" s="187">
        <f t="shared" ca="1" si="34"/>
        <v>485.67223982793212</v>
      </c>
      <c r="AK103" s="187">
        <f t="shared" ca="1" si="34"/>
        <v>494.71307200040076</v>
      </c>
      <c r="AL103" s="187">
        <f t="shared" ca="1" si="34"/>
        <v>503.88148623345978</v>
      </c>
      <c r="AM103" s="187">
        <f t="shared" ref="AM103:BD103" ca="1" si="35">AM59+AM75+AM89</f>
        <v>513.15859445887509</v>
      </c>
      <c r="AN103" s="187">
        <f t="shared" ca="1" si="35"/>
        <v>522.45775229575349</v>
      </c>
      <c r="AO103" s="187">
        <f t="shared" ca="1" si="35"/>
        <v>531.75128236761702</v>
      </c>
      <c r="AP103" s="187">
        <f t="shared" ca="1" si="35"/>
        <v>541.00530720906841</v>
      </c>
      <c r="AQ103" s="187">
        <f t="shared" ca="1" si="35"/>
        <v>556.56079958666896</v>
      </c>
      <c r="AR103" s="187">
        <f t="shared" ca="1" si="35"/>
        <v>572.9208836491855</v>
      </c>
      <c r="AS103" s="187">
        <f t="shared" ca="1" si="35"/>
        <v>590.18534430289128</v>
      </c>
      <c r="AT103" s="187">
        <f t="shared" ca="1" si="35"/>
        <v>608.4797941498706</v>
      </c>
      <c r="AU103" s="187">
        <f t="shared" ca="1" si="35"/>
        <v>627.96594446129563</v>
      </c>
      <c r="AV103" s="187">
        <f t="shared" ca="1" si="35"/>
        <v>648.85445062295662</v>
      </c>
      <c r="AW103" s="187">
        <f t="shared" ca="1" si="35"/>
        <v>671.42551514278705</v>
      </c>
      <c r="AX103" s="187">
        <f t="shared" ca="1" si="35"/>
        <v>696.07151558929445</v>
      </c>
      <c r="AY103" s="187">
        <f t="shared" ca="1" si="35"/>
        <v>723.35873857643105</v>
      </c>
      <c r="AZ103" s="187">
        <f t="shared" ca="1" si="35"/>
        <v>754.15676900671133</v>
      </c>
      <c r="BA103" s="187">
        <f t="shared" ca="1" si="35"/>
        <v>789.92213505765642</v>
      </c>
      <c r="BB103" s="187">
        <f t="shared" ca="1" si="35"/>
        <v>833.3618949649449</v>
      </c>
      <c r="BC103" s="187">
        <f t="shared" ca="1" si="35"/>
        <v>890.44374837603823</v>
      </c>
      <c r="BD103" s="187">
        <f t="shared" ca="1" si="35"/>
        <v>979.11720816627655</v>
      </c>
    </row>
    <row r="104" spans="1:56" outlineLevel="1" x14ac:dyDescent="0.2">
      <c r="B104" s="49" t="s">
        <v>155</v>
      </c>
      <c r="C104" s="10" t="s">
        <v>217</v>
      </c>
      <c r="D104" s="24">
        <v>4</v>
      </c>
      <c r="F104" s="74"/>
      <c r="G104" s="187">
        <f t="shared" ref="G104:AL104" ca="1" si="36">G60+G76+G90</f>
        <v>352.99279378948955</v>
      </c>
      <c r="H104" s="187">
        <f t="shared" ca="1" si="36"/>
        <v>344.10951512482688</v>
      </c>
      <c r="I104" s="187">
        <f t="shared" ca="1" si="36"/>
        <v>346.0696087513524</v>
      </c>
      <c r="J104" s="187">
        <f t="shared" ca="1" si="36"/>
        <v>348.7527006523095</v>
      </c>
      <c r="K104" s="187">
        <f t="shared" ca="1" si="36"/>
        <v>335.19812677646274</v>
      </c>
      <c r="L104" s="187">
        <f t="shared" ca="1" si="36"/>
        <v>338.35009513547533</v>
      </c>
      <c r="M104" s="187">
        <f t="shared" ca="1" si="36"/>
        <v>344.77568689035536</v>
      </c>
      <c r="N104" s="187">
        <f t="shared" ca="1" si="36"/>
        <v>351.1243838499812</v>
      </c>
      <c r="O104" s="187">
        <f t="shared" ca="1" si="36"/>
        <v>357.38365764040464</v>
      </c>
      <c r="P104" s="187">
        <f t="shared" ca="1" si="36"/>
        <v>363.54028483724403</v>
      </c>
      <c r="Q104" s="187">
        <f t="shared" ca="1" si="36"/>
        <v>369.58031712612126</v>
      </c>
      <c r="R104" s="187">
        <f t="shared" ca="1" si="36"/>
        <v>375.49417370284402</v>
      </c>
      <c r="S104" s="187">
        <f t="shared" ca="1" si="36"/>
        <v>381.27114600564494</v>
      </c>
      <c r="T104" s="187">
        <f t="shared" ca="1" si="36"/>
        <v>386.898008962549</v>
      </c>
      <c r="U104" s="187">
        <f t="shared" ca="1" si="36"/>
        <v>392.36828445884248</v>
      </c>
      <c r="V104" s="187">
        <f t="shared" ca="1" si="36"/>
        <v>397.67911366838524</v>
      </c>
      <c r="W104" s="187">
        <f t="shared" ca="1" si="36"/>
        <v>402.82139021502928</v>
      </c>
      <c r="X104" s="187">
        <f t="shared" ca="1" si="36"/>
        <v>407.77862992450372</v>
      </c>
      <c r="Y104" s="187">
        <f t="shared" ca="1" si="36"/>
        <v>412.53347252800688</v>
      </c>
      <c r="Z104" s="187">
        <f t="shared" ca="1" si="36"/>
        <v>417.42963909688262</v>
      </c>
      <c r="AA104" s="187">
        <f t="shared" ca="1" si="36"/>
        <v>422.10411045736532</v>
      </c>
      <c r="AB104" s="187">
        <f t="shared" ca="1" si="36"/>
        <v>426.53740250839616</v>
      </c>
      <c r="AC104" s="187">
        <f t="shared" ca="1" si="36"/>
        <v>430.70894238755352</v>
      </c>
      <c r="AD104" s="187">
        <f t="shared" ca="1" si="36"/>
        <v>434.59705942831187</v>
      </c>
      <c r="AE104" s="187">
        <f t="shared" ca="1" si="36"/>
        <v>443.05859698217006</v>
      </c>
      <c r="AF104" s="187">
        <f t="shared" ca="1" si="36"/>
        <v>451.43400747368548</v>
      </c>
      <c r="AG104" s="187">
        <f t="shared" ca="1" si="36"/>
        <v>459.77284887770998</v>
      </c>
      <c r="AH104" s="187">
        <f t="shared" ca="1" si="36"/>
        <v>468.21275969782357</v>
      </c>
      <c r="AI104" s="187">
        <f t="shared" ca="1" si="36"/>
        <v>476.81988800070945</v>
      </c>
      <c r="AJ104" s="187">
        <f t="shared" ca="1" si="36"/>
        <v>485.67223982793212</v>
      </c>
      <c r="AK104" s="187">
        <f t="shared" ca="1" si="36"/>
        <v>494.71307200040076</v>
      </c>
      <c r="AL104" s="187">
        <f t="shared" ca="1" si="36"/>
        <v>503.88148623345978</v>
      </c>
      <c r="AM104" s="187">
        <f t="shared" ref="AM104:BD104" ca="1" si="37">AM60+AM76+AM90</f>
        <v>513.15859445887509</v>
      </c>
      <c r="AN104" s="187">
        <f t="shared" ca="1" si="37"/>
        <v>522.45775229575349</v>
      </c>
      <c r="AO104" s="187">
        <f t="shared" ca="1" si="37"/>
        <v>531.75128236761702</v>
      </c>
      <c r="AP104" s="187">
        <f t="shared" ca="1" si="37"/>
        <v>541.00530720906841</v>
      </c>
      <c r="AQ104" s="187">
        <f t="shared" ca="1" si="37"/>
        <v>556.56079958666896</v>
      </c>
      <c r="AR104" s="187">
        <f t="shared" ca="1" si="37"/>
        <v>572.9208836491855</v>
      </c>
      <c r="AS104" s="187">
        <f t="shared" ca="1" si="37"/>
        <v>590.18534430289128</v>
      </c>
      <c r="AT104" s="187">
        <f t="shared" ca="1" si="37"/>
        <v>608.4797941498706</v>
      </c>
      <c r="AU104" s="187">
        <f t="shared" ca="1" si="37"/>
        <v>627.96594446129563</v>
      </c>
      <c r="AV104" s="187">
        <f t="shared" ca="1" si="37"/>
        <v>648.85445062295662</v>
      </c>
      <c r="AW104" s="187">
        <f t="shared" ca="1" si="37"/>
        <v>671.42551514278705</v>
      </c>
      <c r="AX104" s="187">
        <f t="shared" ca="1" si="37"/>
        <v>696.07151558929445</v>
      </c>
      <c r="AY104" s="187">
        <f t="shared" ca="1" si="37"/>
        <v>723.35873857643105</v>
      </c>
      <c r="AZ104" s="187">
        <f t="shared" ca="1" si="37"/>
        <v>754.15676900671133</v>
      </c>
      <c r="BA104" s="187">
        <f t="shared" ca="1" si="37"/>
        <v>789.92213505765642</v>
      </c>
      <c r="BB104" s="187">
        <f t="shared" ca="1" si="37"/>
        <v>833.3618949649449</v>
      </c>
      <c r="BC104" s="187">
        <f t="shared" ca="1" si="37"/>
        <v>890.44374837603823</v>
      </c>
      <c r="BD104" s="187">
        <f t="shared" ca="1" si="37"/>
        <v>979.11720816627655</v>
      </c>
    </row>
    <row r="105" spans="1:56" outlineLevel="1" x14ac:dyDescent="0.2">
      <c r="B105" s="49" t="s">
        <v>156</v>
      </c>
      <c r="C105" s="10" t="s">
        <v>217</v>
      </c>
      <c r="D105" s="24">
        <v>5</v>
      </c>
      <c r="F105" s="74"/>
      <c r="G105" s="187">
        <f t="shared" ref="G105:AL105" ca="1" si="38">G61+G77+G91</f>
        <v>352.99279378948955</v>
      </c>
      <c r="H105" s="187">
        <f t="shared" ca="1" si="38"/>
        <v>344.10951512482688</v>
      </c>
      <c r="I105" s="187">
        <f t="shared" ca="1" si="38"/>
        <v>346.0696087513524</v>
      </c>
      <c r="J105" s="187">
        <f t="shared" ca="1" si="38"/>
        <v>348.7527006523095</v>
      </c>
      <c r="K105" s="187">
        <f t="shared" ca="1" si="38"/>
        <v>335.19812677646274</v>
      </c>
      <c r="L105" s="187">
        <f t="shared" ca="1" si="38"/>
        <v>338.35009513547533</v>
      </c>
      <c r="M105" s="187">
        <f t="shared" ca="1" si="38"/>
        <v>344.77568689035536</v>
      </c>
      <c r="N105" s="187">
        <f t="shared" ca="1" si="38"/>
        <v>351.1243838499812</v>
      </c>
      <c r="O105" s="187">
        <f t="shared" ca="1" si="38"/>
        <v>357.38365764040464</v>
      </c>
      <c r="P105" s="187">
        <f t="shared" ca="1" si="38"/>
        <v>363.54028483724403</v>
      </c>
      <c r="Q105" s="187">
        <f t="shared" ca="1" si="38"/>
        <v>369.58031712612126</v>
      </c>
      <c r="R105" s="187">
        <f t="shared" ca="1" si="38"/>
        <v>375.49417370284402</v>
      </c>
      <c r="S105" s="187">
        <f t="shared" ca="1" si="38"/>
        <v>381.27114600564494</v>
      </c>
      <c r="T105" s="187">
        <f t="shared" ca="1" si="38"/>
        <v>386.898008962549</v>
      </c>
      <c r="U105" s="187">
        <f t="shared" ca="1" si="38"/>
        <v>392.36828445884248</v>
      </c>
      <c r="V105" s="187">
        <f t="shared" ca="1" si="38"/>
        <v>397.67911366838524</v>
      </c>
      <c r="W105" s="187">
        <f t="shared" ca="1" si="38"/>
        <v>402.82139021502928</v>
      </c>
      <c r="X105" s="187">
        <f t="shared" ca="1" si="38"/>
        <v>407.77862992450372</v>
      </c>
      <c r="Y105" s="187">
        <f t="shared" ca="1" si="38"/>
        <v>412.53347252800688</v>
      </c>
      <c r="Z105" s="187">
        <f t="shared" ca="1" si="38"/>
        <v>417.42963909688262</v>
      </c>
      <c r="AA105" s="187">
        <f t="shared" ca="1" si="38"/>
        <v>422.10411045736532</v>
      </c>
      <c r="AB105" s="187">
        <f t="shared" ca="1" si="38"/>
        <v>426.53740250839616</v>
      </c>
      <c r="AC105" s="187">
        <f t="shared" ca="1" si="38"/>
        <v>430.70894238755352</v>
      </c>
      <c r="AD105" s="187">
        <f t="shared" ca="1" si="38"/>
        <v>434.59705942831187</v>
      </c>
      <c r="AE105" s="187">
        <f t="shared" ca="1" si="38"/>
        <v>443.05859698217006</v>
      </c>
      <c r="AF105" s="187">
        <f t="shared" ca="1" si="38"/>
        <v>451.43400747368548</v>
      </c>
      <c r="AG105" s="187">
        <f t="shared" ca="1" si="38"/>
        <v>459.77284887770998</v>
      </c>
      <c r="AH105" s="187">
        <f t="shared" ca="1" si="38"/>
        <v>468.21275969782357</v>
      </c>
      <c r="AI105" s="187">
        <f t="shared" ca="1" si="38"/>
        <v>476.81988800070945</v>
      </c>
      <c r="AJ105" s="187">
        <f t="shared" ca="1" si="38"/>
        <v>485.67223982793212</v>
      </c>
      <c r="AK105" s="187">
        <f t="shared" ca="1" si="38"/>
        <v>494.71307200040076</v>
      </c>
      <c r="AL105" s="187">
        <f t="shared" ca="1" si="38"/>
        <v>503.88148623345978</v>
      </c>
      <c r="AM105" s="187">
        <f t="shared" ref="AM105:BD105" ca="1" si="39">AM61+AM77+AM91</f>
        <v>513.15859445887509</v>
      </c>
      <c r="AN105" s="187">
        <f t="shared" ca="1" si="39"/>
        <v>522.45775229575349</v>
      </c>
      <c r="AO105" s="187">
        <f t="shared" ca="1" si="39"/>
        <v>531.75128236761702</v>
      </c>
      <c r="AP105" s="187">
        <f t="shared" ca="1" si="39"/>
        <v>541.00530720906841</v>
      </c>
      <c r="AQ105" s="187">
        <f t="shared" ca="1" si="39"/>
        <v>556.56079958666896</v>
      </c>
      <c r="AR105" s="187">
        <f t="shared" ca="1" si="39"/>
        <v>572.9208836491855</v>
      </c>
      <c r="AS105" s="187">
        <f t="shared" ca="1" si="39"/>
        <v>590.18534430289128</v>
      </c>
      <c r="AT105" s="187">
        <f t="shared" ca="1" si="39"/>
        <v>608.4797941498706</v>
      </c>
      <c r="AU105" s="187">
        <f t="shared" ca="1" si="39"/>
        <v>627.96594446129563</v>
      </c>
      <c r="AV105" s="187">
        <f t="shared" ca="1" si="39"/>
        <v>648.85445062295662</v>
      </c>
      <c r="AW105" s="187">
        <f t="shared" ca="1" si="39"/>
        <v>671.42551514278705</v>
      </c>
      <c r="AX105" s="187">
        <f t="shared" ca="1" si="39"/>
        <v>696.07151558929445</v>
      </c>
      <c r="AY105" s="187">
        <f t="shared" ca="1" si="39"/>
        <v>723.35873857643105</v>
      </c>
      <c r="AZ105" s="187">
        <f t="shared" ca="1" si="39"/>
        <v>754.15676900671133</v>
      </c>
      <c r="BA105" s="187">
        <f t="shared" ca="1" si="39"/>
        <v>789.92213505765642</v>
      </c>
      <c r="BB105" s="187">
        <f t="shared" ca="1" si="39"/>
        <v>833.3618949649449</v>
      </c>
      <c r="BC105" s="187">
        <f t="shared" ca="1" si="39"/>
        <v>890.44374837603823</v>
      </c>
      <c r="BD105" s="187">
        <f t="shared" ca="1" si="39"/>
        <v>979.11720816627655</v>
      </c>
    </row>
    <row r="106" spans="1:56" outlineLevel="1" x14ac:dyDescent="0.2">
      <c r="B106" s="49" t="s">
        <v>157</v>
      </c>
      <c r="C106" s="10" t="s">
        <v>217</v>
      </c>
      <c r="D106" s="24">
        <v>6</v>
      </c>
      <c r="F106" s="74"/>
      <c r="G106" s="187">
        <f t="shared" ref="G106:AL106" ca="1" si="40">G62+G78+G92</f>
        <v>488.43602062257162</v>
      </c>
      <c r="H106" s="187">
        <f t="shared" ca="1" si="40"/>
        <v>449.09776006635406</v>
      </c>
      <c r="I106" s="187">
        <f t="shared" ca="1" si="40"/>
        <v>437.36545312924216</v>
      </c>
      <c r="J106" s="187">
        <f t="shared" ca="1" si="40"/>
        <v>433.82975060012791</v>
      </c>
      <c r="K106" s="187">
        <f t="shared" ca="1" si="40"/>
        <v>407.75103082631284</v>
      </c>
      <c r="L106" s="187">
        <f t="shared" ca="1" si="40"/>
        <v>407.38781278860068</v>
      </c>
      <c r="M106" s="187">
        <f t="shared" ca="1" si="40"/>
        <v>411.72542916283157</v>
      </c>
      <c r="N106" s="187">
        <f t="shared" ca="1" si="40"/>
        <v>416.36317078336344</v>
      </c>
      <c r="O106" s="187">
        <f t="shared" ca="1" si="40"/>
        <v>421.24893018426394</v>
      </c>
      <c r="P106" s="187">
        <f t="shared" ca="1" si="40"/>
        <v>426.05460004407013</v>
      </c>
      <c r="Q106" s="187">
        <f t="shared" ca="1" si="40"/>
        <v>430.77148960225077</v>
      </c>
      <c r="R106" s="187">
        <f t="shared" ca="1" si="40"/>
        <v>435.39557336557141</v>
      </c>
      <c r="S106" s="187">
        <f t="shared" ca="1" si="40"/>
        <v>439.92200925248085</v>
      </c>
      <c r="T106" s="187">
        <f t="shared" ca="1" si="40"/>
        <v>444.3437737528767</v>
      </c>
      <c r="U106" s="187">
        <f t="shared" ca="1" si="40"/>
        <v>448.66095241150532</v>
      </c>
      <c r="V106" s="187">
        <f t="shared" ca="1" si="40"/>
        <v>452.94910856017623</v>
      </c>
      <c r="W106" s="187">
        <f t="shared" ca="1" si="40"/>
        <v>457.13856258332396</v>
      </c>
      <c r="X106" s="187">
        <f t="shared" ca="1" si="40"/>
        <v>461.22070724540151</v>
      </c>
      <c r="Y106" s="187">
        <f t="shared" ca="1" si="40"/>
        <v>465.18648918436645</v>
      </c>
      <c r="Z106" s="187">
        <f t="shared" ca="1" si="40"/>
        <v>469.38838337249535</v>
      </c>
      <c r="AA106" s="187">
        <f t="shared" ca="1" si="40"/>
        <v>473.47258893299943</v>
      </c>
      <c r="AB106" s="187">
        <f t="shared" ca="1" si="40"/>
        <v>477.42937390085712</v>
      </c>
      <c r="AC106" s="187">
        <f t="shared" ca="1" si="40"/>
        <v>481.24853445877511</v>
      </c>
      <c r="AD106" s="187">
        <f t="shared" ca="1" si="40"/>
        <v>484.91937243031714</v>
      </c>
      <c r="AE106" s="187">
        <f t="shared" ca="1" si="40"/>
        <v>488.90024446375003</v>
      </c>
      <c r="AF106" s="187">
        <f t="shared" ca="1" si="40"/>
        <v>492.73329531614473</v>
      </c>
      <c r="AG106" s="187">
        <f t="shared" ca="1" si="40"/>
        <v>496.41243372313454</v>
      </c>
      <c r="AH106" s="187">
        <f t="shared" ca="1" si="40"/>
        <v>499.93111882975916</v>
      </c>
      <c r="AI106" s="187">
        <f t="shared" ca="1" si="40"/>
        <v>503.27703036972861</v>
      </c>
      <c r="AJ106" s="187">
        <f t="shared" ca="1" si="40"/>
        <v>506.43738865676232</v>
      </c>
      <c r="AK106" s="187">
        <f t="shared" ca="1" si="40"/>
        <v>509.40783628790177</v>
      </c>
      <c r="AL106" s="187">
        <f t="shared" ca="1" si="40"/>
        <v>512.1833342203912</v>
      </c>
      <c r="AM106" s="187">
        <f t="shared" ref="AM106:BD106" ca="1" si="41">AM62+AM78+AM92</f>
        <v>514.74816605442061</v>
      </c>
      <c r="AN106" s="187">
        <f t="shared" ca="1" si="41"/>
        <v>517.08533733733429</v>
      </c>
      <c r="AO106" s="187">
        <f t="shared" ca="1" si="41"/>
        <v>519.176441164376</v>
      </c>
      <c r="AP106" s="187">
        <f t="shared" ca="1" si="41"/>
        <v>521.00146237898423</v>
      </c>
      <c r="AQ106" s="187">
        <f t="shared" ca="1" si="41"/>
        <v>530.49350966431723</v>
      </c>
      <c r="AR106" s="187">
        <f t="shared" ca="1" si="41"/>
        <v>540.28127904530822</v>
      </c>
      <c r="AS106" s="187">
        <f t="shared" ca="1" si="41"/>
        <v>550.39496362730154</v>
      </c>
      <c r="AT106" s="187">
        <f t="shared" ca="1" si="41"/>
        <v>560.87251374006428</v>
      </c>
      <c r="AU106" s="187">
        <f t="shared" ca="1" si="41"/>
        <v>571.76294739563843</v>
      </c>
      <c r="AV106" s="187">
        <f t="shared" ca="1" si="41"/>
        <v>583.12855955812256</v>
      </c>
      <c r="AW106" s="187">
        <f t="shared" ca="1" si="41"/>
        <v>595.04723962595733</v>
      </c>
      <c r="AX106" s="187">
        <f t="shared" ca="1" si="41"/>
        <v>607.62324030745788</v>
      </c>
      <c r="AY106" s="187">
        <f t="shared" ca="1" si="41"/>
        <v>621.01415066721131</v>
      </c>
      <c r="AZ106" s="187">
        <f t="shared" ca="1" si="41"/>
        <v>635.46244803293143</v>
      </c>
      <c r="BA106" s="187">
        <f t="shared" ca="1" si="41"/>
        <v>651.3632193451308</v>
      </c>
      <c r="BB106" s="187">
        <f t="shared" ca="1" si="41"/>
        <v>669.4558662204247</v>
      </c>
      <c r="BC106" s="187">
        <f t="shared" ca="1" si="41"/>
        <v>691.36947264124706</v>
      </c>
      <c r="BD106" s="187">
        <f t="shared" ca="1" si="41"/>
        <v>721.96366373398484</v>
      </c>
    </row>
    <row r="107" spans="1:56" outlineLevel="1" x14ac:dyDescent="0.2">
      <c r="B107" s="49" t="s">
        <v>158</v>
      </c>
      <c r="C107" s="10" t="s">
        <v>217</v>
      </c>
      <c r="D107" s="24">
        <v>7</v>
      </c>
      <c r="F107" s="74"/>
      <c r="G107" s="187">
        <f t="shared" ref="G107:AL107" ca="1" si="42">G63+G79+G93</f>
        <v>414.95267194238386</v>
      </c>
      <c r="H107" s="187">
        <f t="shared" ca="1" si="42"/>
        <v>389.6368097973878</v>
      </c>
      <c r="I107" s="187">
        <f t="shared" ca="1" si="42"/>
        <v>383.34958634162194</v>
      </c>
      <c r="J107" s="187">
        <f t="shared" ca="1" si="42"/>
        <v>381.75190186140139</v>
      </c>
      <c r="K107" s="187">
        <f t="shared" ca="1" si="42"/>
        <v>362.14969562436335</v>
      </c>
      <c r="L107" s="187">
        <f t="shared" ca="1" si="42"/>
        <v>362.64504468553775</v>
      </c>
      <c r="M107" s="187">
        <f t="shared" ca="1" si="42"/>
        <v>366.98233067410177</v>
      </c>
      <c r="N107" s="187">
        <f t="shared" ca="1" si="42"/>
        <v>371.59515060030316</v>
      </c>
      <c r="O107" s="187">
        <f t="shared" ca="1" si="42"/>
        <v>376.42885416378135</v>
      </c>
      <c r="P107" s="187">
        <f t="shared" ca="1" si="42"/>
        <v>381.20784540690886</v>
      </c>
      <c r="Q107" s="187">
        <f t="shared" ca="1" si="42"/>
        <v>385.92473496508956</v>
      </c>
      <c r="R107" s="187">
        <f t="shared" ca="1" si="42"/>
        <v>390.57684795005844</v>
      </c>
      <c r="S107" s="187">
        <f t="shared" ca="1" si="42"/>
        <v>395.16074374134666</v>
      </c>
      <c r="T107" s="187">
        <f t="shared" ca="1" si="42"/>
        <v>399.67085284472489</v>
      </c>
      <c r="U107" s="187">
        <f t="shared" ca="1" si="42"/>
        <v>404.10876912742975</v>
      </c>
      <c r="V107" s="187">
        <f t="shared" ca="1" si="42"/>
        <v>408.55162035694798</v>
      </c>
      <c r="W107" s="187">
        <f t="shared" ca="1" si="42"/>
        <v>412.93134932953819</v>
      </c>
      <c r="X107" s="187">
        <f t="shared" ca="1" si="42"/>
        <v>417.2410311186573</v>
      </c>
      <c r="Y107" s="187">
        <f t="shared" ca="1" si="42"/>
        <v>421.47335654929941</v>
      </c>
      <c r="Z107" s="187">
        <f t="shared" ca="1" si="42"/>
        <v>425.98260870126876</v>
      </c>
      <c r="AA107" s="187">
        <f t="shared" ca="1" si="42"/>
        <v>430.41686083170214</v>
      </c>
      <c r="AB107" s="187">
        <f t="shared" ca="1" si="42"/>
        <v>434.7683233071549</v>
      </c>
      <c r="AC107" s="187">
        <f t="shared" ca="1" si="42"/>
        <v>439.0288050781113</v>
      </c>
      <c r="AD107" s="187">
        <f t="shared" ca="1" si="42"/>
        <v>443.1896934799646</v>
      </c>
      <c r="AE107" s="187">
        <f t="shared" ca="1" si="42"/>
        <v>447.71150579608712</v>
      </c>
      <c r="AF107" s="187">
        <f t="shared" ca="1" si="42"/>
        <v>452.13862499465006</v>
      </c>
      <c r="AG107" s="187">
        <f t="shared" ca="1" si="42"/>
        <v>456.46727812678381</v>
      </c>
      <c r="AH107" s="187">
        <f t="shared" ca="1" si="42"/>
        <v>460.69332536376049</v>
      </c>
      <c r="AI107" s="187">
        <f t="shared" ca="1" si="42"/>
        <v>464.8069328628473</v>
      </c>
      <c r="AJ107" s="187">
        <f t="shared" ca="1" si="42"/>
        <v>468.79789552787054</v>
      </c>
      <c r="AK107" s="187">
        <f t="shared" ca="1" si="42"/>
        <v>472.66452156684068</v>
      </c>
      <c r="AL107" s="187">
        <f t="shared" ca="1" si="42"/>
        <v>476.40453151075803</v>
      </c>
      <c r="AM107" s="187">
        <f t="shared" ref="AM107:BD107" ca="1" si="43">AM63+AM79+AM93</f>
        <v>480.00506552848731</v>
      </c>
      <c r="AN107" s="187">
        <f t="shared" ca="1" si="43"/>
        <v>483.45208585597942</v>
      </c>
      <c r="AO107" s="187">
        <f t="shared" ca="1" si="43"/>
        <v>486.73024561765709</v>
      </c>
      <c r="AP107" s="187">
        <f t="shared" ca="1" si="43"/>
        <v>489.82269634580905</v>
      </c>
      <c r="AQ107" s="187">
        <f t="shared" ca="1" si="43"/>
        <v>499.35564554915607</v>
      </c>
      <c r="AR107" s="187">
        <f t="shared" ca="1" si="43"/>
        <v>509.19351631533425</v>
      </c>
      <c r="AS107" s="187">
        <f t="shared" ca="1" si="43"/>
        <v>519.36650250809453</v>
      </c>
      <c r="AT107" s="187">
        <f t="shared" ca="1" si="43"/>
        <v>529.91254369310593</v>
      </c>
      <c r="AU107" s="187">
        <f t="shared" ca="1" si="43"/>
        <v>540.88063550860829</v>
      </c>
      <c r="AV107" s="187">
        <f t="shared" ca="1" si="43"/>
        <v>552.33303888032754</v>
      </c>
      <c r="AW107" s="187">
        <f t="shared" ca="1" si="43"/>
        <v>564.34759748189617</v>
      </c>
      <c r="AX107" s="187">
        <f t="shared" ca="1" si="43"/>
        <v>577.02850662203025</v>
      </c>
      <c r="AY107" s="187">
        <f t="shared" ca="1" si="43"/>
        <v>590.53328633641945</v>
      </c>
      <c r="AZ107" s="187">
        <f t="shared" ca="1" si="43"/>
        <v>605.10433337408381</v>
      </c>
      <c r="BA107" s="187">
        <f t="shared" ca="1" si="43"/>
        <v>621.13664266054388</v>
      </c>
      <c r="BB107" s="187">
        <f t="shared" ca="1" si="43"/>
        <v>639.36951250842685</v>
      </c>
      <c r="BC107" s="187">
        <f t="shared" ca="1" si="43"/>
        <v>661.43191248791027</v>
      </c>
      <c r="BD107" s="187">
        <f t="shared" ca="1" si="43"/>
        <v>692.18334241845764</v>
      </c>
    </row>
    <row r="108" spans="1:56" outlineLevel="1" x14ac:dyDescent="0.2">
      <c r="B108" s="49"/>
    </row>
    <row r="109" spans="1:56" x14ac:dyDescent="0.2">
      <c r="A109" s="30" t="s">
        <v>24</v>
      </c>
      <c r="B109" s="31"/>
      <c r="C109" s="32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F9:BD14">
    <cfRule type="expression" dxfId="137" priority="543">
      <formula>F$14&lt;&gt;1</formula>
    </cfRule>
  </conditionalFormatting>
  <conditionalFormatting sqref="E13:E14">
    <cfRule type="expression" dxfId="136" priority="549">
      <formula>E$14=0</formula>
    </cfRule>
  </conditionalFormatting>
  <conditionalFormatting sqref="E12">
    <cfRule type="expression" dxfId="135" priority="548">
      <formula>E$14=0</formula>
    </cfRule>
  </conditionalFormatting>
  <conditionalFormatting sqref="F8:BD8">
    <cfRule type="expression" dxfId="134" priority="546">
      <formula>AND(E$14=1,F$14=1)</formula>
    </cfRule>
    <cfRule type="expression" dxfId="133" priority="547">
      <formula>F$14=1</formula>
    </cfRule>
  </conditionalFormatting>
  <conditionalFormatting sqref="F8:BD8">
    <cfRule type="expression" dxfId="132" priority="544">
      <formula>AND(F$13=0,F$14=1,E$13=1)</formula>
    </cfRule>
    <cfRule type="expression" dxfId="131" priority="545">
      <formula>AND(F$14=1,F$13=0)</formula>
    </cfRule>
  </conditionalFormatting>
  <conditionalFormatting sqref="B3">
    <cfRule type="expression" dxfId="130" priority="508">
      <formula>$B$3="The model contains one or more errors"</formula>
    </cfRule>
  </conditionalFormatting>
  <conditionalFormatting sqref="F89:F93">
    <cfRule type="expression" dxfId="129" priority="126">
      <formula>F$14=0</formula>
    </cfRule>
  </conditionalFormatting>
  <conditionalFormatting sqref="H87:BD93">
    <cfRule type="expression" dxfId="128" priority="119">
      <formula>H$14=0</formula>
    </cfRule>
  </conditionalFormatting>
  <conditionalFormatting sqref="H87:BD93">
    <cfRule type="expression" dxfId="127" priority="115">
      <formula>AND(H$9&gt;Display_Year_End,G$14=1)</formula>
    </cfRule>
    <cfRule type="expression" dxfId="126" priority="116">
      <formula>AND(H$14=0,I$14=1)</formula>
    </cfRule>
    <cfRule type="expression" dxfId="125" priority="118">
      <formula>H$14=0</formula>
    </cfRule>
  </conditionalFormatting>
  <conditionalFormatting sqref="H87:BD93">
    <cfRule type="expression" dxfId="124" priority="117">
      <formula>H$14=0</formula>
    </cfRule>
  </conditionalFormatting>
  <conditionalFormatting sqref="G87:BD93">
    <cfRule type="expression" dxfId="123" priority="114">
      <formula>G$14=0</formula>
    </cfRule>
  </conditionalFormatting>
  <conditionalFormatting sqref="G87:BD93">
    <cfRule type="expression" dxfId="122" priority="110">
      <formula>AND(G$9&gt;Display_Year_End,F$14=1)</formula>
    </cfRule>
    <cfRule type="expression" dxfId="121" priority="111">
      <formula>AND(G$14=0,H$14=1)</formula>
    </cfRule>
    <cfRule type="expression" dxfId="120" priority="113">
      <formula>G$14=0</formula>
    </cfRule>
  </conditionalFormatting>
  <conditionalFormatting sqref="G87:BD93">
    <cfRule type="expression" dxfId="119" priority="112">
      <formula>G$14=0</formula>
    </cfRule>
  </conditionalFormatting>
  <conditionalFormatting sqref="F103:F107">
    <cfRule type="expression" dxfId="118" priority="99">
      <formula>F$14=0</formula>
    </cfRule>
  </conditionalFormatting>
  <conditionalFormatting sqref="H101:BD107">
    <cfRule type="expression" dxfId="117" priority="92">
      <formula>H$14=0</formula>
    </cfRule>
  </conditionalFormatting>
  <conditionalFormatting sqref="H101:BD107">
    <cfRule type="expression" dxfId="116" priority="88">
      <formula>AND(H$9&gt;Display_Year_End,G$14=1)</formula>
    </cfRule>
    <cfRule type="expression" dxfId="115" priority="89">
      <formula>AND(H$14=0,I$14=1)</formula>
    </cfRule>
    <cfRule type="expression" dxfId="114" priority="91">
      <formula>H$14=0</formula>
    </cfRule>
  </conditionalFormatting>
  <conditionalFormatting sqref="H101:BD107">
    <cfRule type="expression" dxfId="113" priority="90">
      <formula>H$14=0</formula>
    </cfRule>
  </conditionalFormatting>
  <conditionalFormatting sqref="G101:BD107">
    <cfRule type="expression" dxfId="112" priority="87">
      <formula>G$14=0</formula>
    </cfRule>
  </conditionalFormatting>
  <conditionalFormatting sqref="G101:BD107">
    <cfRule type="expression" dxfId="111" priority="83">
      <formula>AND(G$9&gt;Display_Year_End,F$14=1)</formula>
    </cfRule>
    <cfRule type="expression" dxfId="110" priority="84">
      <formula>AND(G$14=0,H$14=1)</formula>
    </cfRule>
    <cfRule type="expression" dxfId="109" priority="86">
      <formula>G$14=0</formula>
    </cfRule>
  </conditionalFormatting>
  <conditionalFormatting sqref="G101:BD107">
    <cfRule type="expression" dxfId="108" priority="85">
      <formula>G$14=0</formula>
    </cfRule>
  </conditionalFormatting>
  <hyperlinks>
    <hyperlink ref="B5" location="Contents!A1" display="[To Contents]" xr:uid="{00000000-0004-0000-09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2" id="{FE8E8457-1B0A-44CD-8A7A-B86B91CEC019}">
            <xm:f>'Avoidable Costs'!F$14=0</xm:f>
            <x14:dxf>
              <font>
                <color theme="0"/>
              </font>
            </x14:dxf>
          </x14:cfRule>
          <xm:sqref>F75:F79 G73:BD79 F43:F47 G41:BD47 F59:F63 G57:BD63 F29:F33 G27:BD33</xm:sqref>
        </x14:conditionalFormatting>
        <x14:conditionalFormatting xmlns:xm="http://schemas.microsoft.com/office/excel/2006/main">
          <x14:cfRule type="expression" priority="78" id="{0087DDC0-D007-47C4-AF9F-DDD83AE5A7CE}">
            <xm:f>AND('Avoidable Costs'!G$9&gt;Display_Year_End,'Avoidable Costs'!F$14=1)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79" id="{0B701BDE-6CA2-41B7-B5AB-13B06F0F933D}">
            <xm:f>AND('Avoidable Costs'!G$14=0,'Avoidable Costs'!H$14=1)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81" id="{E3F1A549-2005-4F38-A4A2-DC31CF06450A}">
            <xm:f>'Avoidable Costs'!G$14=0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G73:BD79 G41:BD47 G57:BD63 G20:BD20 G27:BD33</xm:sqref>
        </x14:conditionalFormatting>
        <x14:conditionalFormatting xmlns:xm="http://schemas.microsoft.com/office/excel/2006/main">
          <x14:cfRule type="expression" priority="80" id="{60683E14-03BE-455D-BC05-E2DCBBAC4328}">
            <xm:f>'Avoidable Costs'!G$14=0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G73:BD79 G41:BD47 G57:BD63 G20:BD20 G27:BD33</xm:sqref>
        </x14:conditionalFormatting>
        <x14:conditionalFormatting xmlns:xm="http://schemas.microsoft.com/office/excel/2006/main">
          <x14:cfRule type="expression" priority="32" id="{368CC027-D506-48EB-959E-7EACA8312B4D}">
            <xm:f>AND('Regulatory Model'!H$9&gt;Display_Year_End,'Regulatory Model'!G$14=1)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33" id="{25374E2C-D65D-414A-84F5-5749770AC88A}">
            <xm:f>AND('Regulatory Model'!H$14=0,'Regulatory Model'!I$14=1)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5" id="{C8D9EB49-749A-40C6-B753-E3499E7014ED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  <x14:conditionalFormatting xmlns:xm="http://schemas.microsoft.com/office/excel/2006/main">
          <x14:cfRule type="expression" priority="34" id="{7455F030-2E3F-41DF-ABB8-BED9B67948B1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  <x14:conditionalFormatting xmlns:xm="http://schemas.microsoft.com/office/excel/2006/main">
          <x14:cfRule type="expression" priority="28" id="{CB48B213-3325-4E99-A4ED-2ADBCF70615C}">
            <xm:f>AND('Capital Base'!G$9&gt;Display_Year_End,'Capital Base'!F$14=1)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29" id="{973A41EF-9F6B-46FA-A6C0-A38E20BD560C}">
            <xm:f>AND('Capital Base'!G$14=0,'Capital Base'!H$14=1)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1" id="{7F452AB7-A8CD-46A6-88F0-66D058A83E15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G18:BD19</xm:sqref>
        </x14:conditionalFormatting>
        <x14:conditionalFormatting xmlns:xm="http://schemas.microsoft.com/office/excel/2006/main">
          <x14:cfRule type="expression" priority="30" id="{9F4ABEDD-199B-4F90-A4EF-547E24E830DF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G18:BD19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4F81BD"/>
    <pageSetUpPr fitToPage="1"/>
  </sheetPr>
  <dimension ref="A1:BE79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pane="topRight" activeCell="G101" sqref="G101"/>
      <selection pane="bottomLeft" activeCell="G101" sqref="G101"/>
      <selection pane="bottomRight" activeCell="F1" sqref="F1:K1048576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5" width="9" style="1" customWidth="1"/>
    <col min="6" max="11" width="9.85546875" style="1" customWidth="1"/>
    <col min="12" max="56" width="9" style="1" hidden="1" customWidth="1"/>
    <col min="57" max="57" width="2.42578125" style="1" customWidth="1"/>
    <col min="58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10</v>
      </c>
      <c r="B2" s="102" t="str">
        <f ca="1">PROPER(MID(CELL("filename", A1), FIND("]", CELL("filename", A1))+1, 100))</f>
        <v>Avoidable Costs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SUM(A7:A15,A17:A21,A23:A35,A37:A51,A53:A65,A67:A78)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9">
        <f ca="1">MAX($A$1:A5)+subsection</f>
        <v>10.01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D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Forecast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 t="shared" si="0"/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BC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si="2"/>
        <v>2060</v>
      </c>
      <c r="AY9" s="57">
        <f t="shared" si="2"/>
        <v>2061</v>
      </c>
      <c r="AZ9" s="57">
        <f t="shared" si="2"/>
        <v>2062</v>
      </c>
      <c r="BA9" s="57">
        <f t="shared" si="2"/>
        <v>2063</v>
      </c>
      <c r="BB9" s="57">
        <f t="shared" si="2"/>
        <v>2064</v>
      </c>
      <c r="BC9" s="57">
        <f t="shared" si="2"/>
        <v>2065</v>
      </c>
      <c r="BD9" s="57">
        <f>BC9+1</f>
        <v>2066</v>
      </c>
      <c r="BE9" s="14"/>
    </row>
    <row r="10" spans="1:57" s="18" customFormat="1" ht="14.25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D10" si="3">I11+1</f>
        <v>43647</v>
      </c>
      <c r="K10" s="59">
        <f t="shared" si="3"/>
        <v>44013</v>
      </c>
      <c r="L10" s="59">
        <f t="shared" si="3"/>
        <v>44378</v>
      </c>
      <c r="M10" s="59">
        <f t="shared" si="3"/>
        <v>44743</v>
      </c>
      <c r="N10" s="59">
        <f t="shared" si="3"/>
        <v>45108</v>
      </c>
      <c r="O10" s="59">
        <f t="shared" si="3"/>
        <v>45474</v>
      </c>
      <c r="P10" s="59">
        <f t="shared" si="3"/>
        <v>45839</v>
      </c>
      <c r="Q10" s="59">
        <f t="shared" si="3"/>
        <v>46204</v>
      </c>
      <c r="R10" s="59">
        <f t="shared" si="3"/>
        <v>46569</v>
      </c>
      <c r="S10" s="59">
        <f t="shared" si="3"/>
        <v>46935</v>
      </c>
      <c r="T10" s="59">
        <f t="shared" si="3"/>
        <v>47300</v>
      </c>
      <c r="U10" s="59">
        <f t="shared" si="3"/>
        <v>47665</v>
      </c>
      <c r="V10" s="59">
        <f t="shared" si="3"/>
        <v>48030</v>
      </c>
      <c r="W10" s="59">
        <f t="shared" si="3"/>
        <v>48396</v>
      </c>
      <c r="X10" s="59">
        <f t="shared" si="3"/>
        <v>48761</v>
      </c>
      <c r="Y10" s="59">
        <f t="shared" si="3"/>
        <v>49126</v>
      </c>
      <c r="Z10" s="59">
        <f t="shared" si="3"/>
        <v>49491</v>
      </c>
      <c r="AA10" s="59">
        <f t="shared" si="3"/>
        <v>49857</v>
      </c>
      <c r="AB10" s="59">
        <f t="shared" si="3"/>
        <v>50222</v>
      </c>
      <c r="AC10" s="59">
        <f t="shared" si="3"/>
        <v>50587</v>
      </c>
      <c r="AD10" s="59">
        <f t="shared" si="3"/>
        <v>50952</v>
      </c>
      <c r="AE10" s="59">
        <f t="shared" si="3"/>
        <v>51318</v>
      </c>
      <c r="AF10" s="59">
        <f t="shared" si="3"/>
        <v>51683</v>
      </c>
      <c r="AG10" s="59">
        <f t="shared" si="3"/>
        <v>52048</v>
      </c>
      <c r="AH10" s="59">
        <f t="shared" si="3"/>
        <v>52413</v>
      </c>
      <c r="AI10" s="59">
        <f t="shared" si="3"/>
        <v>52779</v>
      </c>
      <c r="AJ10" s="59">
        <f t="shared" si="3"/>
        <v>53144</v>
      </c>
      <c r="AK10" s="59">
        <f t="shared" si="3"/>
        <v>53509</v>
      </c>
      <c r="AL10" s="59">
        <f t="shared" si="3"/>
        <v>53874</v>
      </c>
      <c r="AM10" s="59">
        <f t="shared" si="3"/>
        <v>54240</v>
      </c>
      <c r="AN10" s="59">
        <f t="shared" si="3"/>
        <v>54605</v>
      </c>
      <c r="AO10" s="59">
        <f t="shared" si="3"/>
        <v>54970</v>
      </c>
      <c r="AP10" s="59">
        <f t="shared" si="3"/>
        <v>55335</v>
      </c>
      <c r="AQ10" s="59">
        <f t="shared" si="3"/>
        <v>55701</v>
      </c>
      <c r="AR10" s="59">
        <f t="shared" si="3"/>
        <v>56066</v>
      </c>
      <c r="AS10" s="59">
        <f t="shared" si="3"/>
        <v>56431</v>
      </c>
      <c r="AT10" s="59">
        <f t="shared" si="3"/>
        <v>56796</v>
      </c>
      <c r="AU10" s="59">
        <f t="shared" si="3"/>
        <v>57162</v>
      </c>
      <c r="AV10" s="59">
        <f t="shared" si="3"/>
        <v>57527</v>
      </c>
      <c r="AW10" s="59">
        <f t="shared" si="3"/>
        <v>57892</v>
      </c>
      <c r="AX10" s="59">
        <f t="shared" si="3"/>
        <v>58257</v>
      </c>
      <c r="AY10" s="59">
        <f t="shared" si="3"/>
        <v>58623</v>
      </c>
      <c r="AZ10" s="59">
        <f t="shared" si="3"/>
        <v>58988</v>
      </c>
      <c r="BA10" s="59">
        <f t="shared" si="3"/>
        <v>59353</v>
      </c>
      <c r="BB10" s="59">
        <f t="shared" si="3"/>
        <v>59718</v>
      </c>
      <c r="BC10" s="59">
        <f t="shared" si="3"/>
        <v>60084</v>
      </c>
      <c r="BD10" s="59">
        <f t="shared" si="3"/>
        <v>60449</v>
      </c>
    </row>
    <row r="11" spans="1:57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4">EOMONTH(I11,12)</f>
        <v>44012</v>
      </c>
      <c r="K11" s="59">
        <f t="shared" si="4"/>
        <v>44377</v>
      </c>
      <c r="L11" s="59">
        <f t="shared" si="4"/>
        <v>44742</v>
      </c>
      <c r="M11" s="59">
        <f t="shared" si="4"/>
        <v>45107</v>
      </c>
      <c r="N11" s="59">
        <f t="shared" si="4"/>
        <v>45473</v>
      </c>
      <c r="O11" s="59">
        <f t="shared" si="4"/>
        <v>45838</v>
      </c>
      <c r="P11" s="59">
        <f t="shared" si="4"/>
        <v>46203</v>
      </c>
      <c r="Q11" s="59">
        <f t="shared" si="4"/>
        <v>46568</v>
      </c>
      <c r="R11" s="59">
        <f t="shared" si="4"/>
        <v>46934</v>
      </c>
      <c r="S11" s="59">
        <f t="shared" si="4"/>
        <v>47299</v>
      </c>
      <c r="T11" s="59">
        <f t="shared" si="4"/>
        <v>47664</v>
      </c>
      <c r="U11" s="59">
        <f t="shared" si="4"/>
        <v>48029</v>
      </c>
      <c r="V11" s="59">
        <f t="shared" si="4"/>
        <v>48395</v>
      </c>
      <c r="W11" s="59">
        <f t="shared" si="4"/>
        <v>48760</v>
      </c>
      <c r="X11" s="59">
        <f t="shared" si="4"/>
        <v>49125</v>
      </c>
      <c r="Y11" s="59">
        <f t="shared" si="4"/>
        <v>49490</v>
      </c>
      <c r="Z11" s="59">
        <f t="shared" si="4"/>
        <v>49856</v>
      </c>
      <c r="AA11" s="59">
        <f t="shared" si="4"/>
        <v>50221</v>
      </c>
      <c r="AB11" s="59">
        <f t="shared" si="4"/>
        <v>50586</v>
      </c>
      <c r="AC11" s="59">
        <f t="shared" si="4"/>
        <v>50951</v>
      </c>
      <c r="AD11" s="59">
        <f t="shared" si="4"/>
        <v>51317</v>
      </c>
      <c r="AE11" s="59">
        <f t="shared" si="4"/>
        <v>51682</v>
      </c>
      <c r="AF11" s="59">
        <f t="shared" si="4"/>
        <v>52047</v>
      </c>
      <c r="AG11" s="59">
        <f t="shared" si="4"/>
        <v>52412</v>
      </c>
      <c r="AH11" s="59">
        <f t="shared" si="4"/>
        <v>52778</v>
      </c>
      <c r="AI11" s="59">
        <f t="shared" si="4"/>
        <v>53143</v>
      </c>
      <c r="AJ11" s="59">
        <f t="shared" si="4"/>
        <v>53508</v>
      </c>
      <c r="AK11" s="59">
        <f t="shared" si="4"/>
        <v>53873</v>
      </c>
      <c r="AL11" s="59">
        <f t="shared" si="4"/>
        <v>54239</v>
      </c>
      <c r="AM11" s="59">
        <f t="shared" si="4"/>
        <v>54604</v>
      </c>
      <c r="AN11" s="59">
        <f t="shared" si="4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BC11" si="5">EOMONTH(AQ11,12)</f>
        <v>56430</v>
      </c>
      <c r="AS11" s="59">
        <f t="shared" si="5"/>
        <v>56795</v>
      </c>
      <c r="AT11" s="59">
        <f t="shared" si="5"/>
        <v>57161</v>
      </c>
      <c r="AU11" s="59">
        <f t="shared" si="5"/>
        <v>57526</v>
      </c>
      <c r="AV11" s="59">
        <f t="shared" si="5"/>
        <v>57891</v>
      </c>
      <c r="AW11" s="59">
        <f t="shared" si="5"/>
        <v>58256</v>
      </c>
      <c r="AX11" s="59">
        <f t="shared" si="5"/>
        <v>58622</v>
      </c>
      <c r="AY11" s="59">
        <f t="shared" si="5"/>
        <v>58987</v>
      </c>
      <c r="AZ11" s="59">
        <f t="shared" si="5"/>
        <v>59352</v>
      </c>
      <c r="BA11" s="59">
        <f t="shared" si="5"/>
        <v>59717</v>
      </c>
      <c r="BB11" s="59">
        <f t="shared" si="5"/>
        <v>60083</v>
      </c>
      <c r="BC11" s="59">
        <f t="shared" si="5"/>
        <v>60448</v>
      </c>
      <c r="BD11" s="59">
        <f>EOMONTH(BC11,12)</f>
        <v>60813</v>
      </c>
      <c r="BE11" s="18"/>
    </row>
    <row r="12" spans="1:57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6">I12+1</f>
        <v>4</v>
      </c>
      <c r="K12" s="61">
        <f t="shared" si="6"/>
        <v>5</v>
      </c>
      <c r="L12" s="61">
        <f t="shared" si="6"/>
        <v>6</v>
      </c>
      <c r="M12" s="61">
        <f t="shared" si="6"/>
        <v>7</v>
      </c>
      <c r="N12" s="61">
        <f t="shared" si="6"/>
        <v>8</v>
      </c>
      <c r="O12" s="61">
        <f t="shared" si="6"/>
        <v>9</v>
      </c>
      <c r="P12" s="61">
        <f t="shared" si="6"/>
        <v>10</v>
      </c>
      <c r="Q12" s="61">
        <f t="shared" si="6"/>
        <v>11</v>
      </c>
      <c r="R12" s="61">
        <f t="shared" si="6"/>
        <v>12</v>
      </c>
      <c r="S12" s="61">
        <f t="shared" si="6"/>
        <v>13</v>
      </c>
      <c r="T12" s="61">
        <f t="shared" si="6"/>
        <v>14</v>
      </c>
      <c r="U12" s="61">
        <f t="shared" si="6"/>
        <v>15</v>
      </c>
      <c r="V12" s="61">
        <f t="shared" si="6"/>
        <v>16</v>
      </c>
      <c r="W12" s="61">
        <f t="shared" si="6"/>
        <v>17</v>
      </c>
      <c r="X12" s="61">
        <f t="shared" si="6"/>
        <v>18</v>
      </c>
      <c r="Y12" s="61">
        <f t="shared" si="6"/>
        <v>19</v>
      </c>
      <c r="Z12" s="61">
        <f t="shared" si="6"/>
        <v>20</v>
      </c>
      <c r="AA12" s="61">
        <f t="shared" si="6"/>
        <v>21</v>
      </c>
      <c r="AB12" s="61">
        <f t="shared" si="6"/>
        <v>22</v>
      </c>
      <c r="AC12" s="61">
        <f t="shared" si="6"/>
        <v>23</v>
      </c>
      <c r="AD12" s="61">
        <f t="shared" si="6"/>
        <v>24</v>
      </c>
      <c r="AE12" s="61">
        <f t="shared" si="6"/>
        <v>25</v>
      </c>
      <c r="AF12" s="61">
        <f t="shared" si="6"/>
        <v>26</v>
      </c>
      <c r="AG12" s="61">
        <f t="shared" si="6"/>
        <v>27</v>
      </c>
      <c r="AH12" s="61">
        <f t="shared" si="6"/>
        <v>28</v>
      </c>
      <c r="AI12" s="61">
        <f t="shared" si="6"/>
        <v>29</v>
      </c>
      <c r="AJ12" s="61">
        <f t="shared" si="6"/>
        <v>30</v>
      </c>
      <c r="AK12" s="61">
        <f t="shared" si="6"/>
        <v>31</v>
      </c>
      <c r="AL12" s="61">
        <f t="shared" si="6"/>
        <v>32</v>
      </c>
      <c r="AM12" s="61">
        <f t="shared" si="6"/>
        <v>33</v>
      </c>
      <c r="AN12" s="61">
        <f t="shared" si="6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BC12" si="7">AQ12+1</f>
        <v>38</v>
      </c>
      <c r="AS12" s="61">
        <f t="shared" si="7"/>
        <v>39</v>
      </c>
      <c r="AT12" s="61">
        <f t="shared" si="7"/>
        <v>40</v>
      </c>
      <c r="AU12" s="61">
        <f t="shared" si="7"/>
        <v>41</v>
      </c>
      <c r="AV12" s="61">
        <f t="shared" si="7"/>
        <v>42</v>
      </c>
      <c r="AW12" s="61">
        <f t="shared" si="7"/>
        <v>43</v>
      </c>
      <c r="AX12" s="61">
        <f t="shared" si="7"/>
        <v>44</v>
      </c>
      <c r="AY12" s="61">
        <f t="shared" si="7"/>
        <v>45</v>
      </c>
      <c r="AZ12" s="61">
        <f t="shared" si="7"/>
        <v>46</v>
      </c>
      <c r="BA12" s="61">
        <f t="shared" si="7"/>
        <v>47</v>
      </c>
      <c r="BB12" s="61">
        <f t="shared" si="7"/>
        <v>48</v>
      </c>
      <c r="BC12" s="61">
        <f t="shared" si="7"/>
        <v>49</v>
      </c>
      <c r="BD12" s="61">
        <f>BC12+1</f>
        <v>50</v>
      </c>
    </row>
    <row r="13" spans="1:57" outlineLevel="1" x14ac:dyDescent="0.2">
      <c r="B13" s="55" t="s">
        <v>212</v>
      </c>
      <c r="E13" s="60">
        <f t="shared" ref="E13:BD13" si="8">IF(E9&gt;Actual_End_Year,0,1)</f>
        <v>1</v>
      </c>
      <c r="F13" s="60">
        <f t="shared" si="8"/>
        <v>1</v>
      </c>
      <c r="G13" s="60">
        <f t="shared" si="8"/>
        <v>1</v>
      </c>
      <c r="H13" s="60">
        <f t="shared" si="8"/>
        <v>1</v>
      </c>
      <c r="I13" s="60">
        <f t="shared" si="8"/>
        <v>1</v>
      </c>
      <c r="J13" s="60">
        <f t="shared" si="8"/>
        <v>0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60">
        <f t="shared" si="8"/>
        <v>0</v>
      </c>
      <c r="Y13" s="60">
        <f t="shared" si="8"/>
        <v>0</v>
      </c>
      <c r="Z13" s="60">
        <f t="shared" si="8"/>
        <v>0</v>
      </c>
      <c r="AA13" s="60">
        <f t="shared" si="8"/>
        <v>0</v>
      </c>
      <c r="AB13" s="60">
        <f t="shared" si="8"/>
        <v>0</v>
      </c>
      <c r="AC13" s="60">
        <f t="shared" si="8"/>
        <v>0</v>
      </c>
      <c r="AD13" s="60">
        <f t="shared" si="8"/>
        <v>0</v>
      </c>
      <c r="AE13" s="60">
        <f t="shared" si="8"/>
        <v>0</v>
      </c>
      <c r="AF13" s="60">
        <f t="shared" si="8"/>
        <v>0</v>
      </c>
      <c r="AG13" s="60">
        <f t="shared" si="8"/>
        <v>0</v>
      </c>
      <c r="AH13" s="60">
        <f t="shared" si="8"/>
        <v>0</v>
      </c>
      <c r="AI13" s="60">
        <f t="shared" si="8"/>
        <v>0</v>
      </c>
      <c r="AJ13" s="60">
        <f t="shared" si="8"/>
        <v>0</v>
      </c>
      <c r="AK13" s="60">
        <f t="shared" si="8"/>
        <v>0</v>
      </c>
      <c r="AL13" s="60">
        <f t="shared" si="8"/>
        <v>0</v>
      </c>
      <c r="AM13" s="60">
        <f t="shared" si="8"/>
        <v>0</v>
      </c>
      <c r="AN13" s="60">
        <f t="shared" si="8"/>
        <v>0</v>
      </c>
      <c r="AO13" s="60">
        <f t="shared" si="8"/>
        <v>0</v>
      </c>
      <c r="AP13" s="60">
        <f t="shared" si="8"/>
        <v>0</v>
      </c>
      <c r="AQ13" s="60">
        <f t="shared" si="8"/>
        <v>0</v>
      </c>
      <c r="AR13" s="60">
        <f t="shared" si="8"/>
        <v>0</v>
      </c>
      <c r="AS13" s="60">
        <f t="shared" si="8"/>
        <v>0</v>
      </c>
      <c r="AT13" s="60">
        <f t="shared" si="8"/>
        <v>0</v>
      </c>
      <c r="AU13" s="60">
        <f t="shared" si="8"/>
        <v>0</v>
      </c>
      <c r="AV13" s="60">
        <f t="shared" si="8"/>
        <v>0</v>
      </c>
      <c r="AW13" s="60">
        <f t="shared" si="8"/>
        <v>0</v>
      </c>
      <c r="AX13" s="60">
        <f t="shared" si="8"/>
        <v>0</v>
      </c>
      <c r="AY13" s="60">
        <f t="shared" si="8"/>
        <v>0</v>
      </c>
      <c r="AZ13" s="60">
        <f t="shared" si="8"/>
        <v>0</v>
      </c>
      <c r="BA13" s="60">
        <f t="shared" si="8"/>
        <v>0</v>
      </c>
      <c r="BB13" s="60">
        <f t="shared" si="8"/>
        <v>0</v>
      </c>
      <c r="BC13" s="60">
        <f t="shared" si="8"/>
        <v>0</v>
      </c>
      <c r="BD13" s="60">
        <f t="shared" si="8"/>
        <v>0</v>
      </c>
    </row>
    <row r="14" spans="1:57" outlineLevel="1" x14ac:dyDescent="0.2">
      <c r="B14" s="55" t="s">
        <v>213</v>
      </c>
      <c r="E14" s="60">
        <f t="shared" ref="E14:BD14" si="9">IF(AND(E9&gt;=Actual_Start_Year,E9&lt;=Display_Year_End),1,0)</f>
        <v>0</v>
      </c>
      <c r="F14" s="60">
        <f t="shared" si="9"/>
        <v>1</v>
      </c>
      <c r="G14" s="61">
        <f t="shared" si="9"/>
        <v>1</v>
      </c>
      <c r="H14" s="61">
        <f t="shared" si="9"/>
        <v>1</v>
      </c>
      <c r="I14" s="61">
        <f t="shared" si="9"/>
        <v>1</v>
      </c>
      <c r="J14" s="61">
        <f t="shared" si="9"/>
        <v>1</v>
      </c>
      <c r="K14" s="61">
        <f t="shared" si="9"/>
        <v>1</v>
      </c>
      <c r="L14" s="61">
        <f t="shared" si="9"/>
        <v>1</v>
      </c>
      <c r="M14" s="61">
        <f t="shared" si="9"/>
        <v>1</v>
      </c>
      <c r="N14" s="61">
        <f t="shared" si="9"/>
        <v>1</v>
      </c>
      <c r="O14" s="61">
        <f t="shared" si="9"/>
        <v>1</v>
      </c>
      <c r="P14" s="61">
        <f t="shared" si="9"/>
        <v>1</v>
      </c>
      <c r="Q14" s="61">
        <f t="shared" si="9"/>
        <v>1</v>
      </c>
      <c r="R14" s="61">
        <f t="shared" si="9"/>
        <v>1</v>
      </c>
      <c r="S14" s="61">
        <f t="shared" si="9"/>
        <v>1</v>
      </c>
      <c r="T14" s="61">
        <f t="shared" si="9"/>
        <v>1</v>
      </c>
      <c r="U14" s="61">
        <f t="shared" si="9"/>
        <v>1</v>
      </c>
      <c r="V14" s="61">
        <f t="shared" si="9"/>
        <v>1</v>
      </c>
      <c r="W14" s="61">
        <f t="shared" si="9"/>
        <v>1</v>
      </c>
      <c r="X14" s="61">
        <f t="shared" si="9"/>
        <v>1</v>
      </c>
      <c r="Y14" s="61">
        <f t="shared" si="9"/>
        <v>1</v>
      </c>
      <c r="Z14" s="61">
        <f t="shared" si="9"/>
        <v>1</v>
      </c>
      <c r="AA14" s="61">
        <f t="shared" si="9"/>
        <v>1</v>
      </c>
      <c r="AB14" s="61">
        <f t="shared" si="9"/>
        <v>1</v>
      </c>
      <c r="AC14" s="61">
        <f t="shared" si="9"/>
        <v>1</v>
      </c>
      <c r="AD14" s="61">
        <f t="shared" si="9"/>
        <v>1</v>
      </c>
      <c r="AE14" s="61">
        <f t="shared" si="9"/>
        <v>1</v>
      </c>
      <c r="AF14" s="61">
        <f t="shared" si="9"/>
        <v>1</v>
      </c>
      <c r="AG14" s="61">
        <f t="shared" si="9"/>
        <v>1</v>
      </c>
      <c r="AH14" s="61">
        <f t="shared" si="9"/>
        <v>1</v>
      </c>
      <c r="AI14" s="61">
        <f t="shared" si="9"/>
        <v>1</v>
      </c>
      <c r="AJ14" s="61">
        <f t="shared" si="9"/>
        <v>1</v>
      </c>
      <c r="AK14" s="61">
        <f t="shared" si="9"/>
        <v>1</v>
      </c>
      <c r="AL14" s="61">
        <f t="shared" si="9"/>
        <v>1</v>
      </c>
      <c r="AM14" s="61">
        <f t="shared" si="9"/>
        <v>1</v>
      </c>
      <c r="AN14" s="61">
        <f t="shared" si="9"/>
        <v>1</v>
      </c>
      <c r="AO14" s="61">
        <f t="shared" si="9"/>
        <v>1</v>
      </c>
      <c r="AP14" s="61">
        <f t="shared" si="9"/>
        <v>1</v>
      </c>
      <c r="AQ14" s="61">
        <f t="shared" si="9"/>
        <v>1</v>
      </c>
      <c r="AR14" s="61">
        <f t="shared" si="9"/>
        <v>1</v>
      </c>
      <c r="AS14" s="61">
        <f t="shared" si="9"/>
        <v>1</v>
      </c>
      <c r="AT14" s="61">
        <f t="shared" si="9"/>
        <v>1</v>
      </c>
      <c r="AU14" s="61">
        <f t="shared" si="9"/>
        <v>1</v>
      </c>
      <c r="AV14" s="61">
        <f t="shared" si="9"/>
        <v>1</v>
      </c>
      <c r="AW14" s="61">
        <f t="shared" si="9"/>
        <v>1</v>
      </c>
      <c r="AX14" s="61">
        <f t="shared" si="9"/>
        <v>1</v>
      </c>
      <c r="AY14" s="61">
        <f t="shared" si="9"/>
        <v>1</v>
      </c>
      <c r="AZ14" s="61">
        <f t="shared" si="9"/>
        <v>1</v>
      </c>
      <c r="BA14" s="61">
        <f t="shared" si="9"/>
        <v>1</v>
      </c>
      <c r="BB14" s="61">
        <f t="shared" si="9"/>
        <v>1</v>
      </c>
      <c r="BC14" s="61">
        <f t="shared" si="9"/>
        <v>1</v>
      </c>
      <c r="BD14" s="61">
        <f t="shared" si="9"/>
        <v>1</v>
      </c>
    </row>
    <row r="15" spans="1:57" x14ac:dyDescent="0.2">
      <c r="A15" s="9"/>
      <c r="C15" s="13"/>
      <c r="D15" s="46"/>
    </row>
    <row r="16" spans="1:57" x14ac:dyDescent="0.2">
      <c r="A16" s="6">
        <f ca="1">MAX($A$1:A9)+subsection</f>
        <v>10.02</v>
      </c>
      <c r="B16" s="6" t="s">
        <v>266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C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outlineLevel="1" x14ac:dyDescent="0.2">
      <c r="B18" s="49" t="s">
        <v>222</v>
      </c>
      <c r="C18" s="10" t="s">
        <v>223</v>
      </c>
      <c r="G18" s="184">
        <f>'Regulatory Model'!G21</f>
        <v>1.3108614232209881E-2</v>
      </c>
      <c r="H18" s="184">
        <f>'Regulatory Model'!H21</f>
        <v>2.1256931608133023E-2</v>
      </c>
      <c r="I18" s="184">
        <f>'Regulatory Model'!I21</f>
        <v>1.9004524886877761E-2</v>
      </c>
      <c r="J18" s="184">
        <f>'Regulatory Model'!J21</f>
        <v>1.3321492007104752E-2</v>
      </c>
      <c r="K18" s="184">
        <f>'Regulatory Model'!K21</f>
        <v>2.1910604732690686E-2</v>
      </c>
      <c r="L18" s="184">
        <f>'Regulatory Model'!L21</f>
        <v>2.5000000000000001E-2</v>
      </c>
      <c r="M18" s="184">
        <f>'Regulatory Model'!M21</f>
        <v>2.5000000000000001E-2</v>
      </c>
      <c r="N18" s="184">
        <f>'Regulatory Model'!N21</f>
        <v>2.5000000000000001E-2</v>
      </c>
      <c r="O18" s="184">
        <f>'Regulatory Model'!O21</f>
        <v>2.5000000000000001E-2</v>
      </c>
      <c r="P18" s="184">
        <f>'Regulatory Model'!P21</f>
        <v>2.5000000000000001E-2</v>
      </c>
      <c r="Q18" s="184">
        <f>'Regulatory Model'!Q21</f>
        <v>2.5000000000000001E-2</v>
      </c>
      <c r="R18" s="184">
        <f>'Regulatory Model'!R21</f>
        <v>2.5000000000000001E-2</v>
      </c>
      <c r="S18" s="184">
        <f>'Regulatory Model'!S21</f>
        <v>2.5000000000000001E-2</v>
      </c>
      <c r="T18" s="184">
        <f>'Regulatory Model'!T21</f>
        <v>2.5000000000000001E-2</v>
      </c>
      <c r="U18" s="184">
        <f>'Regulatory Model'!U21</f>
        <v>2.5000000000000001E-2</v>
      </c>
      <c r="V18" s="184">
        <f>'Regulatory Model'!V21</f>
        <v>2.5000000000000001E-2</v>
      </c>
      <c r="W18" s="184">
        <f>'Regulatory Model'!W21</f>
        <v>2.5000000000000001E-2</v>
      </c>
      <c r="X18" s="184">
        <f>'Regulatory Model'!X21</f>
        <v>2.5000000000000001E-2</v>
      </c>
      <c r="Y18" s="184">
        <f>'Regulatory Model'!Y21</f>
        <v>2.5000000000000001E-2</v>
      </c>
      <c r="Z18" s="184">
        <f>'Regulatory Model'!Z21</f>
        <v>2.5000000000000001E-2</v>
      </c>
      <c r="AA18" s="184">
        <f>'Regulatory Model'!AA21</f>
        <v>2.5000000000000001E-2</v>
      </c>
      <c r="AB18" s="184">
        <f>'Regulatory Model'!AB21</f>
        <v>2.5000000000000001E-2</v>
      </c>
      <c r="AC18" s="184">
        <f>'Regulatory Model'!AC21</f>
        <v>2.5000000000000001E-2</v>
      </c>
      <c r="AD18" s="184">
        <f>'Regulatory Model'!AD21</f>
        <v>2.5000000000000001E-2</v>
      </c>
      <c r="AE18" s="184">
        <f>'Regulatory Model'!AE21</f>
        <v>2.5000000000000001E-2</v>
      </c>
      <c r="AF18" s="184">
        <f>'Regulatory Model'!AF21</f>
        <v>2.5000000000000001E-2</v>
      </c>
      <c r="AG18" s="184">
        <f>'Regulatory Model'!AG21</f>
        <v>2.5000000000000001E-2</v>
      </c>
      <c r="AH18" s="184">
        <f>'Regulatory Model'!AH21</f>
        <v>2.5000000000000001E-2</v>
      </c>
      <c r="AI18" s="184">
        <f>'Regulatory Model'!AI21</f>
        <v>2.5000000000000001E-2</v>
      </c>
      <c r="AJ18" s="184">
        <f>'Regulatory Model'!AJ21</f>
        <v>2.5000000000000001E-2</v>
      </c>
      <c r="AK18" s="184">
        <f>'Regulatory Model'!AK21</f>
        <v>2.5000000000000001E-2</v>
      </c>
      <c r="AL18" s="184">
        <f>'Regulatory Model'!AL21</f>
        <v>2.5000000000000001E-2</v>
      </c>
      <c r="AM18" s="184">
        <f>'Regulatory Model'!AM21</f>
        <v>2.5000000000000001E-2</v>
      </c>
      <c r="AN18" s="184">
        <f>'Regulatory Model'!AN21</f>
        <v>2.5000000000000001E-2</v>
      </c>
      <c r="AO18" s="184">
        <f>'Regulatory Model'!AO21</f>
        <v>2.5000000000000001E-2</v>
      </c>
      <c r="AP18" s="184">
        <f>'Regulatory Model'!AP21</f>
        <v>2.5000000000000001E-2</v>
      </c>
      <c r="AQ18" s="184">
        <f>'Regulatory Model'!AQ21</f>
        <v>2.5000000000000001E-2</v>
      </c>
      <c r="AR18" s="184">
        <f>'Regulatory Model'!AR21</f>
        <v>2.5000000000000001E-2</v>
      </c>
      <c r="AS18" s="184">
        <f>'Regulatory Model'!AS21</f>
        <v>2.5000000000000001E-2</v>
      </c>
      <c r="AT18" s="184">
        <f>'Regulatory Model'!AT21</f>
        <v>2.5000000000000001E-2</v>
      </c>
      <c r="AU18" s="184">
        <f>'Regulatory Model'!AU21</f>
        <v>2.5000000000000001E-2</v>
      </c>
      <c r="AV18" s="184">
        <f>'Regulatory Model'!AV21</f>
        <v>2.5000000000000001E-2</v>
      </c>
      <c r="AW18" s="184">
        <f>'Regulatory Model'!AW21</f>
        <v>2.5000000000000001E-2</v>
      </c>
      <c r="AX18" s="184">
        <f>'Regulatory Model'!AX21</f>
        <v>2.5000000000000001E-2</v>
      </c>
      <c r="AY18" s="184">
        <f>'Regulatory Model'!AY21</f>
        <v>2.5000000000000001E-2</v>
      </c>
      <c r="AZ18" s="184">
        <f>'Regulatory Model'!AZ21</f>
        <v>2.5000000000000001E-2</v>
      </c>
      <c r="BA18" s="184">
        <f>'Regulatory Model'!BA21</f>
        <v>2.5000000000000001E-2</v>
      </c>
      <c r="BB18" s="184">
        <f>'Regulatory Model'!BB21</f>
        <v>2.5000000000000001E-2</v>
      </c>
      <c r="BC18" s="184">
        <f>'Regulatory Model'!BC21</f>
        <v>2.5000000000000001E-2</v>
      </c>
      <c r="BD18" s="184">
        <f>'Regulatory Model'!BD21</f>
        <v>2.5000000000000001E-2</v>
      </c>
    </row>
    <row r="19" spans="1:56" outlineLevel="1" x14ac:dyDescent="0.2">
      <c r="B19" s="49" t="s">
        <v>224</v>
      </c>
      <c r="C19" s="10" t="s">
        <v>223</v>
      </c>
      <c r="G19" s="184">
        <f>'Regulatory Model'!G22</f>
        <v>0.11536600724810855</v>
      </c>
      <c r="H19" s="184">
        <f>'Regulatory Model'!H22</f>
        <v>0.11536600724810855</v>
      </c>
      <c r="I19" s="184">
        <f>'Regulatory Model'!I22</f>
        <v>0.11519598212611215</v>
      </c>
      <c r="J19" s="184">
        <f>'Regulatory Model'!J22</f>
        <v>0.1046</v>
      </c>
      <c r="K19" s="184">
        <f>'Regulatory Model'!K22</f>
        <v>8.9300000000000004E-2</v>
      </c>
      <c r="L19" s="184">
        <f>'Regulatory Model'!L22</f>
        <v>8.9300000000000004E-2</v>
      </c>
      <c r="M19" s="184">
        <f>'Regulatory Model'!M22</f>
        <v>8.9300000000000004E-2</v>
      </c>
      <c r="N19" s="184">
        <f>'Regulatory Model'!N22</f>
        <v>8.9300000000000004E-2</v>
      </c>
      <c r="O19" s="184">
        <f>'Regulatory Model'!O22</f>
        <v>8.9300000000000004E-2</v>
      </c>
      <c r="P19" s="184">
        <f>'Regulatory Model'!P22</f>
        <v>8.9300000000000004E-2</v>
      </c>
      <c r="Q19" s="184">
        <f>'Regulatory Model'!Q22</f>
        <v>8.9300000000000004E-2</v>
      </c>
      <c r="R19" s="184">
        <f>'Regulatory Model'!R22</f>
        <v>8.9300000000000004E-2</v>
      </c>
      <c r="S19" s="184">
        <f>'Regulatory Model'!S22</f>
        <v>8.9300000000000004E-2</v>
      </c>
      <c r="T19" s="184">
        <f>'Regulatory Model'!T22</f>
        <v>8.9300000000000004E-2</v>
      </c>
      <c r="U19" s="184">
        <f>'Regulatory Model'!U22</f>
        <v>8.9300000000000004E-2</v>
      </c>
      <c r="V19" s="184">
        <f>'Regulatory Model'!V22</f>
        <v>8.9300000000000004E-2</v>
      </c>
      <c r="W19" s="184">
        <f>'Regulatory Model'!W22</f>
        <v>8.9300000000000004E-2</v>
      </c>
      <c r="X19" s="184">
        <f>'Regulatory Model'!X22</f>
        <v>8.9300000000000004E-2</v>
      </c>
      <c r="Y19" s="184">
        <f>'Regulatory Model'!Y22</f>
        <v>8.9300000000000004E-2</v>
      </c>
      <c r="Z19" s="184">
        <f>'Regulatory Model'!Z22</f>
        <v>8.9300000000000004E-2</v>
      </c>
      <c r="AA19" s="184">
        <f>'Regulatory Model'!AA22</f>
        <v>8.9300000000000004E-2</v>
      </c>
      <c r="AB19" s="184">
        <f>'Regulatory Model'!AB22</f>
        <v>8.9300000000000004E-2</v>
      </c>
      <c r="AC19" s="184">
        <f>'Regulatory Model'!AC22</f>
        <v>8.9300000000000004E-2</v>
      </c>
      <c r="AD19" s="184">
        <f>'Regulatory Model'!AD22</f>
        <v>8.9300000000000004E-2</v>
      </c>
      <c r="AE19" s="184">
        <f>'Regulatory Model'!AE22</f>
        <v>8.9300000000000004E-2</v>
      </c>
      <c r="AF19" s="184">
        <f>'Regulatory Model'!AF22</f>
        <v>8.9300000000000004E-2</v>
      </c>
      <c r="AG19" s="184">
        <f>'Regulatory Model'!AG22</f>
        <v>8.9300000000000004E-2</v>
      </c>
      <c r="AH19" s="184">
        <f>'Regulatory Model'!AH22</f>
        <v>8.9300000000000004E-2</v>
      </c>
      <c r="AI19" s="184">
        <f>'Regulatory Model'!AI22</f>
        <v>8.9300000000000004E-2</v>
      </c>
      <c r="AJ19" s="184">
        <f>'Regulatory Model'!AJ22</f>
        <v>8.9300000000000004E-2</v>
      </c>
      <c r="AK19" s="184">
        <f>'Regulatory Model'!AK22</f>
        <v>8.9300000000000004E-2</v>
      </c>
      <c r="AL19" s="184">
        <f>'Regulatory Model'!AL22</f>
        <v>8.9300000000000004E-2</v>
      </c>
      <c r="AM19" s="184">
        <f>'Regulatory Model'!AM22</f>
        <v>8.9300000000000004E-2</v>
      </c>
      <c r="AN19" s="184">
        <f>'Regulatory Model'!AN22</f>
        <v>8.9300000000000004E-2</v>
      </c>
      <c r="AO19" s="184">
        <f>'Regulatory Model'!AO22</f>
        <v>8.9300000000000004E-2</v>
      </c>
      <c r="AP19" s="184">
        <f>'Regulatory Model'!AP22</f>
        <v>8.9300000000000004E-2</v>
      </c>
      <c r="AQ19" s="184">
        <f>'Regulatory Model'!AQ22</f>
        <v>8.9300000000000004E-2</v>
      </c>
      <c r="AR19" s="184">
        <f>'Regulatory Model'!AR22</f>
        <v>8.9300000000000004E-2</v>
      </c>
      <c r="AS19" s="184">
        <f>'Regulatory Model'!AS22</f>
        <v>8.9300000000000004E-2</v>
      </c>
      <c r="AT19" s="184">
        <f>'Regulatory Model'!AT22</f>
        <v>8.9300000000000004E-2</v>
      </c>
      <c r="AU19" s="184">
        <f>'Regulatory Model'!AU22</f>
        <v>8.9300000000000004E-2</v>
      </c>
      <c r="AV19" s="184">
        <f>'Regulatory Model'!AV22</f>
        <v>8.9300000000000004E-2</v>
      </c>
      <c r="AW19" s="184">
        <f>'Regulatory Model'!AW22</f>
        <v>8.9300000000000004E-2</v>
      </c>
      <c r="AX19" s="184">
        <f>'Regulatory Model'!AX22</f>
        <v>8.9300000000000004E-2</v>
      </c>
      <c r="AY19" s="184">
        <f>'Regulatory Model'!AY22</f>
        <v>8.9300000000000004E-2</v>
      </c>
      <c r="AZ19" s="184">
        <f>'Regulatory Model'!AZ22</f>
        <v>8.9300000000000004E-2</v>
      </c>
      <c r="BA19" s="184">
        <f>'Regulatory Model'!BA22</f>
        <v>8.9300000000000004E-2</v>
      </c>
      <c r="BB19" s="184">
        <f>'Regulatory Model'!BB22</f>
        <v>8.9300000000000004E-2</v>
      </c>
      <c r="BC19" s="184">
        <f>'Regulatory Model'!BC22</f>
        <v>8.9300000000000004E-2</v>
      </c>
      <c r="BD19" s="184">
        <f>'Regulatory Model'!BD22</f>
        <v>8.9300000000000004E-2</v>
      </c>
    </row>
    <row r="20" spans="1:56" outlineLevel="1" x14ac:dyDescent="0.2">
      <c r="B20" s="49" t="s">
        <v>276</v>
      </c>
      <c r="C20" s="10" t="s">
        <v>72</v>
      </c>
      <c r="F20" s="44">
        <v>1</v>
      </c>
      <c r="G20" s="207">
        <f t="shared" ref="G20:AL20" si="10">F20*(1+G19)</f>
        <v>1.1153660072481086</v>
      </c>
      <c r="H20" s="207">
        <f t="shared" si="10"/>
        <v>1.2440413301245878</v>
      </c>
      <c r="I20" s="207">
        <f t="shared" si="10"/>
        <v>1.3873498929537647</v>
      </c>
      <c r="J20" s="207">
        <f t="shared" si="10"/>
        <v>1.5324666917567284</v>
      </c>
      <c r="K20" s="207">
        <f t="shared" si="10"/>
        <v>1.6693159673306042</v>
      </c>
      <c r="L20" s="207">
        <f t="shared" si="10"/>
        <v>1.8183858832132269</v>
      </c>
      <c r="M20" s="207">
        <f t="shared" si="10"/>
        <v>1.9807677425841679</v>
      </c>
      <c r="N20" s="207">
        <f t="shared" si="10"/>
        <v>2.157650301996934</v>
      </c>
      <c r="O20" s="207">
        <f t="shared" si="10"/>
        <v>2.3503284739652601</v>
      </c>
      <c r="P20" s="207">
        <f t="shared" si="10"/>
        <v>2.5602128066903576</v>
      </c>
      <c r="Q20" s="207">
        <f t="shared" si="10"/>
        <v>2.7888398103278065</v>
      </c>
      <c r="R20" s="207">
        <f t="shared" si="10"/>
        <v>3.0378832053900795</v>
      </c>
      <c r="S20" s="207">
        <f t="shared" si="10"/>
        <v>3.3091661756314132</v>
      </c>
      <c r="T20" s="207">
        <f t="shared" si="10"/>
        <v>3.6046747151152982</v>
      </c>
      <c r="U20" s="207">
        <f t="shared" si="10"/>
        <v>3.9265721671750939</v>
      </c>
      <c r="V20" s="207">
        <f t="shared" si="10"/>
        <v>4.2772150617038296</v>
      </c>
      <c r="W20" s="207">
        <f t="shared" si="10"/>
        <v>4.6591703667139814</v>
      </c>
      <c r="X20" s="207">
        <f t="shared" si="10"/>
        <v>5.0752342804615393</v>
      </c>
      <c r="Y20" s="207">
        <f t="shared" si="10"/>
        <v>5.5284527017067546</v>
      </c>
      <c r="Z20" s="207">
        <f t="shared" si="10"/>
        <v>6.0221435279691677</v>
      </c>
      <c r="AA20" s="207">
        <f t="shared" si="10"/>
        <v>6.5599209450168141</v>
      </c>
      <c r="AB20" s="207">
        <f t="shared" si="10"/>
        <v>7.1457218854068154</v>
      </c>
      <c r="AC20" s="207">
        <f t="shared" si="10"/>
        <v>7.7838348497736431</v>
      </c>
      <c r="AD20" s="207">
        <f t="shared" si="10"/>
        <v>8.4789313018584291</v>
      </c>
      <c r="AE20" s="207">
        <f t="shared" si="10"/>
        <v>9.2360998671143868</v>
      </c>
      <c r="AF20" s="207">
        <f t="shared" si="10"/>
        <v>10.060883585247701</v>
      </c>
      <c r="AG20" s="207">
        <f t="shared" si="10"/>
        <v>10.95932048941032</v>
      </c>
      <c r="AH20" s="207">
        <f t="shared" si="10"/>
        <v>11.937987809114661</v>
      </c>
      <c r="AI20" s="207">
        <f t="shared" si="10"/>
        <v>13.0040501204686</v>
      </c>
      <c r="AJ20" s="207">
        <f t="shared" si="10"/>
        <v>14.165311796226446</v>
      </c>
      <c r="AK20" s="207">
        <f t="shared" si="10"/>
        <v>15.430274139629466</v>
      </c>
      <c r="AL20" s="207">
        <f t="shared" si="10"/>
        <v>16.808197620298376</v>
      </c>
      <c r="AM20" s="207">
        <f t="shared" ref="AM20:BD20" si="11">AL20*(1+AM19)</f>
        <v>18.309169667791021</v>
      </c>
      <c r="AN20" s="207">
        <f t="shared" si="11"/>
        <v>19.944178519124758</v>
      </c>
      <c r="AO20" s="207">
        <f t="shared" si="11"/>
        <v>21.725193660882599</v>
      </c>
      <c r="AP20" s="207">
        <f t="shared" si="11"/>
        <v>23.665253454799412</v>
      </c>
      <c r="AQ20" s="207">
        <f t="shared" si="11"/>
        <v>25.778560588312999</v>
      </c>
      <c r="AR20" s="207">
        <f t="shared" si="11"/>
        <v>28.080586048849348</v>
      </c>
      <c r="AS20" s="207">
        <f t="shared" si="11"/>
        <v>30.588182383011592</v>
      </c>
      <c r="AT20" s="207">
        <f t="shared" si="11"/>
        <v>33.319707069814527</v>
      </c>
      <c r="AU20" s="207">
        <f t="shared" si="11"/>
        <v>36.295156911148965</v>
      </c>
      <c r="AV20" s="207">
        <f t="shared" si="11"/>
        <v>39.536314423314565</v>
      </c>
      <c r="AW20" s="207">
        <f t="shared" si="11"/>
        <v>43.066907301316554</v>
      </c>
      <c r="AX20" s="207">
        <f t="shared" si="11"/>
        <v>46.912782123324121</v>
      </c>
      <c r="AY20" s="207">
        <f t="shared" si="11"/>
        <v>51.102093566936965</v>
      </c>
      <c r="AZ20" s="207">
        <f t="shared" si="11"/>
        <v>55.66551052246443</v>
      </c>
      <c r="BA20" s="207">
        <f t="shared" si="11"/>
        <v>60.636440612120502</v>
      </c>
      <c r="BB20" s="207">
        <f t="shared" si="11"/>
        <v>66.051274758782853</v>
      </c>
      <c r="BC20" s="207">
        <f t="shared" si="11"/>
        <v>71.949653594742159</v>
      </c>
      <c r="BD20" s="207">
        <f t="shared" si="11"/>
        <v>78.374757660752636</v>
      </c>
    </row>
    <row r="21" spans="1:56" outlineLevel="1" x14ac:dyDescent="0.2">
      <c r="C21" s="24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56" x14ac:dyDescent="0.2">
      <c r="A22" s="69">
        <f ca="1">MAX($A$1:A19)+subsection</f>
        <v>10.029999999999999</v>
      </c>
      <c r="B22" s="6" t="s">
        <v>277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4" spans="1:56" outlineLevel="1" x14ac:dyDescent="0.2">
      <c r="B24" s="50" t="s">
        <v>278</v>
      </c>
      <c r="C24" s="2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</row>
    <row r="25" spans="1:56" outlineLevel="1" x14ac:dyDescent="0.2">
      <c r="C25" s="24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 outlineLevel="1" x14ac:dyDescent="0.2">
      <c r="B26" s="48" t="s">
        <v>149</v>
      </c>
      <c r="C26" s="24"/>
      <c r="D26" s="54" t="s">
        <v>279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</row>
    <row r="27" spans="1:56" outlineLevel="1" x14ac:dyDescent="0.2">
      <c r="B27" s="49" t="s">
        <v>151</v>
      </c>
      <c r="C27" s="10" t="s">
        <v>217</v>
      </c>
      <c r="D27" s="24">
        <v>1</v>
      </c>
      <c r="G27" s="187">
        <f>SUMPRODUCT(Mapping!$E$156:$E$175,'Regulatory Model'!G$58:G$77)</f>
        <v>44.651762426455669</v>
      </c>
      <c r="H27" s="187">
        <f>SUMPRODUCT(Mapping!$E$156:$E$175,'Regulatory Model'!H$58:H$77)</f>
        <v>28.05722106166564</v>
      </c>
      <c r="I27" s="187">
        <f>SUMPRODUCT(Mapping!$E$156:$E$175,'Regulatory Model'!I$58:I$77)</f>
        <v>34.422030070039739</v>
      </c>
      <c r="J27" s="187">
        <f>SUMPRODUCT(Mapping!$E$156:$E$175,'Regulatory Model'!J$58:J$77)</f>
        <v>46.292634201435654</v>
      </c>
      <c r="K27" s="187">
        <f>SUMPRODUCT(Mapping!$E$156:$E$175,'Regulatory Model'!K$58:K$77)</f>
        <v>27.163694617680203</v>
      </c>
      <c r="L27" s="187">
        <f>SUMPRODUCT(Mapping!$E$156:$E$175,'Regulatory Model'!L$58:L$77)</f>
        <v>27.84278698312221</v>
      </c>
      <c r="M27" s="187">
        <f>SUMPRODUCT(Mapping!$E$156:$E$175,'Regulatory Model'!M$58:M$77)</f>
        <v>28.538856657700258</v>
      </c>
      <c r="N27" s="187">
        <f>SUMPRODUCT(Mapping!$E$156:$E$175,'Regulatory Model'!N$58:N$77)</f>
        <v>29.25232807414276</v>
      </c>
      <c r="O27" s="187">
        <f>SUMPRODUCT(Mapping!$E$156:$E$175,'Regulatory Model'!O$58:O$77)</f>
        <v>29.983636275996329</v>
      </c>
      <c r="P27" s="187">
        <f>SUMPRODUCT(Mapping!$E$156:$E$175,'Regulatory Model'!P$58:P$77)</f>
        <v>30.733227182896233</v>
      </c>
      <c r="Q27" s="187">
        <f>SUMPRODUCT(Mapping!$E$156:$E$175,'Regulatory Model'!Q$58:Q$77)</f>
        <v>31.501557862468637</v>
      </c>
      <c r="R27" s="187">
        <f>SUMPRODUCT(Mapping!$E$156:$E$175,'Regulatory Model'!R$58:R$77)</f>
        <v>32.289096809030347</v>
      </c>
      <c r="S27" s="187">
        <f>SUMPRODUCT(Mapping!$E$156:$E$175,'Regulatory Model'!S$58:S$77)</f>
        <v>33.096324229256105</v>
      </c>
      <c r="T27" s="187">
        <f>SUMPRODUCT(Mapping!$E$156:$E$175,'Regulatory Model'!T$58:T$77)</f>
        <v>33.923732334987506</v>
      </c>
      <c r="U27" s="187">
        <f>SUMPRODUCT(Mapping!$E$156:$E$175,'Regulatory Model'!U$58:U$77)</f>
        <v>34.771825643362185</v>
      </c>
      <c r="V27" s="187">
        <f>SUMPRODUCT(Mapping!$E$156:$E$175,'Regulatory Model'!V$58:V$77)</f>
        <v>35.641121284446243</v>
      </c>
      <c r="W27" s="187">
        <f>SUMPRODUCT(Mapping!$E$156:$E$175,'Regulatory Model'!W$58:W$77)</f>
        <v>36.532149316557394</v>
      </c>
      <c r="X27" s="187">
        <f>SUMPRODUCT(Mapping!$E$156:$E$175,'Regulatory Model'!X$58:X$77)</f>
        <v>37.445453049471318</v>
      </c>
      <c r="Y27" s="187">
        <f>SUMPRODUCT(Mapping!$E$156:$E$175,'Regulatory Model'!Y$58:Y$77)</f>
        <v>38.38158937570811</v>
      </c>
      <c r="Z27" s="187">
        <f>SUMPRODUCT(Mapping!$E$156:$E$175,'Regulatory Model'!Z$58:Z$77)</f>
        <v>39.341129110100802</v>
      </c>
      <c r="AA27" s="187">
        <f>SUMPRODUCT(Mapping!$E$156:$E$175,'Regulatory Model'!AA$58:AA$77)</f>
        <v>40.324657337853317</v>
      </c>
      <c r="AB27" s="187">
        <f>SUMPRODUCT(Mapping!$E$156:$E$175,'Regulatory Model'!AB$58:AB$77)</f>
        <v>41.332773771299649</v>
      </c>
      <c r="AC27" s="187">
        <f>SUMPRODUCT(Mapping!$E$156:$E$175,'Regulatory Model'!AC$58:AC$77)</f>
        <v>42.366093115582146</v>
      </c>
      <c r="AD27" s="187">
        <f>SUMPRODUCT(Mapping!$E$156:$E$175,'Regulatory Model'!AD$58:AD$77)</f>
        <v>43.425245443471688</v>
      </c>
      <c r="AE27" s="187">
        <f>SUMPRODUCT(Mapping!$E$156:$E$175,'Regulatory Model'!AE$58:AE$77)</f>
        <v>44.510876579558484</v>
      </c>
      <c r="AF27" s="187">
        <f>SUMPRODUCT(Mapping!$E$156:$E$175,'Regulatory Model'!AF$58:AF$77)</f>
        <v>45.623648494047437</v>
      </c>
      <c r="AG27" s="187">
        <f>SUMPRODUCT(Mapping!$E$156:$E$175,'Regulatory Model'!AG$58:AG$77)</f>
        <v>46.764239706398619</v>
      </c>
      <c r="AH27" s="187">
        <f>SUMPRODUCT(Mapping!$E$156:$E$175,'Regulatory Model'!AH$58:AH$77)</f>
        <v>47.933345699058577</v>
      </c>
      <c r="AI27" s="187">
        <f>SUMPRODUCT(Mapping!$E$156:$E$175,'Regulatory Model'!AI$58:AI$77)</f>
        <v>49.131679341535047</v>
      </c>
      <c r="AJ27" s="187">
        <f>SUMPRODUCT(Mapping!$E$156:$E$175,'Regulatory Model'!AJ$58:AJ$77)</f>
        <v>50.359971325073424</v>
      </c>
      <c r="AK27" s="187">
        <f>SUMPRODUCT(Mapping!$E$156:$E$175,'Regulatory Model'!AK$58:AK$77)</f>
        <v>51.618970608200243</v>
      </c>
      <c r="AL27" s="187">
        <f>SUMPRODUCT(Mapping!$E$156:$E$175,'Regulatory Model'!AL$58:AL$77)</f>
        <v>52.909444873405256</v>
      </c>
      <c r="AM27" s="187">
        <f>SUMPRODUCT(Mapping!$E$156:$E$175,'Regulatory Model'!AM$58:AM$77)</f>
        <v>54.23218099524037</v>
      </c>
      <c r="AN27" s="187">
        <f>SUMPRODUCT(Mapping!$E$156:$E$175,'Regulatory Model'!AN$58:AN$77)</f>
        <v>55.587985520121379</v>
      </c>
      <c r="AO27" s="187">
        <f>SUMPRODUCT(Mapping!$E$156:$E$175,'Regulatory Model'!AO$58:AO$77)</f>
        <v>56.977685158124416</v>
      </c>
      <c r="AP27" s="187">
        <f>SUMPRODUCT(Mapping!$E$156:$E$175,'Regulatory Model'!AP$58:AP$77)</f>
        <v>58.402127287077512</v>
      </c>
      <c r="AQ27" s="187">
        <f>SUMPRODUCT(Mapping!$E$156:$E$175,'Regulatory Model'!AQ$58:AQ$77)</f>
        <v>59.862180469254454</v>
      </c>
      <c r="AR27" s="187">
        <f>SUMPRODUCT(Mapping!$E$156:$E$175,'Regulatory Model'!AR$58:AR$77)</f>
        <v>61.358734980985815</v>
      </c>
      <c r="AS27" s="187">
        <f>SUMPRODUCT(Mapping!$E$156:$E$175,'Regulatory Model'!AS$58:AS$77)</f>
        <v>62.892703355510456</v>
      </c>
      <c r="AT27" s="187">
        <f>SUMPRODUCT(Mapping!$E$156:$E$175,'Regulatory Model'!AT$58:AT$77)</f>
        <v>64.465020939398215</v>
      </c>
      <c r="AU27" s="187">
        <f>SUMPRODUCT(Mapping!$E$156:$E$175,'Regulatory Model'!AU$58:AU$77)</f>
        <v>66.076646462883147</v>
      </c>
      <c r="AV27" s="187">
        <f>SUMPRODUCT(Mapping!$E$156:$E$175,'Regulatory Model'!AV$58:AV$77)</f>
        <v>67.728562624455236</v>
      </c>
      <c r="AW27" s="187">
        <f>SUMPRODUCT(Mapping!$E$156:$E$175,'Regulatory Model'!AW$58:AW$77)</f>
        <v>69.421776690066594</v>
      </c>
      <c r="AX27" s="187">
        <f>SUMPRODUCT(Mapping!$E$156:$E$175,'Regulatory Model'!AX$58:AX$77)</f>
        <v>71.157321107318253</v>
      </c>
      <c r="AY27" s="187">
        <f>SUMPRODUCT(Mapping!$E$156:$E$175,'Regulatory Model'!AY$58:AY$77)</f>
        <v>72.936254135001221</v>
      </c>
      <c r="AZ27" s="187">
        <f>SUMPRODUCT(Mapping!$E$156:$E$175,'Regulatory Model'!AZ$58:AZ$77)</f>
        <v>74.759660488376241</v>
      </c>
      <c r="BA27" s="187">
        <f>SUMPRODUCT(Mapping!$E$156:$E$175,'Regulatory Model'!BA$58:BA$77)</f>
        <v>76.628652000585632</v>
      </c>
      <c r="BB27" s="187">
        <f>SUMPRODUCT(Mapping!$E$156:$E$175,'Regulatory Model'!BB$58:BB$77)</f>
        <v>78.544368300600269</v>
      </c>
      <c r="BC27" s="187">
        <f>SUMPRODUCT(Mapping!$E$156:$E$175,'Regulatory Model'!BC$58:BC$77)</f>
        <v>80.50797750811526</v>
      </c>
      <c r="BD27" s="187">
        <f>SUMPRODUCT(Mapping!$E$156:$E$175,'Regulatory Model'!BD$58:BD$77)</f>
        <v>82.520676945818124</v>
      </c>
    </row>
    <row r="28" spans="1:56" outlineLevel="1" x14ac:dyDescent="0.2">
      <c r="B28" s="49" t="s">
        <v>153</v>
      </c>
      <c r="C28" s="10" t="s">
        <v>217</v>
      </c>
      <c r="D28" s="24">
        <v>2</v>
      </c>
      <c r="G28" s="187">
        <f>SUMPRODUCT(Mapping!$F$156:$F$175,'Regulatory Model'!G$58:G$77)</f>
        <v>2.6297512114461261</v>
      </c>
      <c r="H28" s="187">
        <f>SUMPRODUCT(Mapping!$F$156:$F$175,'Regulatory Model'!H$58:H$77)</f>
        <v>1.6524210258946255</v>
      </c>
      <c r="I28" s="187">
        <f>SUMPRODUCT(Mapping!$F$156:$F$175,'Regulatory Model'!I$58:I$77)</f>
        <v>2.0272744088481733</v>
      </c>
      <c r="J28" s="187">
        <f>SUMPRODUCT(Mapping!$F$156:$F$175,'Regulatory Model'!J$58:J$77)</f>
        <v>2.726389827787163</v>
      </c>
      <c r="K28" s="187">
        <f>SUMPRODUCT(Mapping!$F$156:$F$175,'Regulatory Model'!K$58:K$77)</f>
        <v>1.599797072867015</v>
      </c>
      <c r="L28" s="187">
        <f>SUMPRODUCT(Mapping!$F$156:$F$175,'Regulatory Model'!L$58:L$77)</f>
        <v>1.6397919996886898</v>
      </c>
      <c r="M28" s="187">
        <f>SUMPRODUCT(Mapping!$F$156:$F$175,'Regulatory Model'!M$58:M$77)</f>
        <v>1.6807867996809072</v>
      </c>
      <c r="N28" s="187">
        <f>SUMPRODUCT(Mapping!$F$156:$F$175,'Regulatory Model'!N$58:N$77)</f>
        <v>1.7228064696729293</v>
      </c>
      <c r="O28" s="187">
        <f>SUMPRODUCT(Mapping!$F$156:$F$175,'Regulatory Model'!O$58:O$77)</f>
        <v>1.7658766314147527</v>
      </c>
      <c r="P28" s="187">
        <f>SUMPRODUCT(Mapping!$F$156:$F$175,'Regulatory Model'!P$58:P$77)</f>
        <v>1.8100235472001212</v>
      </c>
      <c r="Q28" s="187">
        <f>SUMPRODUCT(Mapping!$F$156:$F$175,'Regulatory Model'!Q$58:Q$77)</f>
        <v>1.8552741358801241</v>
      </c>
      <c r="R28" s="187">
        <f>SUMPRODUCT(Mapping!$F$156:$F$175,'Regulatory Model'!R$58:R$77)</f>
        <v>1.9016559892771272</v>
      </c>
      <c r="S28" s="187">
        <f>SUMPRODUCT(Mapping!$F$156:$F$175,'Regulatory Model'!S$58:S$77)</f>
        <v>1.9491973890090555</v>
      </c>
      <c r="T28" s="187">
        <f>SUMPRODUCT(Mapping!$F$156:$F$175,'Regulatory Model'!T$58:T$77)</f>
        <v>1.9979273237342814</v>
      </c>
      <c r="U28" s="187">
        <f>SUMPRODUCT(Mapping!$F$156:$F$175,'Regulatory Model'!U$58:U$77)</f>
        <v>2.047875506827638</v>
      </c>
      <c r="V28" s="187">
        <f>SUMPRODUCT(Mapping!$F$156:$F$175,'Regulatory Model'!V$58:V$77)</f>
        <v>2.0990723944983292</v>
      </c>
      <c r="W28" s="187">
        <f>SUMPRODUCT(Mapping!$F$156:$F$175,'Regulatory Model'!W$58:W$77)</f>
        <v>2.1515492043607871</v>
      </c>
      <c r="X28" s="187">
        <f>SUMPRODUCT(Mapping!$F$156:$F$175,'Regulatory Model'!X$58:X$77)</f>
        <v>2.2053379344698061</v>
      </c>
      <c r="Y28" s="187">
        <f>SUMPRODUCT(Mapping!$F$156:$F$175,'Regulatory Model'!Y$58:Y$77)</f>
        <v>2.2604713828315517</v>
      </c>
      <c r="Z28" s="187">
        <f>SUMPRODUCT(Mapping!$F$156:$F$175,'Regulatory Model'!Z$58:Z$77)</f>
        <v>2.3169831674023404</v>
      </c>
      <c r="AA28" s="187">
        <f>SUMPRODUCT(Mapping!$F$156:$F$175,'Regulatory Model'!AA$58:AA$77)</f>
        <v>2.3749077465873984</v>
      </c>
      <c r="AB28" s="187">
        <f>SUMPRODUCT(Mapping!$F$156:$F$175,'Regulatory Model'!AB$58:AB$77)</f>
        <v>2.4342804402520835</v>
      </c>
      <c r="AC28" s="187">
        <f>SUMPRODUCT(Mapping!$F$156:$F$175,'Regulatory Model'!AC$58:AC$77)</f>
        <v>2.495137451258385</v>
      </c>
      <c r="AD28" s="187">
        <f>SUMPRODUCT(Mapping!$F$156:$F$175,'Regulatory Model'!AD$58:AD$77)</f>
        <v>2.5575158875398452</v>
      </c>
      <c r="AE28" s="187">
        <f>SUMPRODUCT(Mapping!$F$156:$F$175,'Regulatory Model'!AE$58:AE$77)</f>
        <v>2.6214537847283403</v>
      </c>
      <c r="AF28" s="187">
        <f>SUMPRODUCT(Mapping!$F$156:$F$175,'Regulatory Model'!AF$58:AF$77)</f>
        <v>2.6869901293465488</v>
      </c>
      <c r="AG28" s="187">
        <f>SUMPRODUCT(Mapping!$F$156:$F$175,'Regulatory Model'!AG$58:AG$77)</f>
        <v>2.7541648825802123</v>
      </c>
      <c r="AH28" s="187">
        <f>SUMPRODUCT(Mapping!$F$156:$F$175,'Regulatory Model'!AH$58:AH$77)</f>
        <v>2.823019004644717</v>
      </c>
      <c r="AI28" s="187">
        <f>SUMPRODUCT(Mapping!$F$156:$F$175,'Regulatory Model'!AI$58:AI$77)</f>
        <v>2.8935944797608353</v>
      </c>
      <c r="AJ28" s="187">
        <f>SUMPRODUCT(Mapping!$F$156:$F$175,'Regulatory Model'!AJ$58:AJ$77)</f>
        <v>2.9659343417548563</v>
      </c>
      <c r="AK28" s="187">
        <f>SUMPRODUCT(Mapping!$F$156:$F$175,'Regulatory Model'!AK$58:AK$77)</f>
        <v>3.040082700298727</v>
      </c>
      <c r="AL28" s="187">
        <f>SUMPRODUCT(Mapping!$F$156:$F$175,'Regulatory Model'!AL$58:AL$77)</f>
        <v>3.1160847678061949</v>
      </c>
      <c r="AM28" s="187">
        <f>SUMPRODUCT(Mapping!$F$156:$F$175,'Regulatory Model'!AM$58:AM$77)</f>
        <v>3.193986887001349</v>
      </c>
      <c r="AN28" s="187">
        <f>SUMPRODUCT(Mapping!$F$156:$F$175,'Regulatory Model'!AN$58:AN$77)</f>
        <v>3.2738365591763827</v>
      </c>
      <c r="AO28" s="187">
        <f>SUMPRODUCT(Mapping!$F$156:$F$175,'Regulatory Model'!AO$58:AO$77)</f>
        <v>3.3556824731557926</v>
      </c>
      <c r="AP28" s="187">
        <f>SUMPRODUCT(Mapping!$F$156:$F$175,'Regulatory Model'!AP$58:AP$77)</f>
        <v>3.4395745349846871</v>
      </c>
      <c r="AQ28" s="187">
        <f>SUMPRODUCT(Mapping!$F$156:$F$175,'Regulatory Model'!AQ$58:AQ$77)</f>
        <v>3.5255638983593043</v>
      </c>
      <c r="AR28" s="187">
        <f>SUMPRODUCT(Mapping!$F$156:$F$175,'Regulatory Model'!AR$58:AR$77)</f>
        <v>3.6137029958182865</v>
      </c>
      <c r="AS28" s="187">
        <f>SUMPRODUCT(Mapping!$F$156:$F$175,'Regulatory Model'!AS$58:AS$77)</f>
        <v>3.7040455707137427</v>
      </c>
      <c r="AT28" s="187">
        <f>SUMPRODUCT(Mapping!$F$156:$F$175,'Regulatory Model'!AT$58:AT$77)</f>
        <v>3.7966467099815864</v>
      </c>
      <c r="AU28" s="187">
        <f>SUMPRODUCT(Mapping!$F$156:$F$175,'Regulatory Model'!AU$58:AU$77)</f>
        <v>3.8915628777311255</v>
      </c>
      <c r="AV28" s="187">
        <f>SUMPRODUCT(Mapping!$F$156:$F$175,'Regulatory Model'!AV$58:AV$77)</f>
        <v>3.9888519496744039</v>
      </c>
      <c r="AW28" s="187">
        <f>SUMPRODUCT(Mapping!$F$156:$F$175,'Regulatory Model'!AW$58:AW$77)</f>
        <v>4.0885732484162629</v>
      </c>
      <c r="AX28" s="187">
        <f>SUMPRODUCT(Mapping!$F$156:$F$175,'Regulatory Model'!AX$58:AX$77)</f>
        <v>4.1907875796266687</v>
      </c>
      <c r="AY28" s="187">
        <f>SUMPRODUCT(Mapping!$F$156:$F$175,'Regulatory Model'!AY$58:AY$77)</f>
        <v>4.295557269117336</v>
      </c>
      <c r="AZ28" s="187">
        <f>SUMPRODUCT(Mapping!$F$156:$F$175,'Regulatory Model'!AZ$58:AZ$77)</f>
        <v>4.4029462008452693</v>
      </c>
      <c r="BA28" s="187">
        <f>SUMPRODUCT(Mapping!$F$156:$F$175,'Regulatory Model'!BA$58:BA$77)</f>
        <v>4.5130198558664008</v>
      </c>
      <c r="BB28" s="187">
        <f>SUMPRODUCT(Mapping!$F$156:$F$175,'Regulatory Model'!BB$58:BB$77)</f>
        <v>4.6258453522630605</v>
      </c>
      <c r="BC28" s="187">
        <f>SUMPRODUCT(Mapping!$F$156:$F$175,'Regulatory Model'!BC$58:BC$77)</f>
        <v>4.7414914860696351</v>
      </c>
      <c r="BD28" s="187">
        <f>SUMPRODUCT(Mapping!$F$156:$F$175,'Regulatory Model'!BD$58:BD$77)</f>
        <v>4.8600287732213756</v>
      </c>
    </row>
    <row r="29" spans="1:56" outlineLevel="1" x14ac:dyDescent="0.2">
      <c r="B29" s="49" t="s">
        <v>154</v>
      </c>
      <c r="C29" s="10" t="s">
        <v>217</v>
      </c>
      <c r="D29" s="24">
        <v>3</v>
      </c>
      <c r="F29" s="74"/>
      <c r="G29" s="187">
        <f>SUMPRODUCT(Mapping!$G$156:$G$175,'Regulatory Model'!G$58:G$77)</f>
        <v>5.4514449597211572</v>
      </c>
      <c r="H29" s="187">
        <f>SUMPRODUCT(Mapping!$G$156:$G$175,'Regulatory Model'!H$58:H$77)</f>
        <v>3.4254503748272405</v>
      </c>
      <c r="I29" s="187">
        <f>SUMPRODUCT(Mapping!$G$156:$G$175,'Regulatory Model'!I$58:I$77)</f>
        <v>4.202517260942602</v>
      </c>
      <c r="J29" s="187">
        <f>SUMPRODUCT(Mapping!$G$156:$G$175,'Regulatory Model'!J$58:J$77)</f>
        <v>5.6517757346149047</v>
      </c>
      <c r="K29" s="187">
        <f>SUMPRODUCT(Mapping!$G$156:$G$175,'Regulatory Model'!K$58:K$77)</f>
        <v>3.3163615065554706</v>
      </c>
      <c r="L29" s="187">
        <f>SUMPRODUCT(Mapping!$G$156:$G$175,'Regulatory Model'!L$58:L$77)</f>
        <v>3.3992705442193571</v>
      </c>
      <c r="M29" s="187">
        <f>SUMPRODUCT(Mapping!$G$156:$G$175,'Regulatory Model'!M$58:M$77)</f>
        <v>3.4842523078248409</v>
      </c>
      <c r="N29" s="187">
        <f>SUMPRODUCT(Mapping!$G$156:$G$175,'Regulatory Model'!N$58:N$77)</f>
        <v>3.5713586155204613</v>
      </c>
      <c r="O29" s="187">
        <f>SUMPRODUCT(Mapping!$G$156:$G$175,'Regulatory Model'!O$58:O$77)</f>
        <v>3.6606425809084726</v>
      </c>
      <c r="P29" s="187">
        <f>SUMPRODUCT(Mapping!$G$156:$G$175,'Regulatory Model'!P$58:P$77)</f>
        <v>3.7521586454311842</v>
      </c>
      <c r="Q29" s="187">
        <f>SUMPRODUCT(Mapping!$G$156:$G$175,'Regulatory Model'!Q$58:Q$77)</f>
        <v>3.8459626115669634</v>
      </c>
      <c r="R29" s="187">
        <f>SUMPRODUCT(Mapping!$G$156:$G$175,'Regulatory Model'!R$58:R$77)</f>
        <v>3.9421116768561375</v>
      </c>
      <c r="S29" s="187">
        <f>SUMPRODUCT(Mapping!$G$156:$G$175,'Regulatory Model'!S$58:S$77)</f>
        <v>4.0406644687775399</v>
      </c>
      <c r="T29" s="187">
        <f>SUMPRODUCT(Mapping!$G$156:$G$175,'Regulatory Model'!T$58:T$77)</f>
        <v>4.1416810804969781</v>
      </c>
      <c r="U29" s="187">
        <f>SUMPRODUCT(Mapping!$G$156:$G$175,'Regulatory Model'!U$58:U$77)</f>
        <v>4.2452231075094025</v>
      </c>
      <c r="V29" s="187">
        <f>SUMPRODUCT(Mapping!$G$156:$G$175,'Regulatory Model'!V$58:V$77)</f>
        <v>4.3513536851971368</v>
      </c>
      <c r="W29" s="187">
        <f>SUMPRODUCT(Mapping!$G$156:$G$175,'Regulatory Model'!W$58:W$77)</f>
        <v>4.4601375273270651</v>
      </c>
      <c r="X29" s="187">
        <f>SUMPRODUCT(Mapping!$G$156:$G$175,'Regulatory Model'!X$58:X$77)</f>
        <v>4.571640965510241</v>
      </c>
      <c r="Y29" s="187">
        <f>SUMPRODUCT(Mapping!$G$156:$G$175,'Regulatory Model'!Y$58:Y$77)</f>
        <v>4.6859319896479965</v>
      </c>
      <c r="Z29" s="187">
        <f>SUMPRODUCT(Mapping!$G$156:$G$175,'Regulatory Model'!Z$58:Z$77)</f>
        <v>4.8030802893891957</v>
      </c>
      <c r="AA29" s="187">
        <f>SUMPRODUCT(Mapping!$G$156:$G$175,'Regulatory Model'!AA$58:AA$77)</f>
        <v>4.923157296623927</v>
      </c>
      <c r="AB29" s="187">
        <f>SUMPRODUCT(Mapping!$G$156:$G$175,'Regulatory Model'!AB$58:AB$77)</f>
        <v>5.0462362290395246</v>
      </c>
      <c r="AC29" s="187">
        <f>SUMPRODUCT(Mapping!$G$156:$G$175,'Regulatory Model'!AC$58:AC$77)</f>
        <v>5.172392134765512</v>
      </c>
      <c r="AD29" s="187">
        <f>SUMPRODUCT(Mapping!$G$156:$G$175,'Regulatory Model'!AD$58:AD$77)</f>
        <v>5.3017019381346486</v>
      </c>
      <c r="AE29" s="187">
        <f>SUMPRODUCT(Mapping!$G$156:$G$175,'Regulatory Model'!AE$58:AE$77)</f>
        <v>5.434244486588014</v>
      </c>
      <c r="AF29" s="187">
        <f>SUMPRODUCT(Mapping!$G$156:$G$175,'Regulatory Model'!AF$58:AF$77)</f>
        <v>5.570100598752715</v>
      </c>
      <c r="AG29" s="187">
        <f>SUMPRODUCT(Mapping!$G$156:$G$175,'Regulatory Model'!AG$58:AG$77)</f>
        <v>5.7093531137215328</v>
      </c>
      <c r="AH29" s="187">
        <f>SUMPRODUCT(Mapping!$G$156:$G$175,'Regulatory Model'!AH$58:AH$77)</f>
        <v>5.8520869415645711</v>
      </c>
      <c r="AI29" s="187">
        <f>SUMPRODUCT(Mapping!$G$156:$G$175,'Regulatory Model'!AI$58:AI$77)</f>
        <v>5.9983891151036843</v>
      </c>
      <c r="AJ29" s="187">
        <f>SUMPRODUCT(Mapping!$G$156:$G$175,'Regulatory Model'!AJ$58:AJ$77)</f>
        <v>6.1483488429812745</v>
      </c>
      <c r="AK29" s="187">
        <f>SUMPRODUCT(Mapping!$G$156:$G$175,'Regulatory Model'!AK$58:AK$77)</f>
        <v>6.3020575640558079</v>
      </c>
      <c r="AL29" s="187">
        <f>SUMPRODUCT(Mapping!$G$156:$G$175,'Regulatory Model'!AL$58:AL$77)</f>
        <v>6.4596090031572029</v>
      </c>
      <c r="AM29" s="187">
        <f>SUMPRODUCT(Mapping!$G$156:$G$175,'Regulatory Model'!AM$58:AM$77)</f>
        <v>6.6210992282361314</v>
      </c>
      <c r="AN29" s="187">
        <f>SUMPRODUCT(Mapping!$G$156:$G$175,'Regulatory Model'!AN$58:AN$77)</f>
        <v>6.7866267089420331</v>
      </c>
      <c r="AO29" s="187">
        <f>SUMPRODUCT(Mapping!$G$156:$G$175,'Regulatory Model'!AO$58:AO$77)</f>
        <v>6.9562923766655844</v>
      </c>
      <c r="AP29" s="187">
        <f>SUMPRODUCT(Mapping!$G$156:$G$175,'Regulatory Model'!AP$58:AP$77)</f>
        <v>7.1301996860822232</v>
      </c>
      <c r="AQ29" s="187">
        <f>SUMPRODUCT(Mapping!$G$156:$G$175,'Regulatory Model'!AQ$58:AQ$77)</f>
        <v>7.3084546782342787</v>
      </c>
      <c r="AR29" s="187">
        <f>SUMPRODUCT(Mapping!$G$156:$G$175,'Regulatory Model'!AR$58:AR$77)</f>
        <v>7.491166045190135</v>
      </c>
      <c r="AS29" s="187">
        <f>SUMPRODUCT(Mapping!$G$156:$G$175,'Regulatory Model'!AS$58:AS$77)</f>
        <v>7.6784451963198883</v>
      </c>
      <c r="AT29" s="187">
        <f>SUMPRODUCT(Mapping!$G$156:$G$175,'Regulatory Model'!AT$58:AT$77)</f>
        <v>7.8704063262278847</v>
      </c>
      <c r="AU29" s="187">
        <f>SUMPRODUCT(Mapping!$G$156:$G$175,'Regulatory Model'!AU$58:AU$77)</f>
        <v>8.0671664843835806</v>
      </c>
      <c r="AV29" s="187">
        <f>SUMPRODUCT(Mapping!$G$156:$G$175,'Regulatory Model'!AV$58:AV$77)</f>
        <v>8.268845646493169</v>
      </c>
      <c r="AW29" s="187">
        <f>SUMPRODUCT(Mapping!$G$156:$G$175,'Regulatory Model'!AW$58:AW$77)</f>
        <v>8.4755667876554988</v>
      </c>
      <c r="AX29" s="187">
        <f>SUMPRODUCT(Mapping!$G$156:$G$175,'Regulatory Model'!AX$58:AX$77)</f>
        <v>8.6874559573468844</v>
      </c>
      <c r="AY29" s="187">
        <f>SUMPRODUCT(Mapping!$G$156:$G$175,'Regulatory Model'!AY$58:AY$77)</f>
        <v>8.9046423562805561</v>
      </c>
      <c r="AZ29" s="187">
        <f>SUMPRODUCT(Mapping!$G$156:$G$175,'Regulatory Model'!AZ$58:AZ$77)</f>
        <v>9.1272584151875673</v>
      </c>
      <c r="BA29" s="187">
        <f>SUMPRODUCT(Mapping!$G$156:$G$175,'Regulatory Model'!BA$58:BA$77)</f>
        <v>9.3554398755672601</v>
      </c>
      <c r="BB29" s="187">
        <f>SUMPRODUCT(Mapping!$G$156:$G$175,'Regulatory Model'!BB$58:BB$77)</f>
        <v>9.5893258724564401</v>
      </c>
      <c r="BC29" s="187">
        <f>SUMPRODUCT(Mapping!$G$156:$G$175,'Regulatory Model'!BC$58:BC$77)</f>
        <v>9.8290590192678469</v>
      </c>
      <c r="BD29" s="187">
        <f>SUMPRODUCT(Mapping!$G$156:$G$175,'Regulatory Model'!BD$58:BD$77)</f>
        <v>10.074785494749543</v>
      </c>
    </row>
    <row r="30" spans="1:56" outlineLevel="1" x14ac:dyDescent="0.2">
      <c r="B30" s="49" t="s">
        <v>155</v>
      </c>
      <c r="C30" s="10" t="s">
        <v>217</v>
      </c>
      <c r="D30" s="24">
        <v>4</v>
      </c>
      <c r="F30" s="74"/>
      <c r="G30" s="187">
        <f>SUMPRODUCT(Mapping!$H$156:$H$175,'Regulatory Model'!G$58:G$77)</f>
        <v>3.3175250314320492</v>
      </c>
      <c r="H30" s="187">
        <f>SUMPRODUCT(Mapping!$H$156:$H$175,'Regulatory Model'!H$58:H$77)</f>
        <v>2.0845881131300898</v>
      </c>
      <c r="I30" s="187">
        <f>SUMPRODUCT(Mapping!$H$156:$H$175,'Regulatory Model'!I$58:I$77)</f>
        <v>2.5574790374322092</v>
      </c>
      <c r="J30" s="187">
        <f>SUMPRODUCT(Mapping!$H$156:$H$175,'Regulatory Model'!J$58:J$77)</f>
        <v>3.4394380958006163</v>
      </c>
      <c r="K30" s="187">
        <f>SUMPRODUCT(Mapping!$H$156:$H$175,'Regulatory Model'!K$58:K$77)</f>
        <v>2.0182011177891885</v>
      </c>
      <c r="L30" s="187">
        <f>SUMPRODUCT(Mapping!$H$156:$H$175,'Regulatory Model'!L$58:L$77)</f>
        <v>2.0686561457339177</v>
      </c>
      <c r="M30" s="187">
        <f>SUMPRODUCT(Mapping!$H$156:$H$175,'Regulatory Model'!M$58:M$77)</f>
        <v>2.1203725493772652</v>
      </c>
      <c r="N30" s="187">
        <f>SUMPRODUCT(Mapping!$H$156:$H$175,'Regulatory Model'!N$58:N$77)</f>
        <v>2.1733818631116968</v>
      </c>
      <c r="O30" s="187">
        <f>SUMPRODUCT(Mapping!$H$156:$H$175,'Regulatory Model'!O$58:O$77)</f>
        <v>2.227716409689489</v>
      </c>
      <c r="P30" s="187">
        <f>SUMPRODUCT(Mapping!$H$156:$H$175,'Regulatory Model'!P$58:P$77)</f>
        <v>2.2834093199317262</v>
      </c>
      <c r="Q30" s="187">
        <f>SUMPRODUCT(Mapping!$H$156:$H$175,'Regulatory Model'!Q$58:Q$77)</f>
        <v>2.3404945529300187</v>
      </c>
      <c r="R30" s="187">
        <f>SUMPRODUCT(Mapping!$H$156:$H$175,'Regulatory Model'!R$58:R$77)</f>
        <v>2.3990069167532693</v>
      </c>
      <c r="S30" s="187">
        <f>SUMPRODUCT(Mapping!$H$156:$H$175,'Regulatory Model'!S$58:S$77)</f>
        <v>2.4589820896721006</v>
      </c>
      <c r="T30" s="187">
        <f>SUMPRODUCT(Mapping!$H$156:$H$175,'Regulatory Model'!T$58:T$77)</f>
        <v>2.5204566419139027</v>
      </c>
      <c r="U30" s="187">
        <f>SUMPRODUCT(Mapping!$H$156:$H$175,'Regulatory Model'!U$58:U$77)</f>
        <v>2.5834680579617504</v>
      </c>
      <c r="V30" s="187">
        <f>SUMPRODUCT(Mapping!$H$156:$H$175,'Regulatory Model'!V$58:V$77)</f>
        <v>2.6480547594107939</v>
      </c>
      <c r="W30" s="187">
        <f>SUMPRODUCT(Mapping!$H$156:$H$175,'Regulatory Model'!W$58:W$77)</f>
        <v>2.7142561283960638</v>
      </c>
      <c r="X30" s="187">
        <f>SUMPRODUCT(Mapping!$H$156:$H$175,'Regulatory Model'!X$58:X$77)</f>
        <v>2.7821125316059647</v>
      </c>
      <c r="Y30" s="187">
        <f>SUMPRODUCT(Mapping!$H$156:$H$175,'Regulatory Model'!Y$58:Y$77)</f>
        <v>2.8516653448961136</v>
      </c>
      <c r="Z30" s="187">
        <f>SUMPRODUCT(Mapping!$H$156:$H$175,'Regulatory Model'!Z$58:Z$77)</f>
        <v>2.9229569785185165</v>
      </c>
      <c r="AA30" s="187">
        <f>SUMPRODUCT(Mapping!$H$156:$H$175,'Regulatory Model'!AA$58:AA$77)</f>
        <v>2.9960309029814796</v>
      </c>
      <c r="AB30" s="187">
        <f>SUMPRODUCT(Mapping!$H$156:$H$175,'Regulatory Model'!AB$58:AB$77)</f>
        <v>3.0709316755560154</v>
      </c>
      <c r="AC30" s="187">
        <f>SUMPRODUCT(Mapping!$H$156:$H$175,'Regulatory Model'!AC$58:AC$77)</f>
        <v>3.1477049674449158</v>
      </c>
      <c r="AD30" s="187">
        <f>SUMPRODUCT(Mapping!$H$156:$H$175,'Regulatory Model'!AD$58:AD$77)</f>
        <v>3.2263975916310392</v>
      </c>
      <c r="AE30" s="187">
        <f>SUMPRODUCT(Mapping!$H$156:$H$175,'Regulatory Model'!AE$58:AE$77)</f>
        <v>3.307057531421814</v>
      </c>
      <c r="AF30" s="187">
        <f>SUMPRODUCT(Mapping!$H$156:$H$175,'Regulatory Model'!AF$58:AF$77)</f>
        <v>3.3897339697073599</v>
      </c>
      <c r="AG30" s="187">
        <f>SUMPRODUCT(Mapping!$H$156:$H$175,'Regulatory Model'!AG$58:AG$77)</f>
        <v>3.474477318950044</v>
      </c>
      <c r="AH30" s="187">
        <f>SUMPRODUCT(Mapping!$H$156:$H$175,'Regulatory Model'!AH$58:AH$77)</f>
        <v>3.5613392519237945</v>
      </c>
      <c r="AI30" s="187">
        <f>SUMPRODUCT(Mapping!$H$156:$H$175,'Regulatory Model'!AI$58:AI$77)</f>
        <v>3.6503727332218894</v>
      </c>
      <c r="AJ30" s="187">
        <f>SUMPRODUCT(Mapping!$H$156:$H$175,'Regulatory Model'!AJ$58:AJ$77)</f>
        <v>3.7416320515524357</v>
      </c>
      <c r="AK30" s="187">
        <f>SUMPRODUCT(Mapping!$H$156:$H$175,'Regulatory Model'!AK$58:AK$77)</f>
        <v>3.8351728528412461</v>
      </c>
      <c r="AL30" s="187">
        <f>SUMPRODUCT(Mapping!$H$156:$H$175,'Regulatory Model'!AL$58:AL$77)</f>
        <v>3.9310521741622773</v>
      </c>
      <c r="AM30" s="187">
        <f>SUMPRODUCT(Mapping!$H$156:$H$175,'Regulatory Model'!AM$58:AM$77)</f>
        <v>4.0293284785163337</v>
      </c>
      <c r="AN30" s="187">
        <f>SUMPRODUCT(Mapping!$H$156:$H$175,'Regulatory Model'!AN$58:AN$77)</f>
        <v>4.1300616904792422</v>
      </c>
      <c r="AO30" s="187">
        <f>SUMPRODUCT(Mapping!$H$156:$H$175,'Regulatory Model'!AO$58:AO$77)</f>
        <v>4.2333132327412217</v>
      </c>
      <c r="AP30" s="187">
        <f>SUMPRODUCT(Mapping!$H$156:$H$175,'Regulatory Model'!AP$58:AP$77)</f>
        <v>4.3391460635597525</v>
      </c>
      <c r="AQ30" s="187">
        <f>SUMPRODUCT(Mapping!$H$156:$H$175,'Regulatory Model'!AQ$58:AQ$77)</f>
        <v>4.4476247151487467</v>
      </c>
      <c r="AR30" s="187">
        <f>SUMPRODUCT(Mapping!$H$156:$H$175,'Regulatory Model'!AR$58:AR$77)</f>
        <v>4.5588153330274643</v>
      </c>
      <c r="AS30" s="187">
        <f>SUMPRODUCT(Mapping!$H$156:$H$175,'Regulatory Model'!AS$58:AS$77)</f>
        <v>4.6727857163531512</v>
      </c>
      <c r="AT30" s="187">
        <f>SUMPRODUCT(Mapping!$H$156:$H$175,'Regulatory Model'!AT$58:AT$77)</f>
        <v>4.7896053592619792</v>
      </c>
      <c r="AU30" s="187">
        <f>SUMPRODUCT(Mapping!$H$156:$H$175,'Regulatory Model'!AU$58:AU$77)</f>
        <v>4.9093454932435288</v>
      </c>
      <c r="AV30" s="187">
        <f>SUMPRODUCT(Mapping!$H$156:$H$175,'Regulatory Model'!AV$58:AV$77)</f>
        <v>5.0320791305746164</v>
      </c>
      <c r="AW30" s="187">
        <f>SUMPRODUCT(Mapping!$H$156:$H$175,'Regulatory Model'!AW$58:AW$77)</f>
        <v>5.1578811088389811</v>
      </c>
      <c r="AX30" s="187">
        <f>SUMPRODUCT(Mapping!$H$156:$H$175,'Regulatory Model'!AX$58:AX$77)</f>
        <v>5.2868281365599552</v>
      </c>
      <c r="AY30" s="187">
        <f>SUMPRODUCT(Mapping!$H$156:$H$175,'Regulatory Model'!AY$58:AY$77)</f>
        <v>5.4189988399739537</v>
      </c>
      <c r="AZ30" s="187">
        <f>SUMPRODUCT(Mapping!$H$156:$H$175,'Regulatory Model'!AZ$58:AZ$77)</f>
        <v>5.5544738109733016</v>
      </c>
      <c r="BA30" s="187">
        <f>SUMPRODUCT(Mapping!$H$156:$H$175,'Regulatory Model'!BA$58:BA$77)</f>
        <v>5.6933356562476352</v>
      </c>
      <c r="BB30" s="187">
        <f>SUMPRODUCT(Mapping!$H$156:$H$175,'Regulatory Model'!BB$58:BB$77)</f>
        <v>5.8356690476538242</v>
      </c>
      <c r="BC30" s="187">
        <f>SUMPRODUCT(Mapping!$H$156:$H$175,'Regulatory Model'!BC$58:BC$77)</f>
        <v>5.9815607738451693</v>
      </c>
      <c r="BD30" s="187">
        <f>SUMPRODUCT(Mapping!$H$156:$H$175,'Regulatory Model'!BD$58:BD$77)</f>
        <v>6.1310997931912974</v>
      </c>
    </row>
    <row r="31" spans="1:56" outlineLevel="1" x14ac:dyDescent="0.2">
      <c r="B31" s="49" t="s">
        <v>156</v>
      </c>
      <c r="C31" s="10" t="s">
        <v>217</v>
      </c>
      <c r="D31" s="24">
        <v>5</v>
      </c>
      <c r="F31" s="74"/>
      <c r="G31" s="187">
        <f>SUMPRODUCT(Mapping!$I$156:$I$175,'Regulatory Model'!G$58:G$77)</f>
        <v>3.8395935429550296</v>
      </c>
      <c r="H31" s="187">
        <f>SUMPRODUCT(Mapping!$I$156:$I$175,'Regulatory Model'!H$58:H$77)</f>
        <v>2.4126332079068273</v>
      </c>
      <c r="I31" s="187">
        <f>SUMPRODUCT(Mapping!$I$156:$I$175,'Regulatory Model'!I$58:I$77)</f>
        <v>2.9599414941350939</v>
      </c>
      <c r="J31" s="187">
        <f>SUMPRODUCT(Mapping!$I$156:$I$175,'Regulatory Model'!J$58:J$77)</f>
        <v>3.9806916839837809</v>
      </c>
      <c r="K31" s="187">
        <f>SUMPRODUCT(Mapping!$I$156:$I$175,'Regulatory Model'!K$58:K$77)</f>
        <v>2.3357990992770326</v>
      </c>
      <c r="L31" s="187">
        <f>SUMPRODUCT(Mapping!$I$156:$I$175,'Regulatory Model'!L$58:L$77)</f>
        <v>2.3941940767589585</v>
      </c>
      <c r="M31" s="187">
        <f>SUMPRODUCT(Mapping!$I$156:$I$175,'Regulatory Model'!M$58:M$77)</f>
        <v>2.4540489286779321</v>
      </c>
      <c r="N31" s="187">
        <f>SUMPRODUCT(Mapping!$I$156:$I$175,'Regulatory Model'!N$58:N$77)</f>
        <v>2.5154001518948799</v>
      </c>
      <c r="O31" s="187">
        <f>SUMPRODUCT(Mapping!$I$156:$I$175,'Regulatory Model'!O$58:O$77)</f>
        <v>2.5782851556922521</v>
      </c>
      <c r="P31" s="187">
        <f>SUMPRODUCT(Mapping!$I$156:$I$175,'Regulatory Model'!P$58:P$77)</f>
        <v>2.6427422845845578</v>
      </c>
      <c r="Q31" s="187">
        <f>SUMPRODUCT(Mapping!$I$156:$I$175,'Regulatory Model'!Q$58:Q$77)</f>
        <v>2.7088108416991723</v>
      </c>
      <c r="R31" s="187">
        <f>SUMPRODUCT(Mapping!$I$156:$I$175,'Regulatory Model'!R$58:R$77)</f>
        <v>2.7765311127416505</v>
      </c>
      <c r="S31" s="187">
        <f>SUMPRODUCT(Mapping!$I$156:$I$175,'Regulatory Model'!S$58:S$77)</f>
        <v>2.8459443905601916</v>
      </c>
      <c r="T31" s="187">
        <f>SUMPRODUCT(Mapping!$I$156:$I$175,'Regulatory Model'!T$58:T$77)</f>
        <v>2.9170930003241962</v>
      </c>
      <c r="U31" s="187">
        <f>SUMPRODUCT(Mapping!$I$156:$I$175,'Regulatory Model'!U$58:U$77)</f>
        <v>2.990020325332301</v>
      </c>
      <c r="V31" s="187">
        <f>SUMPRODUCT(Mapping!$I$156:$I$175,'Regulatory Model'!V$58:V$77)</f>
        <v>3.0647708334656083</v>
      </c>
      <c r="W31" s="187">
        <f>SUMPRODUCT(Mapping!$I$156:$I$175,'Regulatory Model'!W$58:W$77)</f>
        <v>3.1413901043022481</v>
      </c>
      <c r="X31" s="187">
        <f>SUMPRODUCT(Mapping!$I$156:$I$175,'Regulatory Model'!X$58:X$77)</f>
        <v>3.2199248569098038</v>
      </c>
      <c r="Y31" s="187">
        <f>SUMPRODUCT(Mapping!$I$156:$I$175,'Regulatory Model'!Y$58:Y$77)</f>
        <v>3.3004229783325489</v>
      </c>
      <c r="Z31" s="187">
        <f>SUMPRODUCT(Mapping!$I$156:$I$175,'Regulatory Model'!Z$58:Z$77)</f>
        <v>3.3829335527908628</v>
      </c>
      <c r="AA31" s="187">
        <f>SUMPRODUCT(Mapping!$I$156:$I$175,'Regulatory Model'!AA$58:AA$77)</f>
        <v>3.467506891610634</v>
      </c>
      <c r="AB31" s="187">
        <f>SUMPRODUCT(Mapping!$I$156:$I$175,'Regulatory Model'!AB$58:AB$77)</f>
        <v>3.5541945639008996</v>
      </c>
      <c r="AC31" s="187">
        <f>SUMPRODUCT(Mapping!$I$156:$I$175,'Regulatory Model'!AC$58:AC$77)</f>
        <v>3.643049427998422</v>
      </c>
      <c r="AD31" s="187">
        <f>SUMPRODUCT(Mapping!$I$156:$I$175,'Regulatory Model'!AD$58:AD$77)</f>
        <v>3.7341256636983826</v>
      </c>
      <c r="AE31" s="187">
        <f>SUMPRODUCT(Mapping!$I$156:$I$175,'Regulatory Model'!AE$58:AE$77)</f>
        <v>3.8274788052908413</v>
      </c>
      <c r="AF31" s="187">
        <f>SUMPRODUCT(Mapping!$I$156:$I$175,'Regulatory Model'!AF$58:AF$77)</f>
        <v>3.923165775423112</v>
      </c>
      <c r="AG31" s="187">
        <f>SUMPRODUCT(Mapping!$I$156:$I$175,'Regulatory Model'!AG$58:AG$77)</f>
        <v>4.0212449198086899</v>
      </c>
      <c r="AH31" s="187">
        <f>SUMPRODUCT(Mapping!$I$156:$I$175,'Regulatory Model'!AH$58:AH$77)</f>
        <v>4.1217760428039067</v>
      </c>
      <c r="AI31" s="187">
        <f>SUMPRODUCT(Mapping!$I$156:$I$175,'Regulatory Model'!AI$58:AI$77)</f>
        <v>4.2248204438740036</v>
      </c>
      <c r="AJ31" s="187">
        <f>SUMPRODUCT(Mapping!$I$156:$I$175,'Regulatory Model'!AJ$58:AJ$77)</f>
        <v>4.3304409549708529</v>
      </c>
      <c r="AK31" s="187">
        <f>SUMPRODUCT(Mapping!$I$156:$I$175,'Regulatory Model'!AK$58:AK$77)</f>
        <v>4.438701978845125</v>
      </c>
      <c r="AL31" s="187">
        <f>SUMPRODUCT(Mapping!$I$156:$I$175,'Regulatory Model'!AL$58:AL$77)</f>
        <v>4.5496695283162527</v>
      </c>
      <c r="AM31" s="187">
        <f>SUMPRODUCT(Mapping!$I$156:$I$175,'Regulatory Model'!AM$58:AM$77)</f>
        <v>4.6634112665241583</v>
      </c>
      <c r="AN31" s="187">
        <f>SUMPRODUCT(Mapping!$I$156:$I$175,'Regulatory Model'!AN$58:AN$77)</f>
        <v>4.7799965481872615</v>
      </c>
      <c r="AO31" s="187">
        <f>SUMPRODUCT(Mapping!$I$156:$I$175,'Regulatory Model'!AO$58:AO$77)</f>
        <v>4.8994964618919425</v>
      </c>
      <c r="AP31" s="187">
        <f>SUMPRODUCT(Mapping!$I$156:$I$175,'Regulatory Model'!AP$58:AP$77)</f>
        <v>5.0219838734392406</v>
      </c>
      <c r="AQ31" s="187">
        <f>SUMPRODUCT(Mapping!$I$156:$I$175,'Regulatory Model'!AQ$58:AQ$77)</f>
        <v>5.1475334702752225</v>
      </c>
      <c r="AR31" s="187">
        <f>SUMPRODUCT(Mapping!$I$156:$I$175,'Regulatory Model'!AR$58:AR$77)</f>
        <v>5.276221807032103</v>
      </c>
      <c r="AS31" s="187">
        <f>SUMPRODUCT(Mapping!$I$156:$I$175,'Regulatory Model'!AS$58:AS$77)</f>
        <v>5.4081273522079041</v>
      </c>
      <c r="AT31" s="187">
        <f>SUMPRODUCT(Mapping!$I$156:$I$175,'Regulatory Model'!AT$58:AT$77)</f>
        <v>5.5433305360131007</v>
      </c>
      <c r="AU31" s="187">
        <f>SUMPRODUCT(Mapping!$I$156:$I$175,'Regulatory Model'!AU$58:AU$77)</f>
        <v>5.6819137994134277</v>
      </c>
      <c r="AV31" s="187">
        <f>SUMPRODUCT(Mapping!$I$156:$I$175,'Regulatory Model'!AV$58:AV$77)</f>
        <v>5.8239616443987643</v>
      </c>
      <c r="AW31" s="187">
        <f>SUMPRODUCT(Mapping!$I$156:$I$175,'Regulatory Model'!AW$58:AW$77)</f>
        <v>5.9695606855087329</v>
      </c>
      <c r="AX31" s="187">
        <f>SUMPRODUCT(Mapping!$I$156:$I$175,'Regulatory Model'!AX$58:AX$77)</f>
        <v>6.1187997026464496</v>
      </c>
      <c r="AY31" s="187">
        <f>SUMPRODUCT(Mapping!$I$156:$I$175,'Regulatory Model'!AY$58:AY$77)</f>
        <v>6.271769695212611</v>
      </c>
      <c r="AZ31" s="187">
        <f>SUMPRODUCT(Mapping!$I$156:$I$175,'Regulatory Model'!AZ$58:AZ$77)</f>
        <v>6.4285639375929255</v>
      </c>
      <c r="BA31" s="187">
        <f>SUMPRODUCT(Mapping!$I$156:$I$175,'Regulatory Model'!BA$58:BA$77)</f>
        <v>6.5892780360327468</v>
      </c>
      <c r="BB31" s="187">
        <f>SUMPRODUCT(Mapping!$I$156:$I$175,'Regulatory Model'!BB$58:BB$77)</f>
        <v>6.7540099869335659</v>
      </c>
      <c r="BC31" s="187">
        <f>SUMPRODUCT(Mapping!$I$156:$I$175,'Regulatory Model'!BC$58:BC$77)</f>
        <v>6.9228602366069047</v>
      </c>
      <c r="BD31" s="187">
        <f>SUMPRODUCT(Mapping!$I$156:$I$175,'Regulatory Model'!BD$58:BD$77)</f>
        <v>7.095931742522076</v>
      </c>
    </row>
    <row r="32" spans="1:56" outlineLevel="1" x14ac:dyDescent="0.2">
      <c r="B32" s="49" t="s">
        <v>157</v>
      </c>
      <c r="C32" s="10" t="s">
        <v>217</v>
      </c>
      <c r="D32" s="24">
        <v>6</v>
      </c>
      <c r="F32" s="74"/>
      <c r="G32" s="187">
        <f>SUMPRODUCT(Mapping!$J$156:$J$175,'Regulatory Model'!G$58:G$77)</f>
        <v>8.3050145331739582</v>
      </c>
      <c r="H32" s="187">
        <f>SUMPRODUCT(Mapping!$J$156:$J$175,'Regulatory Model'!H$58:H$77)</f>
        <v>6.7585210134440894</v>
      </c>
      <c r="I32" s="187">
        <f>SUMPRODUCT(Mapping!$J$156:$J$175,'Regulatory Model'!I$58:I$77)</f>
        <v>3.3953839820260434</v>
      </c>
      <c r="J32" s="187">
        <f>SUMPRODUCT(Mapping!$J$156:$J$175,'Regulatory Model'!J$58:J$77)</f>
        <v>21.381364331137089</v>
      </c>
      <c r="K32" s="187">
        <f>SUMPRODUCT(Mapping!$J$156:$J$175,'Regulatory Model'!K$58:K$77)</f>
        <v>2.8730307558874877</v>
      </c>
      <c r="L32" s="187">
        <f>SUMPRODUCT(Mapping!$J$156:$J$175,'Regulatory Model'!L$58:L$77)</f>
        <v>2.9448565247846745</v>
      </c>
      <c r="M32" s="187">
        <f>SUMPRODUCT(Mapping!$J$156:$J$175,'Regulatory Model'!M$58:M$77)</f>
        <v>3.018477937904291</v>
      </c>
      <c r="N32" s="187">
        <f>SUMPRODUCT(Mapping!$J$156:$J$175,'Regulatory Model'!N$58:N$77)</f>
        <v>3.0939398863518983</v>
      </c>
      <c r="O32" s="187">
        <f>SUMPRODUCT(Mapping!$J$156:$J$175,'Regulatory Model'!O$58:O$77)</f>
        <v>3.1712883835106953</v>
      </c>
      <c r="P32" s="187">
        <f>SUMPRODUCT(Mapping!$J$156:$J$175,'Regulatory Model'!P$58:P$77)</f>
        <v>3.2505705930984625</v>
      </c>
      <c r="Q32" s="187">
        <f>SUMPRODUCT(Mapping!$J$156:$J$175,'Regulatory Model'!Q$58:Q$77)</f>
        <v>3.3318348579259238</v>
      </c>
      <c r="R32" s="187">
        <f>SUMPRODUCT(Mapping!$J$156:$J$175,'Regulatory Model'!R$58:R$77)</f>
        <v>3.4151307293740714</v>
      </c>
      <c r="S32" s="187">
        <f>SUMPRODUCT(Mapping!$J$156:$J$175,'Regulatory Model'!S$58:S$77)</f>
        <v>3.5005089976084229</v>
      </c>
      <c r="T32" s="187">
        <f>SUMPRODUCT(Mapping!$J$156:$J$175,'Regulatory Model'!T$58:T$77)</f>
        <v>3.5880217225486333</v>
      </c>
      <c r="U32" s="187">
        <f>SUMPRODUCT(Mapping!$J$156:$J$175,'Regulatory Model'!U$58:U$77)</f>
        <v>3.6777222656123487</v>
      </c>
      <c r="V32" s="187">
        <f>SUMPRODUCT(Mapping!$J$156:$J$175,'Regulatory Model'!V$58:V$77)</f>
        <v>3.7696653222526573</v>
      </c>
      <c r="W32" s="187">
        <f>SUMPRODUCT(Mapping!$J$156:$J$175,'Regulatory Model'!W$58:W$77)</f>
        <v>3.8639069553089729</v>
      </c>
      <c r="X32" s="187">
        <f>SUMPRODUCT(Mapping!$J$156:$J$175,'Regulatory Model'!X$58:X$77)</f>
        <v>3.9605046291916972</v>
      </c>
      <c r="Y32" s="187">
        <f>SUMPRODUCT(Mapping!$J$156:$J$175,'Regulatory Model'!Y$58:Y$77)</f>
        <v>4.0595172449214889</v>
      </c>
      <c r="Z32" s="187">
        <f>SUMPRODUCT(Mapping!$J$156:$J$175,'Regulatory Model'!Z$58:Z$77)</f>
        <v>4.1610051760445259</v>
      </c>
      <c r="AA32" s="187">
        <f>SUMPRODUCT(Mapping!$J$156:$J$175,'Regulatory Model'!AA$58:AA$77)</f>
        <v>4.2650303054456389</v>
      </c>
      <c r="AB32" s="187">
        <f>SUMPRODUCT(Mapping!$J$156:$J$175,'Regulatory Model'!AB$58:AB$77)</f>
        <v>4.3716560630817796</v>
      </c>
      <c r="AC32" s="187">
        <f>SUMPRODUCT(Mapping!$J$156:$J$175,'Regulatory Model'!AC$58:AC$77)</f>
        <v>4.4809474646588239</v>
      </c>
      <c r="AD32" s="187">
        <f>SUMPRODUCT(Mapping!$J$156:$J$175,'Regulatory Model'!AD$58:AD$77)</f>
        <v>4.592971151275294</v>
      </c>
      <c r="AE32" s="187">
        <f>SUMPRODUCT(Mapping!$J$156:$J$175,'Regulatory Model'!AE$58:AE$77)</f>
        <v>4.7077954300571756</v>
      </c>
      <c r="AF32" s="187">
        <f>SUMPRODUCT(Mapping!$J$156:$J$175,'Regulatory Model'!AF$58:AF$77)</f>
        <v>4.8254903158086044</v>
      </c>
      <c r="AG32" s="187">
        <f>SUMPRODUCT(Mapping!$J$156:$J$175,'Regulatory Model'!AG$58:AG$77)</f>
        <v>4.9461275737038193</v>
      </c>
      <c r="AH32" s="187">
        <f>SUMPRODUCT(Mapping!$J$156:$J$175,'Regulatory Model'!AH$58:AH$77)</f>
        <v>5.0697807630464142</v>
      </c>
      <c r="AI32" s="187">
        <f>SUMPRODUCT(Mapping!$J$156:$J$175,'Regulatory Model'!AI$58:AI$77)</f>
        <v>5.1965252821225745</v>
      </c>
      <c r="AJ32" s="187">
        <f>SUMPRODUCT(Mapping!$J$156:$J$175,'Regulatory Model'!AJ$58:AJ$77)</f>
        <v>5.3264384141756391</v>
      </c>
      <c r="AK32" s="187">
        <f>SUMPRODUCT(Mapping!$J$156:$J$175,'Regulatory Model'!AK$58:AK$77)</f>
        <v>5.4595993745300291</v>
      </c>
      <c r="AL32" s="187">
        <f>SUMPRODUCT(Mapping!$J$156:$J$175,'Regulatory Model'!AL$58:AL$77)</f>
        <v>5.5960893588932787</v>
      </c>
      <c r="AM32" s="187">
        <f>SUMPRODUCT(Mapping!$J$156:$J$175,'Regulatory Model'!AM$58:AM$77)</f>
        <v>5.7359915928656102</v>
      </c>
      <c r="AN32" s="187">
        <f>SUMPRODUCT(Mapping!$J$156:$J$175,'Regulatory Model'!AN$58:AN$77)</f>
        <v>5.8793913826872508</v>
      </c>
      <c r="AO32" s="187">
        <f>SUMPRODUCT(Mapping!$J$156:$J$175,'Regulatory Model'!AO$58:AO$77)</f>
        <v>6.0263761672544307</v>
      </c>
      <c r="AP32" s="187">
        <f>SUMPRODUCT(Mapping!$J$156:$J$175,'Regulatory Model'!AP$58:AP$77)</f>
        <v>6.1770355714357912</v>
      </c>
      <c r="AQ32" s="187">
        <f>SUMPRODUCT(Mapping!$J$156:$J$175,'Regulatory Model'!AQ$58:AQ$77)</f>
        <v>6.3314614607216848</v>
      </c>
      <c r="AR32" s="187">
        <f>SUMPRODUCT(Mapping!$J$156:$J$175,'Regulatory Model'!AR$58:AR$77)</f>
        <v>6.4897479972397267</v>
      </c>
      <c r="AS32" s="187">
        <f>SUMPRODUCT(Mapping!$J$156:$J$175,'Regulatory Model'!AS$58:AS$77)</f>
        <v>6.6519916971707191</v>
      </c>
      <c r="AT32" s="187">
        <f>SUMPRODUCT(Mapping!$J$156:$J$175,'Regulatory Model'!AT$58:AT$77)</f>
        <v>6.8182914895999875</v>
      </c>
      <c r="AU32" s="187">
        <f>SUMPRODUCT(Mapping!$J$156:$J$175,'Regulatory Model'!AU$58:AU$77)</f>
        <v>6.9887487768399863</v>
      </c>
      <c r="AV32" s="187">
        <f>SUMPRODUCT(Mapping!$J$156:$J$175,'Regulatory Model'!AV$58:AV$77)</f>
        <v>7.1634674962609859</v>
      </c>
      <c r="AW32" s="187">
        <f>SUMPRODUCT(Mapping!$J$156:$J$175,'Regulatory Model'!AW$58:AW$77)</f>
        <v>7.3425541836675094</v>
      </c>
      <c r="AX32" s="187">
        <f>SUMPRODUCT(Mapping!$J$156:$J$175,'Regulatory Model'!AX$58:AX$77)</f>
        <v>7.5261180382591952</v>
      </c>
      <c r="AY32" s="187">
        <f>SUMPRODUCT(Mapping!$J$156:$J$175,'Regulatory Model'!AY$58:AY$77)</f>
        <v>7.7142709892156756</v>
      </c>
      <c r="AZ32" s="187">
        <f>SUMPRODUCT(Mapping!$J$156:$J$175,'Regulatory Model'!AZ$58:AZ$77)</f>
        <v>7.9071277639460664</v>
      </c>
      <c r="BA32" s="187">
        <f>SUMPRODUCT(Mapping!$J$156:$J$175,'Regulatory Model'!BA$58:BA$77)</f>
        <v>8.104805958044718</v>
      </c>
      <c r="BB32" s="187">
        <f>SUMPRODUCT(Mapping!$J$156:$J$175,'Regulatory Model'!BB$58:BB$77)</f>
        <v>8.3074261069958339</v>
      </c>
      <c r="BC32" s="187">
        <f>SUMPRODUCT(Mapping!$J$156:$J$175,'Regulatory Model'!BC$58:BC$77)</f>
        <v>8.5151117596707309</v>
      </c>
      <c r="BD32" s="187">
        <f>SUMPRODUCT(Mapping!$J$156:$J$175,'Regulatory Model'!BD$58:BD$77)</f>
        <v>8.7279895536624963</v>
      </c>
    </row>
    <row r="33" spans="1:56" outlineLevel="1" x14ac:dyDescent="0.2">
      <c r="B33" s="49" t="s">
        <v>158</v>
      </c>
      <c r="C33" s="10" t="s">
        <v>217</v>
      </c>
      <c r="D33" s="24">
        <v>7</v>
      </c>
      <c r="F33" s="74"/>
      <c r="G33" s="187">
        <f>SUMPRODUCT(Mapping!$K$156:$K$175,'Regulatory Model'!G$58:G$77)</f>
        <v>1.6699427906957229</v>
      </c>
      <c r="H33" s="187">
        <f>SUMPRODUCT(Mapping!$K$156:$K$175,'Regulatory Model'!H$58:H$77)</f>
        <v>1.2779911119850491</v>
      </c>
      <c r="I33" s="187">
        <f>SUMPRODUCT(Mapping!$K$156:$K$175,'Regulatory Model'!I$58:I$77)</f>
        <v>2.4116255234925803</v>
      </c>
      <c r="J33" s="187">
        <f>SUMPRODUCT(Mapping!$K$156:$K$175,'Regulatory Model'!J$58:J$77)</f>
        <v>13.137068875426802</v>
      </c>
      <c r="K33" s="187">
        <f>SUMPRODUCT(Mapping!$K$156:$K$175,'Regulatory Model'!K$58:K$77)</f>
        <v>2.0406158294188188</v>
      </c>
      <c r="L33" s="187">
        <f>SUMPRODUCT(Mapping!$K$156:$K$175,'Regulatory Model'!L$58:L$77)</f>
        <v>2.091631225154289</v>
      </c>
      <c r="M33" s="187">
        <f>SUMPRODUCT(Mapping!$K$156:$K$175,'Regulatory Model'!M$58:M$77)</f>
        <v>2.1439220057831458</v>
      </c>
      <c r="N33" s="187">
        <f>SUMPRODUCT(Mapping!$K$156:$K$175,'Regulatory Model'!N$58:N$77)</f>
        <v>2.1975200559277246</v>
      </c>
      <c r="O33" s="187">
        <f>SUMPRODUCT(Mapping!$K$156:$K$175,'Regulatory Model'!O$58:O$77)</f>
        <v>2.2524580573259176</v>
      </c>
      <c r="P33" s="187">
        <f>SUMPRODUCT(Mapping!$K$156:$K$175,'Regulatory Model'!P$58:P$77)</f>
        <v>2.3087695087590649</v>
      </c>
      <c r="Q33" s="187">
        <f>SUMPRODUCT(Mapping!$K$156:$K$175,'Regulatory Model'!Q$58:Q$77)</f>
        <v>2.366488746478042</v>
      </c>
      <c r="R33" s="187">
        <f>SUMPRODUCT(Mapping!$K$156:$K$175,'Regulatory Model'!R$58:R$77)</f>
        <v>2.4256509651399929</v>
      </c>
      <c r="S33" s="187">
        <f>SUMPRODUCT(Mapping!$K$156:$K$175,'Regulatory Model'!S$58:S$77)</f>
        <v>2.4862922392684919</v>
      </c>
      <c r="T33" s="187">
        <f>SUMPRODUCT(Mapping!$K$156:$K$175,'Regulatory Model'!T$58:T$77)</f>
        <v>2.5484495452502038</v>
      </c>
      <c r="U33" s="187">
        <f>SUMPRODUCT(Mapping!$K$156:$K$175,'Regulatory Model'!U$58:U$77)</f>
        <v>2.6121607838814591</v>
      </c>
      <c r="V33" s="187">
        <f>SUMPRODUCT(Mapping!$K$156:$K$175,'Regulatory Model'!V$58:V$77)</f>
        <v>2.6774648034784949</v>
      </c>
      <c r="W33" s="187">
        <f>SUMPRODUCT(Mapping!$K$156:$K$175,'Regulatory Model'!W$58:W$77)</f>
        <v>2.7444014235654572</v>
      </c>
      <c r="X33" s="187">
        <f>SUMPRODUCT(Mapping!$K$156:$K$175,'Regulatory Model'!X$58:X$77)</f>
        <v>2.8130114591545934</v>
      </c>
      <c r="Y33" s="187">
        <f>SUMPRODUCT(Mapping!$K$156:$K$175,'Regulatory Model'!Y$58:Y$77)</f>
        <v>2.8833367456334584</v>
      </c>
      <c r="Z33" s="187">
        <f>SUMPRODUCT(Mapping!$K$156:$K$175,'Regulatory Model'!Z$58:Z$77)</f>
        <v>2.9554201642742939</v>
      </c>
      <c r="AA33" s="187">
        <f>SUMPRODUCT(Mapping!$K$156:$K$175,'Regulatory Model'!AA$58:AA$77)</f>
        <v>3.0293056683811512</v>
      </c>
      <c r="AB33" s="187">
        <f>SUMPRODUCT(Mapping!$K$156:$K$175,'Regulatory Model'!AB$58:AB$77)</f>
        <v>3.1050383100906798</v>
      </c>
      <c r="AC33" s="187">
        <f>SUMPRODUCT(Mapping!$K$156:$K$175,'Regulatory Model'!AC$58:AC$77)</f>
        <v>3.1826642678429469</v>
      </c>
      <c r="AD33" s="187">
        <f>SUMPRODUCT(Mapping!$K$156:$K$175,'Regulatory Model'!AD$58:AD$77)</f>
        <v>3.2622308745390201</v>
      </c>
      <c r="AE33" s="187">
        <f>SUMPRODUCT(Mapping!$K$156:$K$175,'Regulatory Model'!AE$58:AE$77)</f>
        <v>3.3437866464024948</v>
      </c>
      <c r="AF33" s="187">
        <f>SUMPRODUCT(Mapping!$K$156:$K$175,'Regulatory Model'!AF$58:AF$77)</f>
        <v>3.4273813125625576</v>
      </c>
      <c r="AG33" s="187">
        <f>SUMPRODUCT(Mapping!$K$156:$K$175,'Regulatory Model'!AG$58:AG$77)</f>
        <v>3.5130658453766204</v>
      </c>
      <c r="AH33" s="187">
        <f>SUMPRODUCT(Mapping!$K$156:$K$175,'Regulatory Model'!AH$58:AH$77)</f>
        <v>3.6008924915110363</v>
      </c>
      <c r="AI33" s="187">
        <f>SUMPRODUCT(Mapping!$K$156:$K$175,'Regulatory Model'!AI$58:AI$77)</f>
        <v>3.6909148037988118</v>
      </c>
      <c r="AJ33" s="187">
        <f>SUMPRODUCT(Mapping!$K$156:$K$175,'Regulatory Model'!AJ$58:AJ$77)</f>
        <v>3.783187673893782</v>
      </c>
      <c r="AK33" s="187">
        <f>SUMPRODUCT(Mapping!$K$156:$K$175,'Regulatory Model'!AK$58:AK$77)</f>
        <v>3.8777673657411258</v>
      </c>
      <c r="AL33" s="187">
        <f>SUMPRODUCT(Mapping!$K$156:$K$175,'Regulatory Model'!AL$58:AL$77)</f>
        <v>3.9747115498846535</v>
      </c>
      <c r="AM33" s="187">
        <f>SUMPRODUCT(Mapping!$K$156:$K$175,'Regulatory Model'!AM$58:AM$77)</f>
        <v>4.07407933863177</v>
      </c>
      <c r="AN33" s="187">
        <f>SUMPRODUCT(Mapping!$K$156:$K$175,'Regulatory Model'!AN$58:AN$77)</f>
        <v>4.1759313220975631</v>
      </c>
      <c r="AO33" s="187">
        <f>SUMPRODUCT(Mapping!$K$156:$K$175,'Regulatory Model'!AO$58:AO$77)</f>
        <v>4.2803296051500022</v>
      </c>
      <c r="AP33" s="187">
        <f>SUMPRODUCT(Mapping!$K$156:$K$175,'Regulatory Model'!AP$58:AP$77)</f>
        <v>4.3873378452787524</v>
      </c>
      <c r="AQ33" s="187">
        <f>SUMPRODUCT(Mapping!$K$156:$K$175,'Regulatory Model'!AQ$58:AQ$77)</f>
        <v>4.4970212914107206</v>
      </c>
      <c r="AR33" s="187">
        <f>SUMPRODUCT(Mapping!$K$156:$K$175,'Regulatory Model'!AR$58:AR$77)</f>
        <v>4.609446823695988</v>
      </c>
      <c r="AS33" s="187">
        <f>SUMPRODUCT(Mapping!$K$156:$K$175,'Regulatory Model'!AS$58:AS$77)</f>
        <v>4.7246829942883872</v>
      </c>
      <c r="AT33" s="187">
        <f>SUMPRODUCT(Mapping!$K$156:$K$175,'Regulatory Model'!AT$58:AT$77)</f>
        <v>4.8428000691455964</v>
      </c>
      <c r="AU33" s="187">
        <f>SUMPRODUCT(Mapping!$K$156:$K$175,'Regulatory Model'!AU$58:AU$77)</f>
        <v>4.9638700708742354</v>
      </c>
      <c r="AV33" s="187">
        <f>SUMPRODUCT(Mapping!$K$156:$K$175,'Regulatory Model'!AV$58:AV$77)</f>
        <v>5.0879668226460923</v>
      </c>
      <c r="AW33" s="187">
        <f>SUMPRODUCT(Mapping!$K$156:$K$175,'Regulatory Model'!AW$58:AW$77)</f>
        <v>5.2151659932122429</v>
      </c>
      <c r="AX33" s="187">
        <f>SUMPRODUCT(Mapping!$K$156:$K$175,'Regulatory Model'!AX$58:AX$77)</f>
        <v>5.3455451430425489</v>
      </c>
      <c r="AY33" s="187">
        <f>SUMPRODUCT(Mapping!$K$156:$K$175,'Regulatory Model'!AY$58:AY$77)</f>
        <v>5.4791837716186125</v>
      </c>
      <c r="AZ33" s="187">
        <f>SUMPRODUCT(Mapping!$K$156:$K$175,'Regulatory Model'!AZ$58:AZ$77)</f>
        <v>5.6161633659090766</v>
      </c>
      <c r="BA33" s="187">
        <f>SUMPRODUCT(Mapping!$K$156:$K$175,'Regulatory Model'!BA$58:BA$77)</f>
        <v>5.7565674500568038</v>
      </c>
      <c r="BB33" s="187">
        <f>SUMPRODUCT(Mapping!$K$156:$K$175,'Regulatory Model'!BB$58:BB$77)</f>
        <v>5.9004816363082231</v>
      </c>
      <c r="BC33" s="187">
        <f>SUMPRODUCT(Mapping!$K$156:$K$175,'Regulatory Model'!BC$58:BC$77)</f>
        <v>6.0479936772159277</v>
      </c>
      <c r="BD33" s="187">
        <f>SUMPRODUCT(Mapping!$K$156:$K$175,'Regulatory Model'!BD$58:BD$77)</f>
        <v>6.1991935191463252</v>
      </c>
    </row>
    <row r="34" spans="1:56" outlineLevel="1" x14ac:dyDescent="0.2">
      <c r="B34" s="49"/>
    </row>
    <row r="36" spans="1:56" x14ac:dyDescent="0.2">
      <c r="A36" s="69">
        <f ca="1">MAX($A$1:A35)+subsection</f>
        <v>10.039999999999999</v>
      </c>
      <c r="B36" s="6" t="s">
        <v>290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</row>
    <row r="38" spans="1:56" outlineLevel="1" x14ac:dyDescent="0.2">
      <c r="B38" s="50" t="s">
        <v>283</v>
      </c>
      <c r="C38" s="24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1:56" outlineLevel="1" x14ac:dyDescent="0.2">
      <c r="C39" s="24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</row>
    <row r="40" spans="1:56" outlineLevel="1" x14ac:dyDescent="0.2">
      <c r="B40" s="1" t="s">
        <v>284</v>
      </c>
      <c r="C40" s="24" t="s">
        <v>72</v>
      </c>
      <c r="G40" s="209">
        <f t="shared" ref="G40:AL40" si="12">MIN(Annualisation_Years,COUNT(Years)-G12+1)</f>
        <v>15</v>
      </c>
      <c r="H40" s="209">
        <f t="shared" si="12"/>
        <v>15</v>
      </c>
      <c r="I40" s="209">
        <f t="shared" si="12"/>
        <v>15</v>
      </c>
      <c r="J40" s="209">
        <f t="shared" si="12"/>
        <v>15</v>
      </c>
      <c r="K40" s="209">
        <f t="shared" si="12"/>
        <v>15</v>
      </c>
      <c r="L40" s="209">
        <f t="shared" si="12"/>
        <v>15</v>
      </c>
      <c r="M40" s="209">
        <f t="shared" si="12"/>
        <v>15</v>
      </c>
      <c r="N40" s="209">
        <f t="shared" si="12"/>
        <v>15</v>
      </c>
      <c r="O40" s="209">
        <f t="shared" si="12"/>
        <v>15</v>
      </c>
      <c r="P40" s="209">
        <f t="shared" si="12"/>
        <v>15</v>
      </c>
      <c r="Q40" s="209">
        <f t="shared" si="12"/>
        <v>15</v>
      </c>
      <c r="R40" s="209">
        <f t="shared" si="12"/>
        <v>15</v>
      </c>
      <c r="S40" s="209">
        <f t="shared" si="12"/>
        <v>15</v>
      </c>
      <c r="T40" s="209">
        <f t="shared" si="12"/>
        <v>15</v>
      </c>
      <c r="U40" s="209">
        <f t="shared" si="12"/>
        <v>15</v>
      </c>
      <c r="V40" s="209">
        <f t="shared" si="12"/>
        <v>15</v>
      </c>
      <c r="W40" s="209">
        <f t="shared" si="12"/>
        <v>15</v>
      </c>
      <c r="X40" s="209">
        <f t="shared" si="12"/>
        <v>15</v>
      </c>
      <c r="Y40" s="209">
        <f t="shared" si="12"/>
        <v>15</v>
      </c>
      <c r="Z40" s="209">
        <f t="shared" si="12"/>
        <v>15</v>
      </c>
      <c r="AA40" s="209">
        <f t="shared" si="12"/>
        <v>15</v>
      </c>
      <c r="AB40" s="209">
        <f t="shared" si="12"/>
        <v>15</v>
      </c>
      <c r="AC40" s="209">
        <f t="shared" si="12"/>
        <v>15</v>
      </c>
      <c r="AD40" s="209">
        <f t="shared" si="12"/>
        <v>15</v>
      </c>
      <c r="AE40" s="209">
        <f t="shared" si="12"/>
        <v>15</v>
      </c>
      <c r="AF40" s="209">
        <f t="shared" si="12"/>
        <v>15</v>
      </c>
      <c r="AG40" s="209">
        <f t="shared" si="12"/>
        <v>15</v>
      </c>
      <c r="AH40" s="209">
        <f t="shared" si="12"/>
        <v>15</v>
      </c>
      <c r="AI40" s="209">
        <f t="shared" si="12"/>
        <v>15</v>
      </c>
      <c r="AJ40" s="209">
        <f t="shared" si="12"/>
        <v>15</v>
      </c>
      <c r="AK40" s="209">
        <f t="shared" si="12"/>
        <v>15</v>
      </c>
      <c r="AL40" s="209">
        <f t="shared" si="12"/>
        <v>15</v>
      </c>
      <c r="AM40" s="209">
        <f t="shared" ref="AM40:BD40" si="13">MIN(Annualisation_Years,COUNT(Years)-AM12+1)</f>
        <v>15</v>
      </c>
      <c r="AN40" s="209">
        <f t="shared" si="13"/>
        <v>15</v>
      </c>
      <c r="AO40" s="209">
        <f t="shared" si="13"/>
        <v>15</v>
      </c>
      <c r="AP40" s="209">
        <f t="shared" si="13"/>
        <v>15</v>
      </c>
      <c r="AQ40" s="209">
        <f t="shared" si="13"/>
        <v>14</v>
      </c>
      <c r="AR40" s="209">
        <f t="shared" si="13"/>
        <v>13</v>
      </c>
      <c r="AS40" s="209">
        <f t="shared" si="13"/>
        <v>12</v>
      </c>
      <c r="AT40" s="209">
        <f t="shared" si="13"/>
        <v>11</v>
      </c>
      <c r="AU40" s="209">
        <f t="shared" si="13"/>
        <v>10</v>
      </c>
      <c r="AV40" s="209">
        <f t="shared" si="13"/>
        <v>9</v>
      </c>
      <c r="AW40" s="209">
        <f t="shared" si="13"/>
        <v>8</v>
      </c>
      <c r="AX40" s="209">
        <f t="shared" si="13"/>
        <v>7</v>
      </c>
      <c r="AY40" s="209">
        <f t="shared" si="13"/>
        <v>6</v>
      </c>
      <c r="AZ40" s="209">
        <f t="shared" si="13"/>
        <v>5</v>
      </c>
      <c r="BA40" s="209">
        <f t="shared" si="13"/>
        <v>4</v>
      </c>
      <c r="BB40" s="209">
        <f t="shared" si="13"/>
        <v>3</v>
      </c>
      <c r="BC40" s="209">
        <f t="shared" si="13"/>
        <v>2</v>
      </c>
      <c r="BD40" s="209">
        <f t="shared" si="13"/>
        <v>1</v>
      </c>
    </row>
    <row r="41" spans="1:56" outlineLevel="1" x14ac:dyDescent="0.2">
      <c r="C41" s="24"/>
      <c r="J41" s="208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</row>
    <row r="42" spans="1:56" outlineLevel="1" x14ac:dyDescent="0.2">
      <c r="B42" s="48" t="s">
        <v>149</v>
      </c>
      <c r="C42" s="24"/>
      <c r="D42" s="54" t="s">
        <v>279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</row>
    <row r="43" spans="1:56" outlineLevel="1" x14ac:dyDescent="0.2">
      <c r="B43" s="49" t="s">
        <v>151</v>
      </c>
      <c r="C43" s="10" t="s">
        <v>217</v>
      </c>
      <c r="D43" s="24">
        <v>1</v>
      </c>
      <c r="G43" s="187">
        <f t="array" aca="1" ref="G43" ca="1">-PMT((1+G$19)/(1+G$18)-1,G$40,SUM(OFFSET(G27,0,0,1,G$40)/OFFSET(G$20,0,0,1,G$40)),0,1)*G$20</f>
        <v>33.759526120760604</v>
      </c>
      <c r="H43" s="187">
        <f t="array" aca="1" ref="H43" ca="1">-PMT((1+H$19)/(1+H$18)-1,H$40,SUM(OFFSET(H27,0,0,1,H$40)/OFFSET(H$20,0,0,1,H$40)),0,1)*H$20</f>
        <v>31.542920935796349</v>
      </c>
      <c r="I43" s="187">
        <f t="array" aca="1" ref="I43" ca="1">-PMT((1+I$19)/(1+I$18)-1,I$40,SUM(OFFSET(I27,0,0,1,I$40)/OFFSET(I$20,0,0,1,I$40)),0,1)*I$20</f>
        <v>33.193762472617422</v>
      </c>
      <c r="J43" s="187">
        <f t="array" aca="1" ref="J43" ca="1">-PMT((1+J$19)/(1+J$18)-1,J$40,SUM(OFFSET(J27,0,0,1,J$40)/OFFSET(J$20,0,0,1,J$40)),0,1)*J$20</f>
        <v>32.849408576069777</v>
      </c>
      <c r="K43" s="187">
        <f t="array" aca="1" ref="K43" ca="1">-PMT((1+K$19)/(1+K$18)-1,K$40,SUM(OFFSET(K27,0,0,1,K$40)/OFFSET(K$20,0,0,1,K$40)),0,1)*K$20</f>
        <v>27.64786662837794</v>
      </c>
      <c r="L43" s="187">
        <f t="array" aca="1" ref="L43" ca="1">-PMT((1+L$19)/(1+L$18)-1,L$40,SUM(OFFSET(L27,0,0,1,L$40)/OFFSET(L$20,0,0,1,L$40)),0,1)*L$20</f>
        <v>27.842786983122203</v>
      </c>
      <c r="M43" s="187">
        <f t="array" aca="1" ref="M43" ca="1">-PMT((1+M$19)/(1+M$18)-1,M$40,SUM(OFFSET(M27,0,0,1,M$40)/OFFSET(M$20,0,0,1,M$40)),0,1)*M$20</f>
        <v>28.538856657700254</v>
      </c>
      <c r="N43" s="187">
        <f t="array" aca="1" ref="N43" ca="1">-PMT((1+N$19)/(1+N$18)-1,N$40,SUM(OFFSET(N27,0,0,1,N$40)/OFFSET(N$20,0,0,1,N$40)),0,1)*N$20</f>
        <v>29.25232807414276</v>
      </c>
      <c r="O43" s="187">
        <f t="array" aca="1" ref="O43" ca="1">-PMT((1+O$19)/(1+O$18)-1,O$40,SUM(OFFSET(O27,0,0,1,O$40)/OFFSET(O$20,0,0,1,O$40)),0,1)*O$20</f>
        <v>29.983636275996325</v>
      </c>
      <c r="P43" s="187">
        <f t="array" aca="1" ref="P43" ca="1">-PMT((1+P$19)/(1+P$18)-1,P$40,SUM(OFFSET(P27,0,0,1,P$40)/OFFSET(P$20,0,0,1,P$40)),0,1)*P$20</f>
        <v>30.733227182896229</v>
      </c>
      <c r="Q43" s="187">
        <f t="array" aca="1" ref="Q43" ca="1">-PMT((1+Q$19)/(1+Q$18)-1,Q$40,SUM(OFFSET(Q27,0,0,1,Q$40)/OFFSET(Q$20,0,0,1,Q$40)),0,1)*Q$20</f>
        <v>31.501557862468641</v>
      </c>
      <c r="R43" s="187">
        <f t="array" aca="1" ref="R43" ca="1">-PMT((1+R$19)/(1+R$18)-1,R$40,SUM(OFFSET(R27,0,0,1,R$40)/OFFSET(R$20,0,0,1,R$40)),0,1)*R$20</f>
        <v>32.289096809030347</v>
      </c>
      <c r="S43" s="187">
        <f t="array" aca="1" ref="S43" ca="1">-PMT((1+S$19)/(1+S$18)-1,S$40,SUM(OFFSET(S27,0,0,1,S$40)/OFFSET(S$20,0,0,1,S$40)),0,1)*S$20</f>
        <v>33.096324229256112</v>
      </c>
      <c r="T43" s="187">
        <f t="array" aca="1" ref="T43" ca="1">-PMT((1+T$19)/(1+T$18)-1,T$40,SUM(OFFSET(T27,0,0,1,T$40)/OFFSET(T$20,0,0,1,T$40)),0,1)*T$20</f>
        <v>33.923732334987506</v>
      </c>
      <c r="U43" s="187">
        <f t="array" aca="1" ref="U43" ca="1">-PMT((1+U$19)/(1+U$18)-1,U$40,SUM(OFFSET(U27,0,0,1,U$40)/OFFSET(U$20,0,0,1,U$40)),0,1)*U$20</f>
        <v>34.771825643362178</v>
      </c>
      <c r="V43" s="187">
        <f t="array" aca="1" ref="V43" ca="1">-PMT((1+V$19)/(1+V$18)-1,V$40,SUM(OFFSET(V27,0,0,1,V$40)/OFFSET(V$20,0,0,1,V$40)),0,1)*V$20</f>
        <v>35.641121284446236</v>
      </c>
      <c r="W43" s="187">
        <f t="array" aca="1" ref="W43" ca="1">-PMT((1+W$19)/(1+W$18)-1,W$40,SUM(OFFSET(W27,0,0,1,W$40)/OFFSET(W$20,0,0,1,W$40)),0,1)*W$20</f>
        <v>36.532149316557387</v>
      </c>
      <c r="X43" s="187">
        <f t="array" aca="1" ref="X43" ca="1">-PMT((1+X$19)/(1+X$18)-1,X$40,SUM(OFFSET(X27,0,0,1,X$40)/OFFSET(X$20,0,0,1,X$40)),0,1)*X$20</f>
        <v>37.445453049471325</v>
      </c>
      <c r="Y43" s="187">
        <f t="array" aca="1" ref="Y43" ca="1">-PMT((1+Y$19)/(1+Y$18)-1,Y$40,SUM(OFFSET(Y27,0,0,1,Y$40)/OFFSET(Y$20,0,0,1,Y$40)),0,1)*Y$20</f>
        <v>38.381589375708103</v>
      </c>
      <c r="Z43" s="187">
        <f t="array" aca="1" ref="Z43" ca="1">-PMT((1+Z$19)/(1+Z$18)-1,Z$40,SUM(OFFSET(Z27,0,0,1,Z$40)/OFFSET(Z$20,0,0,1,Z$40)),0,1)*Z$20</f>
        <v>39.341129110100809</v>
      </c>
      <c r="AA43" s="187">
        <f t="array" aca="1" ref="AA43" ca="1">-PMT((1+AA$19)/(1+AA$18)-1,AA$40,SUM(OFFSET(AA27,0,0,1,AA$40)/OFFSET(AA$20,0,0,1,AA$40)),0,1)*AA$20</f>
        <v>40.324657337853317</v>
      </c>
      <c r="AB43" s="187">
        <f t="array" aca="1" ref="AB43" ca="1">-PMT((1+AB$19)/(1+AB$18)-1,AB$40,SUM(OFFSET(AB27,0,0,1,AB$40)/OFFSET(AB$20,0,0,1,AB$40)),0,1)*AB$20</f>
        <v>41.332773771299642</v>
      </c>
      <c r="AC43" s="187">
        <f t="array" aca="1" ref="AC43" ca="1">-PMT((1+AC$19)/(1+AC$18)-1,AC$40,SUM(OFFSET(AC27,0,0,1,AC$40)/OFFSET(AC$20,0,0,1,AC$40)),0,1)*AC$20</f>
        <v>42.366093115582139</v>
      </c>
      <c r="AD43" s="187">
        <f t="array" aca="1" ref="AD43" ca="1">-PMT((1+AD$19)/(1+AD$18)-1,AD$40,SUM(OFFSET(AD27,0,0,1,AD$40)/OFFSET(AD$20,0,0,1,AD$40)),0,1)*AD$20</f>
        <v>43.425245443471688</v>
      </c>
      <c r="AE43" s="187">
        <f t="array" aca="1" ref="AE43" ca="1">-PMT((1+AE$19)/(1+AE$18)-1,AE$40,SUM(OFFSET(AE27,0,0,1,AE$40)/OFFSET(AE$20,0,0,1,AE$40)),0,1)*AE$20</f>
        <v>44.510876579558484</v>
      </c>
      <c r="AF43" s="187">
        <f t="array" aca="1" ref="AF43" ca="1">-PMT((1+AF$19)/(1+AF$18)-1,AF$40,SUM(OFFSET(AF27,0,0,1,AF$40)/OFFSET(AF$20,0,0,1,AF$40)),0,1)*AF$20</f>
        <v>45.62364849404743</v>
      </c>
      <c r="AG43" s="187">
        <f t="array" aca="1" ref="AG43" ca="1">-PMT((1+AG$19)/(1+AG$18)-1,AG$40,SUM(OFFSET(AG27,0,0,1,AG$40)/OFFSET(AG$20,0,0,1,AG$40)),0,1)*AG$20</f>
        <v>46.764239706398619</v>
      </c>
      <c r="AH43" s="187">
        <f t="array" aca="1" ref="AH43" ca="1">-PMT((1+AH$19)/(1+AH$18)-1,AH$40,SUM(OFFSET(AH27,0,0,1,AH$40)/OFFSET(AH$20,0,0,1,AH$40)),0,1)*AH$20</f>
        <v>47.933345699058577</v>
      </c>
      <c r="AI43" s="187">
        <f t="array" aca="1" ref="AI43" ca="1">-PMT((1+AI$19)/(1+AI$18)-1,AI$40,SUM(OFFSET(AI27,0,0,1,AI$40)/OFFSET(AI$20,0,0,1,AI$40)),0,1)*AI$20</f>
        <v>49.131679341535047</v>
      </c>
      <c r="AJ43" s="187">
        <f t="array" aca="1" ref="AJ43" ca="1">-PMT((1+AJ$19)/(1+AJ$18)-1,AJ$40,SUM(OFFSET(AJ27,0,0,1,AJ$40)/OFFSET(AJ$20,0,0,1,AJ$40)),0,1)*AJ$20</f>
        <v>50.35997132507341</v>
      </c>
      <c r="AK43" s="187">
        <f t="array" aca="1" ref="AK43" ca="1">-PMT((1+AK$19)/(1+AK$18)-1,AK$40,SUM(OFFSET(AK27,0,0,1,AK$40)/OFFSET(AK$20,0,0,1,AK$40)),0,1)*AK$20</f>
        <v>51.618970608200236</v>
      </c>
      <c r="AL43" s="187">
        <f t="array" aca="1" ref="AL43" ca="1">-PMT((1+AL$19)/(1+AL$18)-1,AL$40,SUM(OFFSET(AL27,0,0,1,AL$40)/OFFSET(AL$20,0,0,1,AL$40)),0,1)*AL$20</f>
        <v>52.909444873405242</v>
      </c>
      <c r="AM43" s="187">
        <f t="array" aca="1" ref="AM43" ca="1">-PMT((1+AM$19)/(1+AM$18)-1,AM$40,SUM(OFFSET(AM27,0,0,1,AM$40)/OFFSET(AM$20,0,0,1,AM$40)),0,1)*AM$20</f>
        <v>54.23218099524037</v>
      </c>
      <c r="AN43" s="187">
        <f t="array" aca="1" ref="AN43" ca="1">-PMT((1+AN$19)/(1+AN$18)-1,AN$40,SUM(OFFSET(AN27,0,0,1,AN$40)/OFFSET(AN$20,0,0,1,AN$40)),0,1)*AN$20</f>
        <v>55.587985520121372</v>
      </c>
      <c r="AO43" s="187">
        <f t="array" aca="1" ref="AO43" ca="1">-PMT((1+AO$19)/(1+AO$18)-1,AO$40,SUM(OFFSET(AO27,0,0,1,AO$40)/OFFSET(AO$20,0,0,1,AO$40)),0,1)*AO$20</f>
        <v>56.977685158124416</v>
      </c>
      <c r="AP43" s="187">
        <f t="array" aca="1" ref="AP43" ca="1">-PMT((1+AP$19)/(1+AP$18)-1,AP$40,SUM(OFFSET(AP27,0,0,1,AP$40)/OFFSET(AP$20,0,0,1,AP$40)),0,1)*AP$20</f>
        <v>58.402127287077512</v>
      </c>
      <c r="AQ43" s="187">
        <f t="array" aca="1" ref="AQ43" ca="1">-PMT((1+AQ$19)/(1+AQ$18)-1,AQ$40,SUM(OFFSET(AQ27,0,0,1,AQ$40)/OFFSET(AQ$20,0,0,1,AQ$40)),0,1)*AQ$20</f>
        <v>59.862180469254454</v>
      </c>
      <c r="AR43" s="187">
        <f t="array" aca="1" ref="AR43" ca="1">-PMT((1+AR$19)/(1+AR$18)-1,AR$40,SUM(OFFSET(AR27,0,0,1,AR$40)/OFFSET(AR$20,0,0,1,AR$40)),0,1)*AR$20</f>
        <v>61.35873498098578</v>
      </c>
      <c r="AS43" s="187">
        <f t="array" aca="1" ref="AS43" ca="1">-PMT((1+AS$19)/(1+AS$18)-1,AS$40,SUM(OFFSET(AS27,0,0,1,AS$40)/OFFSET(AS$20,0,0,1,AS$40)),0,1)*AS$20</f>
        <v>62.892703355510434</v>
      </c>
      <c r="AT43" s="187">
        <f t="array" aca="1" ref="AT43" ca="1">-PMT((1+AT$19)/(1+AT$18)-1,AT$40,SUM(OFFSET(AT27,0,0,1,AT$40)/OFFSET(AT$20,0,0,1,AT$40)),0,1)*AT$20</f>
        <v>64.465020939398187</v>
      </c>
      <c r="AU43" s="187">
        <f t="array" aca="1" ref="AU43" ca="1">-PMT((1+AU$19)/(1+AU$18)-1,AU$40,SUM(OFFSET(AU27,0,0,1,AU$40)/OFFSET(AU$20,0,0,1,AU$40)),0,1)*AU$20</f>
        <v>66.076646462883147</v>
      </c>
      <c r="AV43" s="187">
        <f t="array" aca="1" ref="AV43" ca="1">-PMT((1+AV$19)/(1+AV$18)-1,AV$40,SUM(OFFSET(AV27,0,0,1,AV$40)/OFFSET(AV$20,0,0,1,AV$40)),0,1)*AV$20</f>
        <v>67.728562624455236</v>
      </c>
      <c r="AW43" s="187">
        <f t="array" aca="1" ref="AW43" ca="1">-PMT((1+AW$19)/(1+AW$18)-1,AW$40,SUM(OFFSET(AW27,0,0,1,AW$40)/OFFSET(AW$20,0,0,1,AW$40)),0,1)*AW$20</f>
        <v>69.421776690066594</v>
      </c>
      <c r="AX43" s="187">
        <f t="array" aca="1" ref="AX43" ca="1">-PMT((1+AX$19)/(1+AX$18)-1,AX$40,SUM(OFFSET(AX27,0,0,1,AX$40)/OFFSET(AX$20,0,0,1,AX$40)),0,1)*AX$20</f>
        <v>71.157321107318239</v>
      </c>
      <c r="AY43" s="187">
        <f t="array" aca="1" ref="AY43" ca="1">-PMT((1+AY$19)/(1+AY$18)-1,AY$40,SUM(OFFSET(AY27,0,0,1,AY$40)/OFFSET(AY$20,0,0,1,AY$40)),0,1)*AY$20</f>
        <v>72.936254135001207</v>
      </c>
      <c r="AZ43" s="187">
        <f t="array" aca="1" ref="AZ43" ca="1">-PMT((1+AZ$19)/(1+AZ$18)-1,AZ$40,SUM(OFFSET(AZ27,0,0,1,AZ$40)/OFFSET(AZ$20,0,0,1,AZ$40)),0,1)*AZ$20</f>
        <v>74.759660488376227</v>
      </c>
      <c r="BA43" s="187">
        <f t="array" aca="1" ref="BA43" ca="1">-PMT((1+BA$19)/(1+BA$18)-1,BA$40,SUM(OFFSET(BA27,0,0,1,BA$40)/OFFSET(BA$20,0,0,1,BA$40)),0,1)*BA$20</f>
        <v>76.628652000585618</v>
      </c>
      <c r="BB43" s="187">
        <f t="array" aca="1" ref="BB43" ca="1">-PMT((1+BB$19)/(1+BB$18)-1,BB$40,SUM(OFFSET(BB27,0,0,1,BB$40)/OFFSET(BB$20,0,0,1,BB$40)),0,1)*BB$20</f>
        <v>78.544368300600254</v>
      </c>
      <c r="BC43" s="187">
        <f t="array" aca="1" ref="BC43" ca="1">-PMT((1+BC$19)/(1+BC$18)-1,BC$40,SUM(OFFSET(BC27,0,0,1,BC$40)/OFFSET(BC$20,0,0,1,BC$40)),0,1)*BC$20</f>
        <v>80.50797750811526</v>
      </c>
      <c r="BD43" s="187">
        <f t="array" aca="1" ref="BD43" ca="1">-PMT((1+BD$19)/(1+BD$18)-1,BD$40,SUM(OFFSET(BD27,0,0,1,BD$40)/OFFSET(BD$20,0,0,1,BD$40)),0,1)*BD$20</f>
        <v>82.52067694581811</v>
      </c>
    </row>
    <row r="44" spans="1:56" outlineLevel="1" x14ac:dyDescent="0.2">
      <c r="B44" s="49" t="s">
        <v>153</v>
      </c>
      <c r="C44" s="10" t="s">
        <v>217</v>
      </c>
      <c r="D44" s="24">
        <v>2</v>
      </c>
      <c r="G44" s="187">
        <f t="array" aca="1" ref="G44" ca="1">-PMT((1+G$19)/(1+G$18)-1,G$40,SUM(OFFSET(G28,0,0,1,G$40)/OFFSET(G$20,0,0,1,G$40)),0,1)*G$20</f>
        <v>1.9882564514702494</v>
      </c>
      <c r="H44" s="187">
        <f t="array" aca="1" ref="H44" ca="1">-PMT((1+H$19)/(1+H$18)-1,H$40,SUM(OFFSET(H28,0,0,1,H$40)/OFFSET(H$20,0,0,1,H$40)),0,1)*H$20</f>
        <v>1.8577102008030226</v>
      </c>
      <c r="I44" s="187">
        <f t="array" aca="1" ref="I44" ca="1">-PMT((1+I$19)/(1+I$18)-1,I$40,SUM(OFFSET(I28,0,0,1,I$40)/OFFSET(I$20,0,0,1,I$40)),0,1)*I$20</f>
        <v>1.954935983066628</v>
      </c>
      <c r="J44" s="187">
        <f t="array" aca="1" ref="J44" ca="1">-PMT((1+J$19)/(1+J$18)-1,J$40,SUM(OFFSET(J28,0,0,1,J$40)/OFFSET(J$20,0,0,1,J$40)),0,1)*J$20</f>
        <v>1.9346553708936169</v>
      </c>
      <c r="K44" s="187">
        <f t="array" aca="1" ref="K44" ca="1">-PMT((1+K$19)/(1+K$18)-1,K$40,SUM(OFFSET(K28,0,0,1,K$40)/OFFSET(K$20,0,0,1,K$40)),0,1)*K$20</f>
        <v>1.6283122279804956</v>
      </c>
      <c r="L44" s="187">
        <f t="array" aca="1" ref="L44" ca="1">-PMT((1+L$19)/(1+L$18)-1,L$40,SUM(OFFSET(L28,0,0,1,L$40)/OFFSET(L$20,0,0,1,L$40)),0,1)*L$20</f>
        <v>1.63979199968869</v>
      </c>
      <c r="M44" s="187">
        <f t="array" aca="1" ref="M44" ca="1">-PMT((1+M$19)/(1+M$18)-1,M$40,SUM(OFFSET(M28,0,0,1,M$40)/OFFSET(M$20,0,0,1,M$40)),0,1)*M$20</f>
        <v>1.6807867996809067</v>
      </c>
      <c r="N44" s="187">
        <f t="array" aca="1" ref="N44" ca="1">-PMT((1+N$19)/(1+N$18)-1,N$40,SUM(OFFSET(N28,0,0,1,N$40)/OFFSET(N$20,0,0,1,N$40)),0,1)*N$20</f>
        <v>1.7228064696729295</v>
      </c>
      <c r="O44" s="187">
        <f t="array" aca="1" ref="O44" ca="1">-PMT((1+O$19)/(1+O$18)-1,O$40,SUM(OFFSET(O28,0,0,1,O$40)/OFFSET(O$20,0,0,1,O$40)),0,1)*O$20</f>
        <v>1.7658766314147525</v>
      </c>
      <c r="P44" s="187">
        <f t="array" aca="1" ref="P44" ca="1">-PMT((1+P$19)/(1+P$18)-1,P$40,SUM(OFFSET(P28,0,0,1,P$40)/OFFSET(P$20,0,0,1,P$40)),0,1)*P$20</f>
        <v>1.8100235472001203</v>
      </c>
      <c r="Q44" s="187">
        <f t="array" aca="1" ref="Q44" ca="1">-PMT((1+Q$19)/(1+Q$18)-1,Q$40,SUM(OFFSET(Q28,0,0,1,Q$40)/OFFSET(Q$20,0,0,1,Q$40)),0,1)*Q$20</f>
        <v>1.8552741358801237</v>
      </c>
      <c r="R44" s="187">
        <f t="array" aca="1" ref="R44" ca="1">-PMT((1+R$19)/(1+R$18)-1,R$40,SUM(OFFSET(R28,0,0,1,R$40)/OFFSET(R$20,0,0,1,R$40)),0,1)*R$20</f>
        <v>1.901655989277127</v>
      </c>
      <c r="S44" s="187">
        <f t="array" aca="1" ref="S44" ca="1">-PMT((1+S$19)/(1+S$18)-1,S$40,SUM(OFFSET(S28,0,0,1,S$40)/OFFSET(S$20,0,0,1,S$40)),0,1)*S$20</f>
        <v>1.949197389009055</v>
      </c>
      <c r="T44" s="187">
        <f t="array" aca="1" ref="T44" ca="1">-PMT((1+T$19)/(1+T$18)-1,T$40,SUM(OFFSET(T28,0,0,1,T$40)/OFFSET(T$20,0,0,1,T$40)),0,1)*T$20</f>
        <v>1.9979273237342812</v>
      </c>
      <c r="U44" s="187">
        <f t="array" aca="1" ref="U44" ca="1">-PMT((1+U$19)/(1+U$18)-1,U$40,SUM(OFFSET(U28,0,0,1,U$40)/OFFSET(U$20,0,0,1,U$40)),0,1)*U$20</f>
        <v>2.047875506827638</v>
      </c>
      <c r="V44" s="187">
        <f t="array" aca="1" ref="V44" ca="1">-PMT((1+V$19)/(1+V$18)-1,V$40,SUM(OFFSET(V28,0,0,1,V$40)/OFFSET(V$20,0,0,1,V$40)),0,1)*V$20</f>
        <v>2.0990723944983292</v>
      </c>
      <c r="W44" s="187">
        <f t="array" aca="1" ref="W44" ca="1">-PMT((1+W$19)/(1+W$18)-1,W$40,SUM(OFFSET(W28,0,0,1,W$40)/OFFSET(W$20,0,0,1,W$40)),0,1)*W$20</f>
        <v>2.1515492043607876</v>
      </c>
      <c r="X44" s="187">
        <f t="array" aca="1" ref="X44" ca="1">-PMT((1+X$19)/(1+X$18)-1,X$40,SUM(OFFSET(X28,0,0,1,X$40)/OFFSET(X$20,0,0,1,X$40)),0,1)*X$20</f>
        <v>2.205337934469807</v>
      </c>
      <c r="Y44" s="187">
        <f t="array" aca="1" ref="Y44" ca="1">-PMT((1+Y$19)/(1+Y$18)-1,Y$40,SUM(OFFSET(Y28,0,0,1,Y$40)/OFFSET(Y$20,0,0,1,Y$40)),0,1)*Y$20</f>
        <v>2.2604713828315521</v>
      </c>
      <c r="Z44" s="187">
        <f t="array" aca="1" ref="Z44" ca="1">-PMT((1+Z$19)/(1+Z$18)-1,Z$40,SUM(OFFSET(Z28,0,0,1,Z$40)/OFFSET(Z$20,0,0,1,Z$40)),0,1)*Z$20</f>
        <v>2.31698316740234</v>
      </c>
      <c r="AA44" s="187">
        <f t="array" aca="1" ref="AA44" ca="1">-PMT((1+AA$19)/(1+AA$18)-1,AA$40,SUM(OFFSET(AA28,0,0,1,AA$40)/OFFSET(AA$20,0,0,1,AA$40)),0,1)*AA$20</f>
        <v>2.3749077465873984</v>
      </c>
      <c r="AB44" s="187">
        <f t="array" aca="1" ref="AB44" ca="1">-PMT((1+AB$19)/(1+AB$18)-1,AB$40,SUM(OFFSET(AB28,0,0,1,AB$40)/OFFSET(AB$20,0,0,1,AB$40)),0,1)*AB$20</f>
        <v>2.4342804402520835</v>
      </c>
      <c r="AC44" s="187">
        <f t="array" aca="1" ref="AC44" ca="1">-PMT((1+AC$19)/(1+AC$18)-1,AC$40,SUM(OFFSET(AC28,0,0,1,AC$40)/OFFSET(AC$20,0,0,1,AC$40)),0,1)*AC$20</f>
        <v>2.495137451258385</v>
      </c>
      <c r="AD44" s="187">
        <f t="array" aca="1" ref="AD44" ca="1">-PMT((1+AD$19)/(1+AD$18)-1,AD$40,SUM(OFFSET(AD28,0,0,1,AD$40)/OFFSET(AD$20,0,0,1,AD$40)),0,1)*AD$20</f>
        <v>2.5575158875398443</v>
      </c>
      <c r="AE44" s="187">
        <f t="array" aca="1" ref="AE44" ca="1">-PMT((1+AE$19)/(1+AE$18)-1,AE$40,SUM(OFFSET(AE28,0,0,1,AE$40)/OFFSET(AE$20,0,0,1,AE$40)),0,1)*AE$20</f>
        <v>2.6214537847283403</v>
      </c>
      <c r="AF44" s="187">
        <f t="array" aca="1" ref="AF44" ca="1">-PMT((1+AF$19)/(1+AF$18)-1,AF$40,SUM(OFFSET(AF28,0,0,1,AF$40)/OFFSET(AF$20,0,0,1,AF$40)),0,1)*AF$20</f>
        <v>2.6869901293465484</v>
      </c>
      <c r="AG44" s="187">
        <f t="array" aca="1" ref="AG44" ca="1">-PMT((1+AG$19)/(1+AG$18)-1,AG$40,SUM(OFFSET(AG28,0,0,1,AG$40)/OFFSET(AG$20,0,0,1,AG$40)),0,1)*AG$20</f>
        <v>2.7541648825802119</v>
      </c>
      <c r="AH44" s="187">
        <f t="array" aca="1" ref="AH44" ca="1">-PMT((1+AH$19)/(1+AH$18)-1,AH$40,SUM(OFFSET(AH28,0,0,1,AH$40)/OFFSET(AH$20,0,0,1,AH$40)),0,1)*AH$20</f>
        <v>2.8230190046447174</v>
      </c>
      <c r="AI44" s="187">
        <f t="array" aca="1" ref="AI44" ca="1">-PMT((1+AI$19)/(1+AI$18)-1,AI$40,SUM(OFFSET(AI28,0,0,1,AI$40)/OFFSET(AI$20,0,0,1,AI$40)),0,1)*AI$20</f>
        <v>2.8935944797608357</v>
      </c>
      <c r="AJ44" s="187">
        <f t="array" aca="1" ref="AJ44" ca="1">-PMT((1+AJ$19)/(1+AJ$18)-1,AJ$40,SUM(OFFSET(AJ28,0,0,1,AJ$40)/OFFSET(AJ$20,0,0,1,AJ$40)),0,1)*AJ$20</f>
        <v>2.9659343417548558</v>
      </c>
      <c r="AK44" s="187">
        <f t="array" aca="1" ref="AK44" ca="1">-PMT((1+AK$19)/(1+AK$18)-1,AK$40,SUM(OFFSET(AK28,0,0,1,AK$40)/OFFSET(AK$20,0,0,1,AK$40)),0,1)*AK$20</f>
        <v>3.040082700298727</v>
      </c>
      <c r="AL44" s="187">
        <f t="array" aca="1" ref="AL44" ca="1">-PMT((1+AL$19)/(1+AL$18)-1,AL$40,SUM(OFFSET(AL28,0,0,1,AL$40)/OFFSET(AL$20,0,0,1,AL$40)),0,1)*AL$20</f>
        <v>3.1160847678061945</v>
      </c>
      <c r="AM44" s="187">
        <f t="array" aca="1" ref="AM44" ca="1">-PMT((1+AM$19)/(1+AM$18)-1,AM$40,SUM(OFFSET(AM28,0,0,1,AM$40)/OFFSET(AM$20,0,0,1,AM$40)),0,1)*AM$20</f>
        <v>3.1939868870013495</v>
      </c>
      <c r="AN44" s="187">
        <f t="array" aca="1" ref="AN44" ca="1">-PMT((1+AN$19)/(1+AN$18)-1,AN$40,SUM(OFFSET(AN28,0,0,1,AN$40)/OFFSET(AN$20,0,0,1,AN$40)),0,1)*AN$20</f>
        <v>3.2738365591763832</v>
      </c>
      <c r="AO44" s="187">
        <f t="array" aca="1" ref="AO44" ca="1">-PMT((1+AO$19)/(1+AO$18)-1,AO$40,SUM(OFFSET(AO28,0,0,1,AO$40)/OFFSET(AO$20,0,0,1,AO$40)),0,1)*AO$20</f>
        <v>3.355682473155793</v>
      </c>
      <c r="AP44" s="187">
        <f t="array" aca="1" ref="AP44" ca="1">-PMT((1+AP$19)/(1+AP$18)-1,AP$40,SUM(OFFSET(AP28,0,0,1,AP$40)/OFFSET(AP$20,0,0,1,AP$40)),0,1)*AP$20</f>
        <v>3.4395745349846862</v>
      </c>
      <c r="AQ44" s="187">
        <f t="array" aca="1" ref="AQ44" ca="1">-PMT((1+AQ$19)/(1+AQ$18)-1,AQ$40,SUM(OFFSET(AQ28,0,0,1,AQ$40)/OFFSET(AQ$20,0,0,1,AQ$40)),0,1)*AQ$20</f>
        <v>3.5255638983593043</v>
      </c>
      <c r="AR44" s="187">
        <f t="array" aca="1" ref="AR44" ca="1">-PMT((1+AR$19)/(1+AR$18)-1,AR$40,SUM(OFFSET(AR28,0,0,1,AR$40)/OFFSET(AR$20,0,0,1,AR$40)),0,1)*AR$20</f>
        <v>3.6137029958182856</v>
      </c>
      <c r="AS44" s="187">
        <f t="array" aca="1" ref="AS44" ca="1">-PMT((1+AS$19)/(1+AS$18)-1,AS$40,SUM(OFFSET(AS28,0,0,1,AS$40)/OFFSET(AS$20,0,0,1,AS$40)),0,1)*AS$20</f>
        <v>3.704045570713741</v>
      </c>
      <c r="AT44" s="187">
        <f t="array" aca="1" ref="AT44" ca="1">-PMT((1+AT$19)/(1+AT$18)-1,AT$40,SUM(OFFSET(AT28,0,0,1,AT$40)/OFFSET(AT$20,0,0,1,AT$40)),0,1)*AT$20</f>
        <v>3.7966467099815855</v>
      </c>
      <c r="AU44" s="187">
        <f t="array" aca="1" ref="AU44" ca="1">-PMT((1+AU$19)/(1+AU$18)-1,AU$40,SUM(OFFSET(AU28,0,0,1,AU$40)/OFFSET(AU$20,0,0,1,AU$40)),0,1)*AU$20</f>
        <v>3.8915628777311251</v>
      </c>
      <c r="AV44" s="187">
        <f t="array" aca="1" ref="AV44" ca="1">-PMT((1+AV$19)/(1+AV$18)-1,AV$40,SUM(OFFSET(AV28,0,0,1,AV$40)/OFFSET(AV$20,0,0,1,AV$40)),0,1)*AV$20</f>
        <v>3.9888519496744039</v>
      </c>
      <c r="AW44" s="187">
        <f t="array" aca="1" ref="AW44" ca="1">-PMT((1+AW$19)/(1+AW$18)-1,AW$40,SUM(OFFSET(AW28,0,0,1,AW$40)/OFFSET(AW$20,0,0,1,AW$40)),0,1)*AW$20</f>
        <v>4.0885732484162629</v>
      </c>
      <c r="AX44" s="187">
        <f t="array" aca="1" ref="AX44" ca="1">-PMT((1+AX$19)/(1+AX$18)-1,AX$40,SUM(OFFSET(AX28,0,0,1,AX$40)/OFFSET(AX$20,0,0,1,AX$40)),0,1)*AX$20</f>
        <v>4.1907875796266687</v>
      </c>
      <c r="AY44" s="187">
        <f t="array" aca="1" ref="AY44" ca="1">-PMT((1+AY$19)/(1+AY$18)-1,AY$40,SUM(OFFSET(AY28,0,0,1,AY$40)/OFFSET(AY$20,0,0,1,AY$40)),0,1)*AY$20</f>
        <v>4.2955572691173352</v>
      </c>
      <c r="AZ44" s="187">
        <f t="array" aca="1" ref="AZ44" ca="1">-PMT((1+AZ$19)/(1+AZ$18)-1,AZ$40,SUM(OFFSET(AZ28,0,0,1,AZ$40)/OFFSET(AZ$20,0,0,1,AZ$40)),0,1)*AZ$20</f>
        <v>4.4029462008452684</v>
      </c>
      <c r="BA44" s="187">
        <f t="array" aca="1" ref="BA44" ca="1">-PMT((1+BA$19)/(1+BA$18)-1,BA$40,SUM(OFFSET(BA28,0,0,1,BA$40)/OFFSET(BA$20,0,0,1,BA$40)),0,1)*BA$20</f>
        <v>4.5130198558663999</v>
      </c>
      <c r="BB44" s="187">
        <f t="array" aca="1" ref="BB44" ca="1">-PMT((1+BB$19)/(1+BB$18)-1,BB$40,SUM(OFFSET(BB28,0,0,1,BB$40)/OFFSET(BB$20,0,0,1,BB$40)),0,1)*BB$20</f>
        <v>4.6258453522630587</v>
      </c>
      <c r="BC44" s="187">
        <f t="array" aca="1" ref="BC44" ca="1">-PMT((1+BC$19)/(1+BC$18)-1,BC$40,SUM(OFFSET(BC28,0,0,1,BC$40)/OFFSET(BC$20,0,0,1,BC$40)),0,1)*BC$20</f>
        <v>4.7414914860696351</v>
      </c>
      <c r="BD44" s="187">
        <f t="array" aca="1" ref="BD44" ca="1">-PMT((1+BD$19)/(1+BD$18)-1,BD$40,SUM(OFFSET(BD28,0,0,1,BD$40)/OFFSET(BD$20,0,0,1,BD$40)),0,1)*BD$20</f>
        <v>4.8600287732213747</v>
      </c>
    </row>
    <row r="45" spans="1:56" outlineLevel="1" x14ac:dyDescent="0.2">
      <c r="B45" s="49" t="s">
        <v>154</v>
      </c>
      <c r="C45" s="10" t="s">
        <v>217</v>
      </c>
      <c r="D45" s="24">
        <v>3</v>
      </c>
      <c r="F45" s="74"/>
      <c r="G45" s="187">
        <f t="array" aca="1" ref="G45" ca="1">-PMT((1+G$19)/(1+G$18)-1,G$40,SUM(OFFSET(G29,0,0,1,G$40)/OFFSET(G$20,0,0,1,G$40)),0,1)*G$20</f>
        <v>4.1216334700498773</v>
      </c>
      <c r="H45" s="187">
        <f t="array" aca="1" ref="H45" ca="1">-PMT((1+H$19)/(1+H$18)-1,H$40,SUM(OFFSET(H29,0,0,1,H$40)/OFFSET(H$20,0,0,1,H$40)),0,1)*H$20</f>
        <v>3.8510125470086454</v>
      </c>
      <c r="I45" s="187">
        <f t="array" aca="1" ref="I45" ca="1">-PMT((1+I$19)/(1+I$18)-1,I$40,SUM(OFFSET(I29,0,0,1,I$40)/OFFSET(I$20,0,0,1,I$40)),0,1)*I$20</f>
        <v>4.0525605103174689</v>
      </c>
      <c r="J45" s="187">
        <f t="array" aca="1" ref="J45" ca="1">-PMT((1+J$19)/(1+J$18)-1,J$40,SUM(OFFSET(J29,0,0,1,J$40)/OFFSET(J$20,0,0,1,J$40)),0,1)*J$20</f>
        <v>4.0105190272564837</v>
      </c>
      <c r="K45" s="187">
        <f t="array" aca="1" ref="K45" ca="1">-PMT((1+K$19)/(1+K$18)-1,K$40,SUM(OFFSET(K29,0,0,1,K$40)/OFFSET(K$20,0,0,1,K$40)),0,1)*K$20</f>
        <v>3.3754731053798972</v>
      </c>
      <c r="L45" s="187">
        <f t="array" aca="1" ref="L45" ca="1">-PMT((1+L$19)/(1+L$18)-1,L$40,SUM(OFFSET(L29,0,0,1,L$40)/OFFSET(L$20,0,0,1,L$40)),0,1)*L$20</f>
        <v>3.3992705442193567</v>
      </c>
      <c r="M45" s="187">
        <f t="array" aca="1" ref="M45" ca="1">-PMT((1+M$19)/(1+M$18)-1,M$40,SUM(OFFSET(M29,0,0,1,M$40)/OFFSET(M$20,0,0,1,M$40)),0,1)*M$20</f>
        <v>3.4842523078248409</v>
      </c>
      <c r="N45" s="187">
        <f t="array" aca="1" ref="N45" ca="1">-PMT((1+N$19)/(1+N$18)-1,N$40,SUM(OFFSET(N29,0,0,1,N$40)/OFFSET(N$20,0,0,1,N$40)),0,1)*N$20</f>
        <v>3.5713586155204613</v>
      </c>
      <c r="O45" s="187">
        <f t="array" aca="1" ref="O45" ca="1">-PMT((1+O$19)/(1+O$18)-1,O$40,SUM(OFFSET(O29,0,0,1,O$40)/OFFSET(O$20,0,0,1,O$40)),0,1)*O$20</f>
        <v>3.6606425809084722</v>
      </c>
      <c r="P45" s="187">
        <f t="array" aca="1" ref="P45" ca="1">-PMT((1+P$19)/(1+P$18)-1,P$40,SUM(OFFSET(P29,0,0,1,P$40)/OFFSET(P$20,0,0,1,P$40)),0,1)*P$20</f>
        <v>3.7521586454311846</v>
      </c>
      <c r="Q45" s="187">
        <f t="array" aca="1" ref="Q45" ca="1">-PMT((1+Q$19)/(1+Q$18)-1,Q$40,SUM(OFFSET(Q29,0,0,1,Q$40)/OFFSET(Q$20,0,0,1,Q$40)),0,1)*Q$20</f>
        <v>3.8459626115669643</v>
      </c>
      <c r="R45" s="187">
        <f t="array" aca="1" ref="R45" ca="1">-PMT((1+R$19)/(1+R$18)-1,R$40,SUM(OFFSET(R29,0,0,1,R$40)/OFFSET(R$20,0,0,1,R$40)),0,1)*R$20</f>
        <v>3.9421116768561371</v>
      </c>
      <c r="S45" s="187">
        <f t="array" aca="1" ref="S45" ca="1">-PMT((1+S$19)/(1+S$18)-1,S$40,SUM(OFFSET(S29,0,0,1,S$40)/OFFSET(S$20,0,0,1,S$40)),0,1)*S$20</f>
        <v>4.0406644687775399</v>
      </c>
      <c r="T45" s="187">
        <f t="array" aca="1" ref="T45" ca="1">-PMT((1+T$19)/(1+T$18)-1,T$40,SUM(OFFSET(T29,0,0,1,T$40)/OFFSET(T$20,0,0,1,T$40)),0,1)*T$20</f>
        <v>4.1416810804969781</v>
      </c>
      <c r="U45" s="187">
        <f t="array" aca="1" ref="U45" ca="1">-PMT((1+U$19)/(1+U$18)-1,U$40,SUM(OFFSET(U29,0,0,1,U$40)/OFFSET(U$20,0,0,1,U$40)),0,1)*U$20</f>
        <v>4.2452231075094025</v>
      </c>
      <c r="V45" s="187">
        <f t="array" aca="1" ref="V45" ca="1">-PMT((1+V$19)/(1+V$18)-1,V$40,SUM(OFFSET(V29,0,0,1,V$40)/OFFSET(V$20,0,0,1,V$40)),0,1)*V$20</f>
        <v>4.3513536851971377</v>
      </c>
      <c r="W45" s="187">
        <f t="array" aca="1" ref="W45" ca="1">-PMT((1+W$19)/(1+W$18)-1,W$40,SUM(OFFSET(W29,0,0,1,W$40)/OFFSET(W$20,0,0,1,W$40)),0,1)*W$20</f>
        <v>4.4601375273270651</v>
      </c>
      <c r="X45" s="187">
        <f t="array" aca="1" ref="X45" ca="1">-PMT((1+X$19)/(1+X$18)-1,X$40,SUM(OFFSET(X29,0,0,1,X$40)/OFFSET(X$20,0,0,1,X$40)),0,1)*X$20</f>
        <v>4.5716409655102419</v>
      </c>
      <c r="Y45" s="187">
        <f t="array" aca="1" ref="Y45" ca="1">-PMT((1+Y$19)/(1+Y$18)-1,Y$40,SUM(OFFSET(Y29,0,0,1,Y$40)/OFFSET(Y$20,0,0,1,Y$40)),0,1)*Y$20</f>
        <v>4.6859319896479983</v>
      </c>
      <c r="Z45" s="187">
        <f t="array" aca="1" ref="Z45" ca="1">-PMT((1+Z$19)/(1+Z$18)-1,Z$40,SUM(OFFSET(Z29,0,0,1,Z$40)/OFFSET(Z$20,0,0,1,Z$40)),0,1)*Z$20</f>
        <v>4.8030802893891975</v>
      </c>
      <c r="AA45" s="187">
        <f t="array" aca="1" ref="AA45" ca="1">-PMT((1+AA$19)/(1+AA$18)-1,AA$40,SUM(OFFSET(AA29,0,0,1,AA$40)/OFFSET(AA$20,0,0,1,AA$40)),0,1)*AA$20</f>
        <v>4.923157296623927</v>
      </c>
      <c r="AB45" s="187">
        <f t="array" aca="1" ref="AB45" ca="1">-PMT((1+AB$19)/(1+AB$18)-1,AB$40,SUM(OFFSET(AB29,0,0,1,AB$40)/OFFSET(AB$20,0,0,1,AB$40)),0,1)*AB$20</f>
        <v>5.0462362290395246</v>
      </c>
      <c r="AC45" s="187">
        <f t="array" aca="1" ref="AC45" ca="1">-PMT((1+AC$19)/(1+AC$18)-1,AC$40,SUM(OFFSET(AC29,0,0,1,AC$40)/OFFSET(AC$20,0,0,1,AC$40)),0,1)*AC$20</f>
        <v>5.172392134765512</v>
      </c>
      <c r="AD45" s="187">
        <f t="array" aca="1" ref="AD45" ca="1">-PMT((1+AD$19)/(1+AD$18)-1,AD$40,SUM(OFFSET(AD29,0,0,1,AD$40)/OFFSET(AD$20,0,0,1,AD$40)),0,1)*AD$20</f>
        <v>5.3017019381346486</v>
      </c>
      <c r="AE45" s="187">
        <f t="array" aca="1" ref="AE45" ca="1">-PMT((1+AE$19)/(1+AE$18)-1,AE$40,SUM(OFFSET(AE29,0,0,1,AE$40)/OFFSET(AE$20,0,0,1,AE$40)),0,1)*AE$20</f>
        <v>5.4342444865880166</v>
      </c>
      <c r="AF45" s="187">
        <f t="array" aca="1" ref="AF45" ca="1">-PMT((1+AF$19)/(1+AF$18)-1,AF$40,SUM(OFFSET(AF29,0,0,1,AF$40)/OFFSET(AF$20,0,0,1,AF$40)),0,1)*AF$20</f>
        <v>5.5701005987527168</v>
      </c>
      <c r="AG45" s="187">
        <f t="array" aca="1" ref="AG45" ca="1">-PMT((1+AG$19)/(1+AG$18)-1,AG$40,SUM(OFFSET(AG29,0,0,1,AG$40)/OFFSET(AG$20,0,0,1,AG$40)),0,1)*AG$20</f>
        <v>5.7093531137215328</v>
      </c>
      <c r="AH45" s="187">
        <f t="array" aca="1" ref="AH45" ca="1">-PMT((1+AH$19)/(1+AH$18)-1,AH$40,SUM(OFFSET(AH29,0,0,1,AH$40)/OFFSET(AH$20,0,0,1,AH$40)),0,1)*AH$20</f>
        <v>5.8520869415645711</v>
      </c>
      <c r="AI45" s="187">
        <f t="array" aca="1" ref="AI45" ca="1">-PMT((1+AI$19)/(1+AI$18)-1,AI$40,SUM(OFFSET(AI29,0,0,1,AI$40)/OFFSET(AI$20,0,0,1,AI$40)),0,1)*AI$20</f>
        <v>5.9983891151036843</v>
      </c>
      <c r="AJ45" s="187">
        <f t="array" aca="1" ref="AJ45" ca="1">-PMT((1+AJ$19)/(1+AJ$18)-1,AJ$40,SUM(OFFSET(AJ29,0,0,1,AJ$40)/OFFSET(AJ$20,0,0,1,AJ$40)),0,1)*AJ$20</f>
        <v>6.1483488429812763</v>
      </c>
      <c r="AK45" s="187">
        <f t="array" aca="1" ref="AK45" ca="1">-PMT((1+AK$19)/(1+AK$18)-1,AK$40,SUM(OFFSET(AK29,0,0,1,AK$40)/OFFSET(AK$20,0,0,1,AK$40)),0,1)*AK$20</f>
        <v>6.302057564055807</v>
      </c>
      <c r="AL45" s="187">
        <f t="array" aca="1" ref="AL45" ca="1">-PMT((1+AL$19)/(1+AL$18)-1,AL$40,SUM(OFFSET(AL29,0,0,1,AL$40)/OFFSET(AL$20,0,0,1,AL$40)),0,1)*AL$20</f>
        <v>6.4596090031572011</v>
      </c>
      <c r="AM45" s="187">
        <f t="array" aca="1" ref="AM45" ca="1">-PMT((1+AM$19)/(1+AM$18)-1,AM$40,SUM(OFFSET(AM29,0,0,1,AM$40)/OFFSET(AM$20,0,0,1,AM$40)),0,1)*AM$20</f>
        <v>6.6210992282361296</v>
      </c>
      <c r="AN45" s="187">
        <f t="array" aca="1" ref="AN45" ca="1">-PMT((1+AN$19)/(1+AN$18)-1,AN$40,SUM(OFFSET(AN29,0,0,1,AN$40)/OFFSET(AN$20,0,0,1,AN$40)),0,1)*AN$20</f>
        <v>6.7866267089420331</v>
      </c>
      <c r="AO45" s="187">
        <f t="array" aca="1" ref="AO45" ca="1">-PMT((1+AO$19)/(1+AO$18)-1,AO$40,SUM(OFFSET(AO29,0,0,1,AO$40)/OFFSET(AO$20,0,0,1,AO$40)),0,1)*AO$20</f>
        <v>6.9562923766655853</v>
      </c>
      <c r="AP45" s="187">
        <f t="array" aca="1" ref="AP45" ca="1">-PMT((1+AP$19)/(1+AP$18)-1,AP$40,SUM(OFFSET(AP29,0,0,1,AP$40)/OFFSET(AP$20,0,0,1,AP$40)),0,1)*AP$20</f>
        <v>7.1301996860822241</v>
      </c>
      <c r="AQ45" s="187">
        <f t="array" aca="1" ref="AQ45" ca="1">-PMT((1+AQ$19)/(1+AQ$18)-1,AQ$40,SUM(OFFSET(AQ29,0,0,1,AQ$40)/OFFSET(AQ$20,0,0,1,AQ$40)),0,1)*AQ$20</f>
        <v>7.3084546782342787</v>
      </c>
      <c r="AR45" s="187">
        <f t="array" aca="1" ref="AR45" ca="1">-PMT((1+AR$19)/(1+AR$18)-1,AR$40,SUM(OFFSET(AR29,0,0,1,AR$40)/OFFSET(AR$20,0,0,1,AR$40)),0,1)*AR$20</f>
        <v>7.4911660451901341</v>
      </c>
      <c r="AS45" s="187">
        <f t="array" aca="1" ref="AS45" ca="1">-PMT((1+AS$19)/(1+AS$18)-1,AS$40,SUM(OFFSET(AS29,0,0,1,AS$40)/OFFSET(AS$20,0,0,1,AS$40)),0,1)*AS$20</f>
        <v>7.6784451963198848</v>
      </c>
      <c r="AT45" s="187">
        <f t="array" aca="1" ref="AT45" ca="1">-PMT((1+AT$19)/(1+AT$18)-1,AT$40,SUM(OFFSET(AT29,0,0,1,AT$40)/OFFSET(AT$20,0,0,1,AT$40)),0,1)*AT$20</f>
        <v>7.8704063262278829</v>
      </c>
      <c r="AU45" s="187">
        <f t="array" aca="1" ref="AU45" ca="1">-PMT((1+AU$19)/(1+AU$18)-1,AU$40,SUM(OFFSET(AU29,0,0,1,AU$40)/OFFSET(AU$20,0,0,1,AU$40)),0,1)*AU$20</f>
        <v>8.0671664843835806</v>
      </c>
      <c r="AV45" s="187">
        <f t="array" aca="1" ref="AV45" ca="1">-PMT((1+AV$19)/(1+AV$18)-1,AV$40,SUM(OFFSET(AV29,0,0,1,AV$40)/OFFSET(AV$20,0,0,1,AV$40)),0,1)*AV$20</f>
        <v>8.2688456464931708</v>
      </c>
      <c r="AW45" s="187">
        <f t="array" aca="1" ref="AW45" ca="1">-PMT((1+AW$19)/(1+AW$18)-1,AW$40,SUM(OFFSET(AW29,0,0,1,AW$40)/OFFSET(AW$20,0,0,1,AW$40)),0,1)*AW$20</f>
        <v>8.4755667876555005</v>
      </c>
      <c r="AX45" s="187">
        <f t="array" aca="1" ref="AX45" ca="1">-PMT((1+AX$19)/(1+AX$18)-1,AX$40,SUM(OFFSET(AX29,0,0,1,AX$40)/OFFSET(AX$20,0,0,1,AX$40)),0,1)*AX$20</f>
        <v>8.6874559573468844</v>
      </c>
      <c r="AY45" s="187">
        <f t="array" aca="1" ref="AY45" ca="1">-PMT((1+AY$19)/(1+AY$18)-1,AY$40,SUM(OFFSET(AY29,0,0,1,AY$40)/OFFSET(AY$20,0,0,1,AY$40)),0,1)*AY$20</f>
        <v>8.9046423562805543</v>
      </c>
      <c r="AZ45" s="187">
        <f t="array" aca="1" ref="AZ45" ca="1">-PMT((1+AZ$19)/(1+AZ$18)-1,AZ$40,SUM(OFFSET(AZ29,0,0,1,AZ$40)/OFFSET(AZ$20,0,0,1,AZ$40)),0,1)*AZ$20</f>
        <v>9.1272584151875691</v>
      </c>
      <c r="BA45" s="187">
        <f t="array" aca="1" ref="BA45" ca="1">-PMT((1+BA$19)/(1+BA$18)-1,BA$40,SUM(OFFSET(BA29,0,0,1,BA$40)/OFFSET(BA$20,0,0,1,BA$40)),0,1)*BA$20</f>
        <v>9.3554398755672583</v>
      </c>
      <c r="BB45" s="187">
        <f t="array" aca="1" ref="BB45" ca="1">-PMT((1+BB$19)/(1+BB$18)-1,BB$40,SUM(OFFSET(BB29,0,0,1,BB$40)/OFFSET(BB$20,0,0,1,BB$40)),0,1)*BB$20</f>
        <v>9.5893258724564365</v>
      </c>
      <c r="BC45" s="187">
        <f t="array" aca="1" ref="BC45" ca="1">-PMT((1+BC$19)/(1+BC$18)-1,BC$40,SUM(OFFSET(BC29,0,0,1,BC$40)/OFFSET(BC$20,0,0,1,BC$40)),0,1)*BC$20</f>
        <v>9.8290590192678451</v>
      </c>
      <c r="BD45" s="187">
        <f t="array" aca="1" ref="BD45" ca="1">-PMT((1+BD$19)/(1+BD$18)-1,BD$40,SUM(OFFSET(BD29,0,0,1,BD$40)/OFFSET(BD$20,0,0,1,BD$40)),0,1)*BD$20</f>
        <v>10.074785494749543</v>
      </c>
    </row>
    <row r="46" spans="1:56" outlineLevel="1" x14ac:dyDescent="0.2">
      <c r="B46" s="49" t="s">
        <v>155</v>
      </c>
      <c r="C46" s="10" t="s">
        <v>217</v>
      </c>
      <c r="D46" s="24">
        <v>4</v>
      </c>
      <c r="F46" s="74"/>
      <c r="G46" s="187">
        <f t="array" aca="1" ref="G46" ca="1">-PMT((1+G$19)/(1+G$18)-1,G$40,SUM(OFFSET(G30,0,0,1,G$40)/OFFSET(G$20,0,0,1,G$40)),0,1)*G$20</f>
        <v>2.5082564913171219</v>
      </c>
      <c r="H46" s="187">
        <f t="array" aca="1" ref="H46" ca="1">-PMT((1+H$19)/(1+H$18)-1,H$40,SUM(OFFSET(H30,0,0,1,H$40)/OFFSET(H$20,0,0,1,H$40)),0,1)*H$20</f>
        <v>2.3435677357941365</v>
      </c>
      <c r="I46" s="187">
        <f t="array" aca="1" ref="I46" ca="1">-PMT((1+I$19)/(1+I$18)-1,I$40,SUM(OFFSET(I30,0,0,1,I$40)/OFFSET(I$20,0,0,1,I$40)),0,1)*I$20</f>
        <v>2.4662215309349707</v>
      </c>
      <c r="J46" s="187">
        <f t="array" aca="1" ref="J46" ca="1">-PMT((1+J$19)/(1+J$18)-1,J$40,SUM(OFFSET(J30,0,0,1,J$40)/OFFSET(J$20,0,0,1,J$40)),0,1)*J$20</f>
        <v>2.4406368146911355</v>
      </c>
      <c r="K46" s="187">
        <f t="array" aca="1" ref="K46" ca="1">-PMT((1+K$19)/(1+K$18)-1,K$40,SUM(OFFSET(K30,0,0,1,K$40)/OFFSET(K$20,0,0,1,K$40)),0,1)*K$20</f>
        <v>2.0541740039133169</v>
      </c>
      <c r="L46" s="187">
        <f t="array" aca="1" ref="L46" ca="1">-PMT((1+L$19)/(1+L$18)-1,L$40,SUM(OFFSET(L30,0,0,1,L$40)/OFFSET(L$20,0,0,1,L$40)),0,1)*L$20</f>
        <v>2.0686561457339181</v>
      </c>
      <c r="M46" s="187">
        <f t="array" aca="1" ref="M46" ca="1">-PMT((1+M$19)/(1+M$18)-1,M$40,SUM(OFFSET(M30,0,0,1,M$40)/OFFSET(M$20,0,0,1,M$40)),0,1)*M$20</f>
        <v>2.1203725493772656</v>
      </c>
      <c r="N46" s="187">
        <f t="array" aca="1" ref="N46" ca="1">-PMT((1+N$19)/(1+N$18)-1,N$40,SUM(OFFSET(N30,0,0,1,N$40)/OFFSET(N$20,0,0,1,N$40)),0,1)*N$20</f>
        <v>2.1733818631116959</v>
      </c>
      <c r="O46" s="187">
        <f t="array" aca="1" ref="O46" ca="1">-PMT((1+O$19)/(1+O$18)-1,O$40,SUM(OFFSET(O30,0,0,1,O$40)/OFFSET(O$20,0,0,1,O$40)),0,1)*O$20</f>
        <v>2.227716409689489</v>
      </c>
      <c r="P46" s="187">
        <f t="array" aca="1" ref="P46" ca="1">-PMT((1+P$19)/(1+P$18)-1,P$40,SUM(OFFSET(P30,0,0,1,P$40)/OFFSET(P$20,0,0,1,P$40)),0,1)*P$20</f>
        <v>2.2834093199317258</v>
      </c>
      <c r="Q46" s="187">
        <f t="array" aca="1" ref="Q46" ca="1">-PMT((1+Q$19)/(1+Q$18)-1,Q$40,SUM(OFFSET(Q30,0,0,1,Q$40)/OFFSET(Q$20,0,0,1,Q$40)),0,1)*Q$20</f>
        <v>2.3404945529300196</v>
      </c>
      <c r="R46" s="187">
        <f t="array" aca="1" ref="R46" ca="1">-PMT((1+R$19)/(1+R$18)-1,R$40,SUM(OFFSET(R30,0,0,1,R$40)/OFFSET(R$20,0,0,1,R$40)),0,1)*R$20</f>
        <v>2.3990069167532697</v>
      </c>
      <c r="S46" s="187">
        <f t="array" aca="1" ref="S46" ca="1">-PMT((1+S$19)/(1+S$18)-1,S$40,SUM(OFFSET(S30,0,0,1,S$40)/OFFSET(S$20,0,0,1,S$40)),0,1)*S$20</f>
        <v>2.4589820896721006</v>
      </c>
      <c r="T46" s="187">
        <f t="array" aca="1" ref="T46" ca="1">-PMT((1+T$19)/(1+T$18)-1,T$40,SUM(OFFSET(T30,0,0,1,T$40)/OFFSET(T$20,0,0,1,T$40)),0,1)*T$20</f>
        <v>2.5204566419139032</v>
      </c>
      <c r="U46" s="187">
        <f t="array" aca="1" ref="U46" ca="1">-PMT((1+U$19)/(1+U$18)-1,U$40,SUM(OFFSET(U30,0,0,1,U$40)/OFFSET(U$20,0,0,1,U$40)),0,1)*U$20</f>
        <v>2.5834680579617504</v>
      </c>
      <c r="V46" s="187">
        <f t="array" aca="1" ref="V46" ca="1">-PMT((1+V$19)/(1+V$18)-1,V$40,SUM(OFFSET(V30,0,0,1,V$40)/OFFSET(V$20,0,0,1,V$40)),0,1)*V$20</f>
        <v>2.6480547594107944</v>
      </c>
      <c r="W46" s="187">
        <f t="array" aca="1" ref="W46" ca="1">-PMT((1+W$19)/(1+W$18)-1,W$40,SUM(OFFSET(W30,0,0,1,W$40)/OFFSET(W$20,0,0,1,W$40)),0,1)*W$20</f>
        <v>2.7142561283960633</v>
      </c>
      <c r="X46" s="187">
        <f t="array" aca="1" ref="X46" ca="1">-PMT((1+X$19)/(1+X$18)-1,X$40,SUM(OFFSET(X30,0,0,1,X$40)/OFFSET(X$20,0,0,1,X$40)),0,1)*X$20</f>
        <v>2.7821125316059647</v>
      </c>
      <c r="Y46" s="187">
        <f t="array" aca="1" ref="Y46" ca="1">-PMT((1+Y$19)/(1+Y$18)-1,Y$40,SUM(OFFSET(Y30,0,0,1,Y$40)/OFFSET(Y$20,0,0,1,Y$40)),0,1)*Y$20</f>
        <v>2.8516653448961136</v>
      </c>
      <c r="Z46" s="187">
        <f t="array" aca="1" ref="Z46" ca="1">-PMT((1+Z$19)/(1+Z$18)-1,Z$40,SUM(OFFSET(Z30,0,0,1,Z$40)/OFFSET(Z$20,0,0,1,Z$40)),0,1)*Z$20</f>
        <v>2.9229569785185161</v>
      </c>
      <c r="AA46" s="187">
        <f t="array" aca="1" ref="AA46" ca="1">-PMT((1+AA$19)/(1+AA$18)-1,AA$40,SUM(OFFSET(AA30,0,0,1,AA$40)/OFFSET(AA$20,0,0,1,AA$40)),0,1)*AA$20</f>
        <v>2.9960309029814791</v>
      </c>
      <c r="AB46" s="187">
        <f t="array" aca="1" ref="AB46" ca="1">-PMT((1+AB$19)/(1+AB$18)-1,AB$40,SUM(OFFSET(AB30,0,0,1,AB$40)/OFFSET(AB$20,0,0,1,AB$40)),0,1)*AB$20</f>
        <v>3.0709316755560159</v>
      </c>
      <c r="AC46" s="187">
        <f t="array" aca="1" ref="AC46" ca="1">-PMT((1+AC$19)/(1+AC$18)-1,AC$40,SUM(OFFSET(AC30,0,0,1,AC$40)/OFFSET(AC$20,0,0,1,AC$40)),0,1)*AC$20</f>
        <v>3.1477049674449162</v>
      </c>
      <c r="AD46" s="187">
        <f t="array" aca="1" ref="AD46" ca="1">-PMT((1+AD$19)/(1+AD$18)-1,AD$40,SUM(OFFSET(AD30,0,0,1,AD$40)/OFFSET(AD$20,0,0,1,AD$40)),0,1)*AD$20</f>
        <v>3.2263975916310392</v>
      </c>
      <c r="AE46" s="187">
        <f t="array" aca="1" ref="AE46" ca="1">-PMT((1+AE$19)/(1+AE$18)-1,AE$40,SUM(OFFSET(AE30,0,0,1,AE$40)/OFFSET(AE$20,0,0,1,AE$40)),0,1)*AE$20</f>
        <v>3.3070575314218149</v>
      </c>
      <c r="AF46" s="187">
        <f t="array" aca="1" ref="AF46" ca="1">-PMT((1+AF$19)/(1+AF$18)-1,AF$40,SUM(OFFSET(AF30,0,0,1,AF$40)/OFFSET(AF$20,0,0,1,AF$40)),0,1)*AF$20</f>
        <v>3.3897339697073599</v>
      </c>
      <c r="AG46" s="187">
        <f t="array" aca="1" ref="AG46" ca="1">-PMT((1+AG$19)/(1+AG$18)-1,AG$40,SUM(OFFSET(AG30,0,0,1,AG$40)/OFFSET(AG$20,0,0,1,AG$40)),0,1)*AG$20</f>
        <v>3.4744773189500431</v>
      </c>
      <c r="AH46" s="187">
        <f t="array" aca="1" ref="AH46" ca="1">-PMT((1+AH$19)/(1+AH$18)-1,AH$40,SUM(OFFSET(AH30,0,0,1,AH$40)/OFFSET(AH$20,0,0,1,AH$40)),0,1)*AH$20</f>
        <v>3.5613392519237941</v>
      </c>
      <c r="AI46" s="187">
        <f t="array" aca="1" ref="AI46" ca="1">-PMT((1+AI$19)/(1+AI$18)-1,AI$40,SUM(OFFSET(AI30,0,0,1,AI$40)/OFFSET(AI$20,0,0,1,AI$40)),0,1)*AI$20</f>
        <v>3.650372733221888</v>
      </c>
      <c r="AJ46" s="187">
        <f t="array" aca="1" ref="AJ46" ca="1">-PMT((1+AJ$19)/(1+AJ$18)-1,AJ$40,SUM(OFFSET(AJ30,0,0,1,AJ$40)/OFFSET(AJ$20,0,0,1,AJ$40)),0,1)*AJ$20</f>
        <v>3.7416320515524357</v>
      </c>
      <c r="AK46" s="187">
        <f t="array" aca="1" ref="AK46" ca="1">-PMT((1+AK$19)/(1+AK$18)-1,AK$40,SUM(OFFSET(AK30,0,0,1,AK$40)/OFFSET(AK$20,0,0,1,AK$40)),0,1)*AK$20</f>
        <v>3.8351728528412456</v>
      </c>
      <c r="AL46" s="187">
        <f t="array" aca="1" ref="AL46" ca="1">-PMT((1+AL$19)/(1+AL$18)-1,AL$40,SUM(OFFSET(AL30,0,0,1,AL$40)/OFFSET(AL$20,0,0,1,AL$40)),0,1)*AL$20</f>
        <v>3.9310521741622773</v>
      </c>
      <c r="AM46" s="187">
        <f t="array" aca="1" ref="AM46" ca="1">-PMT((1+AM$19)/(1+AM$18)-1,AM$40,SUM(OFFSET(AM30,0,0,1,AM$40)/OFFSET(AM$20,0,0,1,AM$40)),0,1)*AM$20</f>
        <v>4.0293284785163337</v>
      </c>
      <c r="AN46" s="187">
        <f t="array" aca="1" ref="AN46" ca="1">-PMT((1+AN$19)/(1+AN$18)-1,AN$40,SUM(OFFSET(AN30,0,0,1,AN$40)/OFFSET(AN$20,0,0,1,AN$40)),0,1)*AN$20</f>
        <v>4.1300616904792413</v>
      </c>
      <c r="AO46" s="187">
        <f t="array" aca="1" ref="AO46" ca="1">-PMT((1+AO$19)/(1+AO$18)-1,AO$40,SUM(OFFSET(AO30,0,0,1,AO$40)/OFFSET(AO$20,0,0,1,AO$40)),0,1)*AO$20</f>
        <v>4.2333132327412226</v>
      </c>
      <c r="AP46" s="187">
        <f t="array" aca="1" ref="AP46" ca="1">-PMT((1+AP$19)/(1+AP$18)-1,AP$40,SUM(OFFSET(AP30,0,0,1,AP$40)/OFFSET(AP$20,0,0,1,AP$40)),0,1)*AP$20</f>
        <v>4.3391460635597525</v>
      </c>
      <c r="AQ46" s="187">
        <f t="array" aca="1" ref="AQ46" ca="1">-PMT((1+AQ$19)/(1+AQ$18)-1,AQ$40,SUM(OFFSET(AQ30,0,0,1,AQ$40)/OFFSET(AQ$20,0,0,1,AQ$40)),0,1)*AQ$20</f>
        <v>4.4476247151487458</v>
      </c>
      <c r="AR46" s="187">
        <f t="array" aca="1" ref="AR46" ca="1">-PMT((1+AR$19)/(1+AR$18)-1,AR$40,SUM(OFFSET(AR30,0,0,1,AR$40)/OFFSET(AR$20,0,0,1,AR$40)),0,1)*AR$20</f>
        <v>4.5588153330274634</v>
      </c>
      <c r="AS46" s="187">
        <f t="array" aca="1" ref="AS46" ca="1">-PMT((1+AS$19)/(1+AS$18)-1,AS$40,SUM(OFFSET(AS30,0,0,1,AS$40)/OFFSET(AS$20,0,0,1,AS$40)),0,1)*AS$20</f>
        <v>4.6727857163531494</v>
      </c>
      <c r="AT46" s="187">
        <f t="array" aca="1" ref="AT46" ca="1">-PMT((1+AT$19)/(1+AT$18)-1,AT$40,SUM(OFFSET(AT30,0,0,1,AT$40)/OFFSET(AT$20,0,0,1,AT$40)),0,1)*AT$20</f>
        <v>4.7896053592619783</v>
      </c>
      <c r="AU46" s="187">
        <f t="array" aca="1" ref="AU46" ca="1">-PMT((1+AU$19)/(1+AU$18)-1,AU$40,SUM(OFFSET(AU30,0,0,1,AU$40)/OFFSET(AU$20,0,0,1,AU$40)),0,1)*AU$20</f>
        <v>4.909345493243527</v>
      </c>
      <c r="AV46" s="187">
        <f t="array" aca="1" ref="AV46" ca="1">-PMT((1+AV$19)/(1+AV$18)-1,AV$40,SUM(OFFSET(AV30,0,0,1,AV$40)/OFFSET(AV$20,0,0,1,AV$40)),0,1)*AV$20</f>
        <v>5.0320791305746146</v>
      </c>
      <c r="AW46" s="187">
        <f t="array" aca="1" ref="AW46" ca="1">-PMT((1+AW$19)/(1+AW$18)-1,AW$40,SUM(OFFSET(AW30,0,0,1,AW$40)/OFFSET(AW$20,0,0,1,AW$40)),0,1)*AW$20</f>
        <v>5.1578811088389802</v>
      </c>
      <c r="AX46" s="187">
        <f t="array" aca="1" ref="AX46" ca="1">-PMT((1+AX$19)/(1+AX$18)-1,AX$40,SUM(OFFSET(AX30,0,0,1,AX$40)/OFFSET(AX$20,0,0,1,AX$40)),0,1)*AX$20</f>
        <v>5.2868281365599552</v>
      </c>
      <c r="AY46" s="187">
        <f t="array" aca="1" ref="AY46" ca="1">-PMT((1+AY$19)/(1+AY$18)-1,AY$40,SUM(OFFSET(AY30,0,0,1,AY$40)/OFFSET(AY$20,0,0,1,AY$40)),0,1)*AY$20</f>
        <v>5.4189988399739528</v>
      </c>
      <c r="AZ46" s="187">
        <f t="array" aca="1" ref="AZ46" ca="1">-PMT((1+AZ$19)/(1+AZ$18)-1,AZ$40,SUM(OFFSET(AZ30,0,0,1,AZ$40)/OFFSET(AZ$20,0,0,1,AZ$40)),0,1)*AZ$20</f>
        <v>5.5544738109733016</v>
      </c>
      <c r="BA46" s="187">
        <f t="array" aca="1" ref="BA46" ca="1">-PMT((1+BA$19)/(1+BA$18)-1,BA$40,SUM(OFFSET(BA30,0,0,1,BA$40)/OFFSET(BA$20,0,0,1,BA$40)),0,1)*BA$20</f>
        <v>5.6933356562476343</v>
      </c>
      <c r="BB46" s="187">
        <f t="array" aca="1" ref="BB46" ca="1">-PMT((1+BB$19)/(1+BB$18)-1,BB$40,SUM(OFFSET(BB30,0,0,1,BB$40)/OFFSET(BB$20,0,0,1,BB$40)),0,1)*BB$20</f>
        <v>5.8356690476538233</v>
      </c>
      <c r="BC46" s="187">
        <f t="array" aca="1" ref="BC46" ca="1">-PMT((1+BC$19)/(1+BC$18)-1,BC$40,SUM(OFFSET(BC30,0,0,1,BC$40)/OFFSET(BC$20,0,0,1,BC$40)),0,1)*BC$20</f>
        <v>5.9815607738451684</v>
      </c>
      <c r="BD46" s="187">
        <f t="array" aca="1" ref="BD46" ca="1">-PMT((1+BD$19)/(1+BD$18)-1,BD$40,SUM(OFFSET(BD30,0,0,1,BD$40)/OFFSET(BD$20,0,0,1,BD$40)),0,1)*BD$20</f>
        <v>6.1310997931912974</v>
      </c>
    </row>
    <row r="47" spans="1:56" outlineLevel="1" x14ac:dyDescent="0.2">
      <c r="B47" s="49" t="s">
        <v>156</v>
      </c>
      <c r="C47" s="10" t="s">
        <v>217</v>
      </c>
      <c r="D47" s="24">
        <v>5</v>
      </c>
      <c r="F47" s="74"/>
      <c r="G47" s="187">
        <f t="array" aca="1" ref="G47" ca="1">-PMT((1+G$19)/(1+G$18)-1,G$40,SUM(OFFSET(G31,0,0,1,G$40)/OFFSET(G$20,0,0,1,G$40)),0,1)*G$20</f>
        <v>2.9029729502836825</v>
      </c>
      <c r="H47" s="187">
        <f t="array" aca="1" ref="H47" ca="1">-PMT((1+H$19)/(1+H$18)-1,H$40,SUM(OFFSET(H31,0,0,1,H$40)/OFFSET(H$20,0,0,1,H$40)),0,1)*H$20</f>
        <v>2.7123676417141187</v>
      </c>
      <c r="I47" s="187">
        <f t="array" aca="1" ref="I47" ca="1">-PMT((1+I$19)/(1+I$18)-1,I$40,SUM(OFFSET(I31,0,0,1,I$40)/OFFSET(I$20,0,0,1,I$40)),0,1)*I$20</f>
        <v>2.854323079994078</v>
      </c>
      <c r="J47" s="187">
        <f t="array" aca="1" ref="J47" ca="1">-PMT((1+J$19)/(1+J$18)-1,J$40,SUM(OFFSET(J31,0,0,1,J$40)/OFFSET(J$20,0,0,1,J$40)),0,1)*J$20</f>
        <v>2.8247121771802544</v>
      </c>
      <c r="K47" s="187">
        <f t="array" aca="1" ref="K47" ca="1">-PMT((1+K$19)/(1+K$18)-1,K$40,SUM(OFFSET(K31,0,0,1,K$40)/OFFSET(K$20,0,0,1,K$40)),0,1)*K$20</f>
        <v>2.37743292569131</v>
      </c>
      <c r="L47" s="187">
        <f t="array" aca="1" ref="L47" ca="1">-PMT((1+L$19)/(1+L$18)-1,L$40,SUM(OFFSET(L31,0,0,1,L$40)/OFFSET(L$20,0,0,1,L$40)),0,1)*L$20</f>
        <v>2.3941940767589585</v>
      </c>
      <c r="M47" s="187">
        <f t="array" aca="1" ref="M47" ca="1">-PMT((1+M$19)/(1+M$18)-1,M$40,SUM(OFFSET(M31,0,0,1,M$40)/OFFSET(M$20,0,0,1,M$40)),0,1)*M$20</f>
        <v>2.4540489286779321</v>
      </c>
      <c r="N47" s="187">
        <f t="array" aca="1" ref="N47" ca="1">-PMT((1+N$19)/(1+N$18)-1,N$40,SUM(OFFSET(N31,0,0,1,N$40)/OFFSET(N$20,0,0,1,N$40)),0,1)*N$20</f>
        <v>2.5154001518948803</v>
      </c>
      <c r="O47" s="187">
        <f t="array" aca="1" ref="O47" ca="1">-PMT((1+O$19)/(1+O$18)-1,O$40,SUM(OFFSET(O31,0,0,1,O$40)/OFFSET(O$20,0,0,1,O$40)),0,1)*O$20</f>
        <v>2.5782851556922521</v>
      </c>
      <c r="P47" s="187">
        <f t="array" aca="1" ref="P47" ca="1">-PMT((1+P$19)/(1+P$18)-1,P$40,SUM(OFFSET(P31,0,0,1,P$40)/OFFSET(P$20,0,0,1,P$40)),0,1)*P$20</f>
        <v>2.6427422845845574</v>
      </c>
      <c r="Q47" s="187">
        <f t="array" aca="1" ref="Q47" ca="1">-PMT((1+Q$19)/(1+Q$18)-1,Q$40,SUM(OFFSET(Q31,0,0,1,Q$40)/OFFSET(Q$20,0,0,1,Q$40)),0,1)*Q$20</f>
        <v>2.7088108416991723</v>
      </c>
      <c r="R47" s="187">
        <f t="array" aca="1" ref="R47" ca="1">-PMT((1+R$19)/(1+R$18)-1,R$40,SUM(OFFSET(R31,0,0,1,R$40)/OFFSET(R$20,0,0,1,R$40)),0,1)*R$20</f>
        <v>2.776531112741651</v>
      </c>
      <c r="S47" s="187">
        <f t="array" aca="1" ref="S47" ca="1">-PMT((1+S$19)/(1+S$18)-1,S$40,SUM(OFFSET(S31,0,0,1,S$40)/OFFSET(S$20,0,0,1,S$40)),0,1)*S$20</f>
        <v>2.845944390560192</v>
      </c>
      <c r="T47" s="187">
        <f t="array" aca="1" ref="T47" ca="1">-PMT((1+T$19)/(1+T$18)-1,T$40,SUM(OFFSET(T31,0,0,1,T$40)/OFFSET(T$20,0,0,1,T$40)),0,1)*T$20</f>
        <v>2.9170930003241966</v>
      </c>
      <c r="U47" s="187">
        <f t="array" aca="1" ref="U47" ca="1">-PMT((1+U$19)/(1+U$18)-1,U$40,SUM(OFFSET(U31,0,0,1,U$40)/OFFSET(U$20,0,0,1,U$40)),0,1)*U$20</f>
        <v>2.990020325332301</v>
      </c>
      <c r="V47" s="187">
        <f t="array" aca="1" ref="V47" ca="1">-PMT((1+V$19)/(1+V$18)-1,V$40,SUM(OFFSET(V31,0,0,1,V$40)/OFFSET(V$20,0,0,1,V$40)),0,1)*V$20</f>
        <v>3.0647708334656083</v>
      </c>
      <c r="W47" s="187">
        <f t="array" aca="1" ref="W47" ca="1">-PMT((1+W$19)/(1+W$18)-1,W$40,SUM(OFFSET(W31,0,0,1,W$40)/OFFSET(W$20,0,0,1,W$40)),0,1)*W$20</f>
        <v>3.1413901043022481</v>
      </c>
      <c r="X47" s="187">
        <f t="array" aca="1" ref="X47" ca="1">-PMT((1+X$19)/(1+X$18)-1,X$40,SUM(OFFSET(X31,0,0,1,X$40)/OFFSET(X$20,0,0,1,X$40)),0,1)*X$20</f>
        <v>3.2199248569098038</v>
      </c>
      <c r="Y47" s="187">
        <f t="array" aca="1" ref="Y47" ca="1">-PMT((1+Y$19)/(1+Y$18)-1,Y$40,SUM(OFFSET(Y31,0,0,1,Y$40)/OFFSET(Y$20,0,0,1,Y$40)),0,1)*Y$20</f>
        <v>3.3004229783325494</v>
      </c>
      <c r="Z47" s="187">
        <f t="array" aca="1" ref="Z47" ca="1">-PMT((1+Z$19)/(1+Z$18)-1,Z$40,SUM(OFFSET(Z31,0,0,1,Z$40)/OFFSET(Z$20,0,0,1,Z$40)),0,1)*Z$20</f>
        <v>3.3829335527908633</v>
      </c>
      <c r="AA47" s="187">
        <f t="array" aca="1" ref="AA47" ca="1">-PMT((1+AA$19)/(1+AA$18)-1,AA$40,SUM(OFFSET(AA31,0,0,1,AA$40)/OFFSET(AA$20,0,0,1,AA$40)),0,1)*AA$20</f>
        <v>3.467506891610634</v>
      </c>
      <c r="AB47" s="187">
        <f t="array" aca="1" ref="AB47" ca="1">-PMT((1+AB$19)/(1+AB$18)-1,AB$40,SUM(OFFSET(AB31,0,0,1,AB$40)/OFFSET(AB$20,0,0,1,AB$40)),0,1)*AB$20</f>
        <v>3.5541945639008996</v>
      </c>
      <c r="AC47" s="187">
        <f t="array" aca="1" ref="AC47" ca="1">-PMT((1+AC$19)/(1+AC$18)-1,AC$40,SUM(OFFSET(AC31,0,0,1,AC$40)/OFFSET(AC$20,0,0,1,AC$40)),0,1)*AC$20</f>
        <v>3.6430494279984216</v>
      </c>
      <c r="AD47" s="187">
        <f t="array" aca="1" ref="AD47" ca="1">-PMT((1+AD$19)/(1+AD$18)-1,AD$40,SUM(OFFSET(AD31,0,0,1,AD$40)/OFFSET(AD$20,0,0,1,AD$40)),0,1)*AD$20</f>
        <v>3.7341256636983822</v>
      </c>
      <c r="AE47" s="187">
        <f t="array" aca="1" ref="AE47" ca="1">-PMT((1+AE$19)/(1+AE$18)-1,AE$40,SUM(OFFSET(AE31,0,0,1,AE$40)/OFFSET(AE$20,0,0,1,AE$40)),0,1)*AE$20</f>
        <v>3.8274788052908408</v>
      </c>
      <c r="AF47" s="187">
        <f t="array" aca="1" ref="AF47" ca="1">-PMT((1+AF$19)/(1+AF$18)-1,AF$40,SUM(OFFSET(AF31,0,0,1,AF$40)/OFFSET(AF$20,0,0,1,AF$40)),0,1)*AF$20</f>
        <v>3.9231657754231124</v>
      </c>
      <c r="AG47" s="187">
        <f t="array" aca="1" ref="AG47" ca="1">-PMT((1+AG$19)/(1+AG$18)-1,AG$40,SUM(OFFSET(AG31,0,0,1,AG$40)/OFFSET(AG$20,0,0,1,AG$40)),0,1)*AG$20</f>
        <v>4.0212449198086899</v>
      </c>
      <c r="AH47" s="187">
        <f t="array" aca="1" ref="AH47" ca="1">-PMT((1+AH$19)/(1+AH$18)-1,AH$40,SUM(OFFSET(AH31,0,0,1,AH$40)/OFFSET(AH$20,0,0,1,AH$40)),0,1)*AH$20</f>
        <v>4.1217760428039067</v>
      </c>
      <c r="AI47" s="187">
        <f t="array" aca="1" ref="AI47" ca="1">-PMT((1+AI$19)/(1+AI$18)-1,AI$40,SUM(OFFSET(AI31,0,0,1,AI$40)/OFFSET(AI$20,0,0,1,AI$40)),0,1)*AI$20</f>
        <v>4.2248204438740045</v>
      </c>
      <c r="AJ47" s="187">
        <f t="array" aca="1" ref="AJ47" ca="1">-PMT((1+AJ$19)/(1+AJ$18)-1,AJ$40,SUM(OFFSET(AJ31,0,0,1,AJ$40)/OFFSET(AJ$20,0,0,1,AJ$40)),0,1)*AJ$20</f>
        <v>4.3304409549708529</v>
      </c>
      <c r="AK47" s="187">
        <f t="array" aca="1" ref="AK47" ca="1">-PMT((1+AK$19)/(1+AK$18)-1,AK$40,SUM(OFFSET(AK31,0,0,1,AK$40)/OFFSET(AK$20,0,0,1,AK$40)),0,1)*AK$20</f>
        <v>4.4387019788451241</v>
      </c>
      <c r="AL47" s="187">
        <f t="array" aca="1" ref="AL47" ca="1">-PMT((1+AL$19)/(1+AL$18)-1,AL$40,SUM(OFFSET(AL31,0,0,1,AL$40)/OFFSET(AL$20,0,0,1,AL$40)),0,1)*AL$20</f>
        <v>4.5496695283162509</v>
      </c>
      <c r="AM47" s="187">
        <f t="array" aca="1" ref="AM47" ca="1">-PMT((1+AM$19)/(1+AM$18)-1,AM$40,SUM(OFFSET(AM31,0,0,1,AM$40)/OFFSET(AM$20,0,0,1,AM$40)),0,1)*AM$20</f>
        <v>4.6634112665241583</v>
      </c>
      <c r="AN47" s="187">
        <f t="array" aca="1" ref="AN47" ca="1">-PMT((1+AN$19)/(1+AN$18)-1,AN$40,SUM(OFFSET(AN31,0,0,1,AN$40)/OFFSET(AN$20,0,0,1,AN$40)),0,1)*AN$20</f>
        <v>4.7799965481872615</v>
      </c>
      <c r="AO47" s="187">
        <f t="array" aca="1" ref="AO47" ca="1">-PMT((1+AO$19)/(1+AO$18)-1,AO$40,SUM(OFFSET(AO31,0,0,1,AO$40)/OFFSET(AO$20,0,0,1,AO$40)),0,1)*AO$20</f>
        <v>4.8994964618919425</v>
      </c>
      <c r="AP47" s="187">
        <f t="array" aca="1" ref="AP47" ca="1">-PMT((1+AP$19)/(1+AP$18)-1,AP$40,SUM(OFFSET(AP31,0,0,1,AP$40)/OFFSET(AP$20,0,0,1,AP$40)),0,1)*AP$20</f>
        <v>5.0219838734392415</v>
      </c>
      <c r="AQ47" s="187">
        <f t="array" aca="1" ref="AQ47" ca="1">-PMT((1+AQ$19)/(1+AQ$18)-1,AQ$40,SUM(OFFSET(AQ31,0,0,1,AQ$40)/OFFSET(AQ$20,0,0,1,AQ$40)),0,1)*AQ$20</f>
        <v>5.1475334702752225</v>
      </c>
      <c r="AR47" s="187">
        <f t="array" aca="1" ref="AR47" ca="1">-PMT((1+AR$19)/(1+AR$18)-1,AR$40,SUM(OFFSET(AR31,0,0,1,AR$40)/OFFSET(AR$20,0,0,1,AR$40)),0,1)*AR$20</f>
        <v>5.2762218070321003</v>
      </c>
      <c r="AS47" s="187">
        <f t="array" aca="1" ref="AS47" ca="1">-PMT((1+AS$19)/(1+AS$18)-1,AS$40,SUM(OFFSET(AS31,0,0,1,AS$40)/OFFSET(AS$20,0,0,1,AS$40)),0,1)*AS$20</f>
        <v>5.4081273522079023</v>
      </c>
      <c r="AT47" s="187">
        <f t="array" aca="1" ref="AT47" ca="1">-PMT((1+AT$19)/(1+AT$18)-1,AT$40,SUM(OFFSET(AT31,0,0,1,AT$40)/OFFSET(AT$20,0,0,1,AT$40)),0,1)*AT$20</f>
        <v>5.5433305360131007</v>
      </c>
      <c r="AU47" s="187">
        <f t="array" aca="1" ref="AU47" ca="1">-PMT((1+AU$19)/(1+AU$18)-1,AU$40,SUM(OFFSET(AU31,0,0,1,AU$40)/OFFSET(AU$20,0,0,1,AU$40)),0,1)*AU$20</f>
        <v>5.6819137994134268</v>
      </c>
      <c r="AV47" s="187">
        <f t="array" aca="1" ref="AV47" ca="1">-PMT((1+AV$19)/(1+AV$18)-1,AV$40,SUM(OFFSET(AV31,0,0,1,AV$40)/OFFSET(AV$20,0,0,1,AV$40)),0,1)*AV$20</f>
        <v>5.8239616443987634</v>
      </c>
      <c r="AW47" s="187">
        <f t="array" aca="1" ref="AW47" ca="1">-PMT((1+AW$19)/(1+AW$18)-1,AW$40,SUM(OFFSET(AW31,0,0,1,AW$40)/OFFSET(AW$20,0,0,1,AW$40)),0,1)*AW$20</f>
        <v>5.9695606855087311</v>
      </c>
      <c r="AX47" s="187">
        <f t="array" aca="1" ref="AX47" ca="1">-PMT((1+AX$19)/(1+AX$18)-1,AX$40,SUM(OFFSET(AX31,0,0,1,AX$40)/OFFSET(AX$20,0,0,1,AX$40)),0,1)*AX$20</f>
        <v>6.1187997026464487</v>
      </c>
      <c r="AY47" s="187">
        <f t="array" aca="1" ref="AY47" ca="1">-PMT((1+AY$19)/(1+AY$18)-1,AY$40,SUM(OFFSET(AY31,0,0,1,AY$40)/OFFSET(AY$20,0,0,1,AY$40)),0,1)*AY$20</f>
        <v>6.2717696952126101</v>
      </c>
      <c r="AZ47" s="187">
        <f t="array" aca="1" ref="AZ47" ca="1">-PMT((1+AZ$19)/(1+AZ$18)-1,AZ$40,SUM(OFFSET(AZ31,0,0,1,AZ$40)/OFFSET(AZ$20,0,0,1,AZ$40)),0,1)*AZ$20</f>
        <v>6.4285639375929238</v>
      </c>
      <c r="BA47" s="187">
        <f t="array" aca="1" ref="BA47" ca="1">-PMT((1+BA$19)/(1+BA$18)-1,BA$40,SUM(OFFSET(BA31,0,0,1,BA$40)/OFFSET(BA$20,0,0,1,BA$40)),0,1)*BA$20</f>
        <v>6.5892780360327468</v>
      </c>
      <c r="BB47" s="187">
        <f t="array" aca="1" ref="BB47" ca="1">-PMT((1+BB$19)/(1+BB$18)-1,BB$40,SUM(OFFSET(BB31,0,0,1,BB$40)/OFFSET(BB$20,0,0,1,BB$40)),0,1)*BB$20</f>
        <v>6.754009986933565</v>
      </c>
      <c r="BC47" s="187">
        <f t="array" aca="1" ref="BC47" ca="1">-PMT((1+BC$19)/(1+BC$18)-1,BC$40,SUM(OFFSET(BC31,0,0,1,BC$40)/OFFSET(BC$20,0,0,1,BC$40)),0,1)*BC$20</f>
        <v>6.9228602366069039</v>
      </c>
      <c r="BD47" s="187">
        <f t="array" aca="1" ref="BD47" ca="1">-PMT((1+BD$19)/(1+BD$18)-1,BD$40,SUM(OFFSET(BD31,0,0,1,BD$40)/OFFSET(BD$20,0,0,1,BD$40)),0,1)*BD$20</f>
        <v>7.0959317425220751</v>
      </c>
    </row>
    <row r="48" spans="1:56" outlineLevel="1" x14ac:dyDescent="0.2">
      <c r="B48" s="49" t="s">
        <v>157</v>
      </c>
      <c r="C48" s="10" t="s">
        <v>217</v>
      </c>
      <c r="D48" s="24">
        <v>6</v>
      </c>
      <c r="F48" s="74"/>
      <c r="G48" s="187">
        <f t="array" aca="1" ref="G48" ca="1">-PMT((1+G$19)/(1+G$18)-1,G$40,SUM(OFFSET(G32,0,0,1,G$40)/OFFSET(G$20,0,0,1,G$40)),0,1)*G$20</f>
        <v>5.8256038512784647</v>
      </c>
      <c r="H48" s="187">
        <f t="array" aca="1" ref="H48" ca="1">-PMT((1+H$19)/(1+H$18)-1,H$40,SUM(OFFSET(H32,0,0,1,H$40)/OFFSET(H$20,0,0,1,H$40)),0,1)*H$20</f>
        <v>5.2864862317929004</v>
      </c>
      <c r="I48" s="187">
        <f t="array" aca="1" ref="I48" ca="1">-PMT((1+I$19)/(1+I$18)-1,I$40,SUM(OFFSET(I32,0,0,1,I$40)/OFFSET(I$20,0,0,1,I$40)),0,1)*I$20</f>
        <v>5.2182021176737461</v>
      </c>
      <c r="J48" s="187">
        <f t="array" aca="1" ref="J48" ca="1">-PMT((1+J$19)/(1+J$18)-1,J$40,SUM(OFFSET(J32,0,0,1,J$40)/OFFSET(J$20,0,0,1,J$40)),0,1)*J$20</f>
        <v>5.3513897122947585</v>
      </c>
      <c r="K48" s="187">
        <f t="array" aca="1" ref="K48" ca="1">-PMT((1+K$19)/(1+K$18)-1,K$40,SUM(OFFSET(K32,0,0,1,K$40)/OFFSET(K$20,0,0,1,K$40)),0,1)*K$20</f>
        <v>2.924240324300508</v>
      </c>
      <c r="L48" s="187">
        <f t="array" aca="1" ref="L48" ca="1">-PMT((1+L$19)/(1+L$18)-1,L$40,SUM(OFFSET(L32,0,0,1,L$40)/OFFSET(L$20,0,0,1,L$40)),0,1)*L$20</f>
        <v>2.944856524784675</v>
      </c>
      <c r="M48" s="187">
        <f t="array" aca="1" ref="M48" ca="1">-PMT((1+M$19)/(1+M$18)-1,M$40,SUM(OFFSET(M32,0,0,1,M$40)/OFFSET(M$20,0,0,1,M$40)),0,1)*M$20</f>
        <v>3.018477937904291</v>
      </c>
      <c r="N48" s="187">
        <f t="array" aca="1" ref="N48" ca="1">-PMT((1+N$19)/(1+N$18)-1,N$40,SUM(OFFSET(N32,0,0,1,N$40)/OFFSET(N$20,0,0,1,N$40)),0,1)*N$20</f>
        <v>3.0939398863518983</v>
      </c>
      <c r="O48" s="187">
        <f t="array" aca="1" ref="O48" ca="1">-PMT((1+O$19)/(1+O$18)-1,O$40,SUM(OFFSET(O32,0,0,1,O$40)/OFFSET(O$20,0,0,1,O$40)),0,1)*O$20</f>
        <v>3.1712883835106953</v>
      </c>
      <c r="P48" s="187">
        <f t="array" aca="1" ref="P48" ca="1">-PMT((1+P$19)/(1+P$18)-1,P$40,SUM(OFFSET(P32,0,0,1,P$40)/OFFSET(P$20,0,0,1,P$40)),0,1)*P$20</f>
        <v>3.2505705930984616</v>
      </c>
      <c r="Q48" s="187">
        <f t="array" aca="1" ref="Q48" ca="1">-PMT((1+Q$19)/(1+Q$18)-1,Q$40,SUM(OFFSET(Q32,0,0,1,Q$40)/OFFSET(Q$20,0,0,1,Q$40)),0,1)*Q$20</f>
        <v>3.3318348579259238</v>
      </c>
      <c r="R48" s="187">
        <f t="array" aca="1" ref="R48" ca="1">-PMT((1+R$19)/(1+R$18)-1,R$40,SUM(OFFSET(R32,0,0,1,R$40)/OFFSET(R$20,0,0,1,R$40)),0,1)*R$20</f>
        <v>3.4151307293740718</v>
      </c>
      <c r="S48" s="187">
        <f t="array" aca="1" ref="S48" ca="1">-PMT((1+S$19)/(1+S$18)-1,S$40,SUM(OFFSET(S32,0,0,1,S$40)/OFFSET(S$20,0,0,1,S$40)),0,1)*S$20</f>
        <v>3.5005089976084229</v>
      </c>
      <c r="T48" s="187">
        <f t="array" aca="1" ref="T48" ca="1">-PMT((1+T$19)/(1+T$18)-1,T$40,SUM(OFFSET(T32,0,0,1,T$40)/OFFSET(T$20,0,0,1,T$40)),0,1)*T$20</f>
        <v>3.5880217225486337</v>
      </c>
      <c r="U48" s="187">
        <f t="array" aca="1" ref="U48" ca="1">-PMT((1+U$19)/(1+U$18)-1,U$40,SUM(OFFSET(U32,0,0,1,U$40)/OFFSET(U$20,0,0,1,U$40)),0,1)*U$20</f>
        <v>3.6777222656123492</v>
      </c>
      <c r="V48" s="187">
        <f t="array" aca="1" ref="V48" ca="1">-PMT((1+V$19)/(1+V$18)-1,V$40,SUM(OFFSET(V32,0,0,1,V$40)/OFFSET(V$20,0,0,1,V$40)),0,1)*V$20</f>
        <v>3.7696653222526568</v>
      </c>
      <c r="W48" s="187">
        <f t="array" aca="1" ref="W48" ca="1">-PMT((1+W$19)/(1+W$18)-1,W$40,SUM(OFFSET(W32,0,0,1,W$40)/OFFSET(W$20,0,0,1,W$40)),0,1)*W$20</f>
        <v>3.8639069553089733</v>
      </c>
      <c r="X48" s="187">
        <f t="array" aca="1" ref="X48" ca="1">-PMT((1+X$19)/(1+X$18)-1,X$40,SUM(OFFSET(X32,0,0,1,X$40)/OFFSET(X$20,0,0,1,X$40)),0,1)*X$20</f>
        <v>3.9605046291916963</v>
      </c>
      <c r="Y48" s="187">
        <f t="array" aca="1" ref="Y48" ca="1">-PMT((1+Y$19)/(1+Y$18)-1,Y$40,SUM(OFFSET(Y32,0,0,1,Y$40)/OFFSET(Y$20,0,0,1,Y$40)),0,1)*Y$20</f>
        <v>4.0595172449214889</v>
      </c>
      <c r="Z48" s="187">
        <f t="array" aca="1" ref="Z48" ca="1">-PMT((1+Z$19)/(1+Z$18)-1,Z$40,SUM(OFFSET(Z32,0,0,1,Z$40)/OFFSET(Z$20,0,0,1,Z$40)),0,1)*Z$20</f>
        <v>4.161005176044525</v>
      </c>
      <c r="AA48" s="187">
        <f t="array" aca="1" ref="AA48" ca="1">-PMT((1+AA$19)/(1+AA$18)-1,AA$40,SUM(OFFSET(AA32,0,0,1,AA$40)/OFFSET(AA$20,0,0,1,AA$40)),0,1)*AA$20</f>
        <v>4.265030305445638</v>
      </c>
      <c r="AB48" s="187">
        <f t="array" aca="1" ref="AB48" ca="1">-PMT((1+AB$19)/(1+AB$18)-1,AB$40,SUM(OFFSET(AB32,0,0,1,AB$40)/OFFSET(AB$20,0,0,1,AB$40)),0,1)*AB$20</f>
        <v>4.3716560630817796</v>
      </c>
      <c r="AC48" s="187">
        <f t="array" aca="1" ref="AC48" ca="1">-PMT((1+AC$19)/(1+AC$18)-1,AC$40,SUM(OFFSET(AC32,0,0,1,AC$40)/OFFSET(AC$20,0,0,1,AC$40)),0,1)*AC$20</f>
        <v>4.480947464658823</v>
      </c>
      <c r="AD48" s="187">
        <f t="array" aca="1" ref="AD48" ca="1">-PMT((1+AD$19)/(1+AD$18)-1,AD$40,SUM(OFFSET(AD32,0,0,1,AD$40)/OFFSET(AD$20,0,0,1,AD$40)),0,1)*AD$20</f>
        <v>4.5929711512752931</v>
      </c>
      <c r="AE48" s="187">
        <f t="array" aca="1" ref="AE48" ca="1">-PMT((1+AE$19)/(1+AE$18)-1,AE$40,SUM(OFFSET(AE32,0,0,1,AE$40)/OFFSET(AE$20,0,0,1,AE$40)),0,1)*AE$20</f>
        <v>4.7077954300571738</v>
      </c>
      <c r="AF48" s="187">
        <f t="array" aca="1" ref="AF48" ca="1">-PMT((1+AF$19)/(1+AF$18)-1,AF$40,SUM(OFFSET(AF32,0,0,1,AF$40)/OFFSET(AF$20,0,0,1,AF$40)),0,1)*AF$20</f>
        <v>4.8254903158086044</v>
      </c>
      <c r="AG48" s="187">
        <f t="array" aca="1" ref="AG48" ca="1">-PMT((1+AG$19)/(1+AG$18)-1,AG$40,SUM(OFFSET(AG32,0,0,1,AG$40)/OFFSET(AG$20,0,0,1,AG$40)),0,1)*AG$20</f>
        <v>4.9461275737038193</v>
      </c>
      <c r="AH48" s="187">
        <f t="array" aca="1" ref="AH48" ca="1">-PMT((1+AH$19)/(1+AH$18)-1,AH$40,SUM(OFFSET(AH32,0,0,1,AH$40)/OFFSET(AH$20,0,0,1,AH$40)),0,1)*AH$20</f>
        <v>5.0697807630464125</v>
      </c>
      <c r="AI48" s="187">
        <f t="array" aca="1" ref="AI48" ca="1">-PMT((1+AI$19)/(1+AI$18)-1,AI$40,SUM(OFFSET(AI32,0,0,1,AI$40)/OFFSET(AI$20,0,0,1,AI$40)),0,1)*AI$20</f>
        <v>5.1965252821225745</v>
      </c>
      <c r="AJ48" s="187">
        <f t="array" aca="1" ref="AJ48" ca="1">-PMT((1+AJ$19)/(1+AJ$18)-1,AJ$40,SUM(OFFSET(AJ32,0,0,1,AJ$40)/OFFSET(AJ$20,0,0,1,AJ$40)),0,1)*AJ$20</f>
        <v>5.3264384141756373</v>
      </c>
      <c r="AK48" s="187">
        <f t="array" aca="1" ref="AK48" ca="1">-PMT((1+AK$19)/(1+AK$18)-1,AK$40,SUM(OFFSET(AK32,0,0,1,AK$40)/OFFSET(AK$20,0,0,1,AK$40)),0,1)*AK$20</f>
        <v>5.4595993745300273</v>
      </c>
      <c r="AL48" s="187">
        <f t="array" aca="1" ref="AL48" ca="1">-PMT((1+AL$19)/(1+AL$18)-1,AL$40,SUM(OFFSET(AL32,0,0,1,AL$40)/OFFSET(AL$20,0,0,1,AL$40)),0,1)*AL$20</f>
        <v>5.5960893588932779</v>
      </c>
      <c r="AM48" s="187">
        <f t="array" aca="1" ref="AM48" ca="1">-PMT((1+AM$19)/(1+AM$18)-1,AM$40,SUM(OFFSET(AM32,0,0,1,AM$40)/OFFSET(AM$20,0,0,1,AM$40)),0,1)*AM$20</f>
        <v>5.7359915928656093</v>
      </c>
      <c r="AN48" s="187">
        <f t="array" aca="1" ref="AN48" ca="1">-PMT((1+AN$19)/(1+AN$18)-1,AN$40,SUM(OFFSET(AN32,0,0,1,AN$40)/OFFSET(AN$20,0,0,1,AN$40)),0,1)*AN$20</f>
        <v>5.8793913826872481</v>
      </c>
      <c r="AO48" s="187">
        <f t="array" aca="1" ref="AO48" ca="1">-PMT((1+AO$19)/(1+AO$18)-1,AO$40,SUM(OFFSET(AO32,0,0,1,AO$40)/OFFSET(AO$20,0,0,1,AO$40)),0,1)*AO$20</f>
        <v>6.0263761672544298</v>
      </c>
      <c r="AP48" s="187">
        <f t="array" aca="1" ref="AP48" ca="1">-PMT((1+AP$19)/(1+AP$18)-1,AP$40,SUM(OFFSET(AP32,0,0,1,AP$40)/OFFSET(AP$20,0,0,1,AP$40)),0,1)*AP$20</f>
        <v>6.1770355714357894</v>
      </c>
      <c r="AQ48" s="187">
        <f t="array" aca="1" ref="AQ48" ca="1">-PMT((1+AQ$19)/(1+AQ$18)-1,AQ$40,SUM(OFFSET(AQ32,0,0,1,AQ$40)/OFFSET(AQ$20,0,0,1,AQ$40)),0,1)*AQ$20</f>
        <v>6.3314614607216857</v>
      </c>
      <c r="AR48" s="187">
        <f t="array" aca="1" ref="AR48" ca="1">-PMT((1+AR$19)/(1+AR$18)-1,AR$40,SUM(OFFSET(AR32,0,0,1,AR$40)/OFFSET(AR$20,0,0,1,AR$40)),0,1)*AR$20</f>
        <v>6.489747997239725</v>
      </c>
      <c r="AS48" s="187">
        <f t="array" aca="1" ref="AS48" ca="1">-PMT((1+AS$19)/(1+AS$18)-1,AS$40,SUM(OFFSET(AS32,0,0,1,AS$40)/OFFSET(AS$20,0,0,1,AS$40)),0,1)*AS$20</f>
        <v>6.6519916971707174</v>
      </c>
      <c r="AT48" s="187">
        <f t="array" aca="1" ref="AT48" ca="1">-PMT((1+AT$19)/(1+AT$18)-1,AT$40,SUM(OFFSET(AT32,0,0,1,AT$40)/OFFSET(AT$20,0,0,1,AT$40)),0,1)*AT$20</f>
        <v>6.8182914895999858</v>
      </c>
      <c r="AU48" s="187">
        <f t="array" aca="1" ref="AU48" ca="1">-PMT((1+AU$19)/(1+AU$18)-1,AU$40,SUM(OFFSET(AU32,0,0,1,AU$40)/OFFSET(AU$20,0,0,1,AU$40)),0,1)*AU$20</f>
        <v>6.9887487768399836</v>
      </c>
      <c r="AV48" s="187">
        <f t="array" aca="1" ref="AV48" ca="1">-PMT((1+AV$19)/(1+AV$18)-1,AV$40,SUM(OFFSET(AV32,0,0,1,AV$40)/OFFSET(AV$20,0,0,1,AV$40)),0,1)*AV$20</f>
        <v>7.1634674962609841</v>
      </c>
      <c r="AW48" s="187">
        <f t="array" aca="1" ref="AW48" ca="1">-PMT((1+AW$19)/(1+AW$18)-1,AW$40,SUM(OFFSET(AW32,0,0,1,AW$40)/OFFSET(AW$20,0,0,1,AW$40)),0,1)*AW$20</f>
        <v>7.3425541836675068</v>
      </c>
      <c r="AX48" s="187">
        <f t="array" aca="1" ref="AX48" ca="1">-PMT((1+AX$19)/(1+AX$18)-1,AX$40,SUM(OFFSET(AX32,0,0,1,AX$40)/OFFSET(AX$20,0,0,1,AX$40)),0,1)*AX$20</f>
        <v>7.5261180382591943</v>
      </c>
      <c r="AY48" s="187">
        <f t="array" aca="1" ref="AY48" ca="1">-PMT((1+AY$19)/(1+AY$18)-1,AY$40,SUM(OFFSET(AY32,0,0,1,AY$40)/OFFSET(AY$20,0,0,1,AY$40)),0,1)*AY$20</f>
        <v>7.7142709892156756</v>
      </c>
      <c r="AZ48" s="187">
        <f t="array" aca="1" ref="AZ48" ca="1">-PMT((1+AZ$19)/(1+AZ$18)-1,AZ$40,SUM(OFFSET(AZ32,0,0,1,AZ$40)/OFFSET(AZ$20,0,0,1,AZ$40)),0,1)*AZ$20</f>
        <v>7.9071277639460646</v>
      </c>
      <c r="BA48" s="187">
        <f t="array" aca="1" ref="BA48" ca="1">-PMT((1+BA$19)/(1+BA$18)-1,BA$40,SUM(OFFSET(BA32,0,0,1,BA$40)/OFFSET(BA$20,0,0,1,BA$40)),0,1)*BA$20</f>
        <v>8.1048059580447198</v>
      </c>
      <c r="BB48" s="187">
        <f t="array" aca="1" ref="BB48" ca="1">-PMT((1+BB$19)/(1+BB$18)-1,BB$40,SUM(OFFSET(BB32,0,0,1,BB$40)/OFFSET(BB$20,0,0,1,BB$40)),0,1)*BB$20</f>
        <v>8.3074261069958304</v>
      </c>
      <c r="BC48" s="187">
        <f t="array" aca="1" ref="BC48" ca="1">-PMT((1+BC$19)/(1+BC$18)-1,BC$40,SUM(OFFSET(BC32,0,0,1,BC$40)/OFFSET(BC$20,0,0,1,BC$40)),0,1)*BC$20</f>
        <v>8.5151117596707273</v>
      </c>
      <c r="BD48" s="187">
        <f t="array" aca="1" ref="BD48" ca="1">-PMT((1+BD$19)/(1+BD$18)-1,BD$40,SUM(OFFSET(BD32,0,0,1,BD$40)/OFFSET(BD$20,0,0,1,BD$40)),0,1)*BD$20</f>
        <v>8.7279895536624963</v>
      </c>
    </row>
    <row r="49" spans="1:56" outlineLevel="1" x14ac:dyDescent="0.2">
      <c r="B49" s="49" t="s">
        <v>158</v>
      </c>
      <c r="C49" s="10" t="s">
        <v>217</v>
      </c>
      <c r="D49" s="24">
        <v>7</v>
      </c>
      <c r="F49" s="74"/>
      <c r="G49" s="187">
        <f t="array" aca="1" ref="G49" ca="1">-PMT((1+G$19)/(1+G$18)-1,G$40,SUM(OFFSET(G33,0,0,1,G$40)/OFFSET(G$20,0,0,1,G$40)),0,1)*G$20</f>
        <v>3.0718017143661567</v>
      </c>
      <c r="H49" s="187">
        <f t="array" aca="1" ref="H49" ca="1">-PMT((1+H$19)/(1+H$18)-1,H$40,SUM(OFFSET(H33,0,0,1,H$40)/OFFSET(H$20,0,0,1,H$40)),0,1)*H$20</f>
        <v>3.1582249538245613</v>
      </c>
      <c r="I49" s="187">
        <f t="array" aca="1" ref="I49" ca="1">-PMT((1+I$19)/(1+I$18)-1,I$40,SUM(OFFSET(I33,0,0,1,I$40)/OFFSET(I$20,0,0,1,I$40)),0,1)*I$20</f>
        <v>3.4905056169202728</v>
      </c>
      <c r="J49" s="187">
        <f t="array" aca="1" ref="J49" ca="1">-PMT((1+J$19)/(1+J$18)-1,J$40,SUM(OFFSET(J33,0,0,1,J$40)/OFFSET(J$20,0,0,1,J$40)),0,1)*J$20</f>
        <v>3.5675665883789813</v>
      </c>
      <c r="K49" s="187">
        <f t="array" aca="1" ref="K49" ca="1">-PMT((1+K$19)/(1+K$18)-1,K$40,SUM(OFFSET(K33,0,0,1,K$40)/OFFSET(K$20,0,0,1,K$40)),0,1)*K$20</f>
        <v>2.0769882405763305</v>
      </c>
      <c r="L49" s="187">
        <f t="array" aca="1" ref="L49" ca="1">-PMT((1+L$19)/(1+L$18)-1,L$40,SUM(OFFSET(L33,0,0,1,L$40)/OFFSET(L$20,0,0,1,L$40)),0,1)*L$20</f>
        <v>2.091631225154289</v>
      </c>
      <c r="M49" s="187">
        <f t="array" aca="1" ref="M49" ca="1">-PMT((1+M$19)/(1+M$18)-1,M$40,SUM(OFFSET(M33,0,0,1,M$40)/OFFSET(M$20,0,0,1,M$40)),0,1)*M$20</f>
        <v>2.1439220057831458</v>
      </c>
      <c r="N49" s="187">
        <f t="array" aca="1" ref="N49" ca="1">-PMT((1+N$19)/(1+N$18)-1,N$40,SUM(OFFSET(N33,0,0,1,N$40)/OFFSET(N$20,0,0,1,N$40)),0,1)*N$20</f>
        <v>2.1975200559277241</v>
      </c>
      <c r="O49" s="187">
        <f t="array" aca="1" ref="O49" ca="1">-PMT((1+O$19)/(1+O$18)-1,O$40,SUM(OFFSET(O33,0,0,1,O$40)/OFFSET(O$20,0,0,1,O$40)),0,1)*O$20</f>
        <v>2.2524580573259181</v>
      </c>
      <c r="P49" s="187">
        <f t="array" aca="1" ref="P49" ca="1">-PMT((1+P$19)/(1+P$18)-1,P$40,SUM(OFFSET(P33,0,0,1,P$40)/OFFSET(P$20,0,0,1,P$40)),0,1)*P$20</f>
        <v>2.3087695087590654</v>
      </c>
      <c r="Q49" s="187">
        <f t="array" aca="1" ref="Q49" ca="1">-PMT((1+Q$19)/(1+Q$18)-1,Q$40,SUM(OFFSET(Q33,0,0,1,Q$40)/OFFSET(Q$20,0,0,1,Q$40)),0,1)*Q$20</f>
        <v>2.3664887464780415</v>
      </c>
      <c r="R49" s="187">
        <f t="array" aca="1" ref="R49" ca="1">-PMT((1+R$19)/(1+R$18)-1,R$40,SUM(OFFSET(R33,0,0,1,R$40)/OFFSET(R$20,0,0,1,R$40)),0,1)*R$20</f>
        <v>2.4256509651399929</v>
      </c>
      <c r="S49" s="187">
        <f t="array" aca="1" ref="S49" ca="1">-PMT((1+S$19)/(1+S$18)-1,S$40,SUM(OFFSET(S33,0,0,1,S$40)/OFFSET(S$20,0,0,1,S$40)),0,1)*S$20</f>
        <v>2.4862922392684919</v>
      </c>
      <c r="T49" s="187">
        <f t="array" aca="1" ref="T49" ca="1">-PMT((1+T$19)/(1+T$18)-1,T$40,SUM(OFFSET(T33,0,0,1,T$40)/OFFSET(T$20,0,0,1,T$40)),0,1)*T$20</f>
        <v>2.5484495452502043</v>
      </c>
      <c r="U49" s="187">
        <f t="array" aca="1" ref="U49" ca="1">-PMT((1+U$19)/(1+U$18)-1,U$40,SUM(OFFSET(U33,0,0,1,U$40)/OFFSET(U$20,0,0,1,U$40)),0,1)*U$20</f>
        <v>2.6121607838814587</v>
      </c>
      <c r="V49" s="187">
        <f t="array" aca="1" ref="V49" ca="1">-PMT((1+V$19)/(1+V$18)-1,V$40,SUM(OFFSET(V33,0,0,1,V$40)/OFFSET(V$20,0,0,1,V$40)),0,1)*V$20</f>
        <v>2.6774648034784949</v>
      </c>
      <c r="W49" s="187">
        <f t="array" aca="1" ref="W49" ca="1">-PMT((1+W$19)/(1+W$18)-1,W$40,SUM(OFFSET(W33,0,0,1,W$40)/OFFSET(W$20,0,0,1,W$40)),0,1)*W$20</f>
        <v>2.7444014235654568</v>
      </c>
      <c r="X49" s="187">
        <f t="array" aca="1" ref="X49" ca="1">-PMT((1+X$19)/(1+X$18)-1,X$40,SUM(OFFSET(X33,0,0,1,X$40)/OFFSET(X$20,0,0,1,X$40)),0,1)*X$20</f>
        <v>2.8130114591545925</v>
      </c>
      <c r="Y49" s="187">
        <f t="array" aca="1" ref="Y49" ca="1">-PMT((1+Y$19)/(1+Y$18)-1,Y$40,SUM(OFFSET(Y33,0,0,1,Y$40)/OFFSET(Y$20,0,0,1,Y$40)),0,1)*Y$20</f>
        <v>2.8833367456334575</v>
      </c>
      <c r="Z49" s="187">
        <f t="array" aca="1" ref="Z49" ca="1">-PMT((1+Z$19)/(1+Z$18)-1,Z$40,SUM(OFFSET(Z33,0,0,1,Z$40)/OFFSET(Z$20,0,0,1,Z$40)),0,1)*Z$20</f>
        <v>2.9554201642742939</v>
      </c>
      <c r="AA49" s="187">
        <f t="array" aca="1" ref="AA49" ca="1">-PMT((1+AA$19)/(1+AA$18)-1,AA$40,SUM(OFFSET(AA33,0,0,1,AA$40)/OFFSET(AA$20,0,0,1,AA$40)),0,1)*AA$20</f>
        <v>3.0293056683811512</v>
      </c>
      <c r="AB49" s="187">
        <f t="array" aca="1" ref="AB49" ca="1">-PMT((1+AB$19)/(1+AB$18)-1,AB$40,SUM(OFFSET(AB33,0,0,1,AB$40)/OFFSET(AB$20,0,0,1,AB$40)),0,1)*AB$20</f>
        <v>3.1050383100906798</v>
      </c>
      <c r="AC49" s="187">
        <f t="array" aca="1" ref="AC49" ca="1">-PMT((1+AC$19)/(1+AC$18)-1,AC$40,SUM(OFFSET(AC33,0,0,1,AC$40)/OFFSET(AC$20,0,0,1,AC$40)),0,1)*AC$20</f>
        <v>3.1826642678429464</v>
      </c>
      <c r="AD49" s="187">
        <f t="array" aca="1" ref="AD49" ca="1">-PMT((1+AD$19)/(1+AD$18)-1,AD$40,SUM(OFFSET(AD33,0,0,1,AD$40)/OFFSET(AD$20,0,0,1,AD$40)),0,1)*AD$20</f>
        <v>3.2622308745390201</v>
      </c>
      <c r="AE49" s="187">
        <f t="array" aca="1" ref="AE49" ca="1">-PMT((1+AE$19)/(1+AE$18)-1,AE$40,SUM(OFFSET(AE33,0,0,1,AE$40)/OFFSET(AE$20,0,0,1,AE$40)),0,1)*AE$20</f>
        <v>3.3437866464024943</v>
      </c>
      <c r="AF49" s="187">
        <f t="array" aca="1" ref="AF49" ca="1">-PMT((1+AF$19)/(1+AF$18)-1,AF$40,SUM(OFFSET(AF33,0,0,1,AF$40)/OFFSET(AF$20,0,0,1,AF$40)),0,1)*AF$20</f>
        <v>3.4273813125625572</v>
      </c>
      <c r="AG49" s="187">
        <f t="array" aca="1" ref="AG49" ca="1">-PMT((1+AG$19)/(1+AG$18)-1,AG$40,SUM(OFFSET(AG33,0,0,1,AG$40)/OFFSET(AG$20,0,0,1,AG$40)),0,1)*AG$20</f>
        <v>3.5130658453766208</v>
      </c>
      <c r="AH49" s="187">
        <f t="array" aca="1" ref="AH49" ca="1">-PMT((1+AH$19)/(1+AH$18)-1,AH$40,SUM(OFFSET(AH33,0,0,1,AH$40)/OFFSET(AH$20,0,0,1,AH$40)),0,1)*AH$20</f>
        <v>3.6008924915110363</v>
      </c>
      <c r="AI49" s="187">
        <f t="array" aca="1" ref="AI49" ca="1">-PMT((1+AI$19)/(1+AI$18)-1,AI$40,SUM(OFFSET(AI33,0,0,1,AI$40)/OFFSET(AI$20,0,0,1,AI$40)),0,1)*AI$20</f>
        <v>3.6909148037988113</v>
      </c>
      <c r="AJ49" s="187">
        <f t="array" aca="1" ref="AJ49" ca="1">-PMT((1+AJ$19)/(1+AJ$18)-1,AJ$40,SUM(OFFSET(AJ33,0,0,1,AJ$40)/OFFSET(AJ$20,0,0,1,AJ$40)),0,1)*AJ$20</f>
        <v>3.7831876738937811</v>
      </c>
      <c r="AK49" s="187">
        <f t="array" aca="1" ref="AK49" ca="1">-PMT((1+AK$19)/(1+AK$18)-1,AK$40,SUM(OFFSET(AK33,0,0,1,AK$40)/OFFSET(AK$20,0,0,1,AK$40)),0,1)*AK$20</f>
        <v>3.8777673657411249</v>
      </c>
      <c r="AL49" s="187">
        <f t="array" aca="1" ref="AL49" ca="1">-PMT((1+AL$19)/(1+AL$18)-1,AL$40,SUM(OFFSET(AL33,0,0,1,AL$40)/OFFSET(AL$20,0,0,1,AL$40)),0,1)*AL$20</f>
        <v>3.9747115498846526</v>
      </c>
      <c r="AM49" s="187">
        <f t="array" aca="1" ref="AM49" ca="1">-PMT((1+AM$19)/(1+AM$18)-1,AM$40,SUM(OFFSET(AM33,0,0,1,AM$40)/OFFSET(AM$20,0,0,1,AM$40)),0,1)*AM$20</f>
        <v>4.0740793386317691</v>
      </c>
      <c r="AN49" s="187">
        <f t="array" aca="1" ref="AN49" ca="1">-PMT((1+AN$19)/(1+AN$18)-1,AN$40,SUM(OFFSET(AN33,0,0,1,AN$40)/OFFSET(AN$20,0,0,1,AN$40)),0,1)*AN$20</f>
        <v>4.1759313220975631</v>
      </c>
      <c r="AO49" s="187">
        <f t="array" aca="1" ref="AO49" ca="1">-PMT((1+AO$19)/(1+AO$18)-1,AO$40,SUM(OFFSET(AO33,0,0,1,AO$40)/OFFSET(AO$20,0,0,1,AO$40)),0,1)*AO$20</f>
        <v>4.2803296051500022</v>
      </c>
      <c r="AP49" s="187">
        <f t="array" aca="1" ref="AP49" ca="1">-PMT((1+AP$19)/(1+AP$18)-1,AP$40,SUM(OFFSET(AP33,0,0,1,AP$40)/OFFSET(AP$20,0,0,1,AP$40)),0,1)*AP$20</f>
        <v>4.3873378452787515</v>
      </c>
      <c r="AQ49" s="187">
        <f t="array" aca="1" ref="AQ49" ca="1">-PMT((1+AQ$19)/(1+AQ$18)-1,AQ$40,SUM(OFFSET(AQ33,0,0,1,AQ$40)/OFFSET(AQ$20,0,0,1,AQ$40)),0,1)*AQ$20</f>
        <v>4.4970212914107197</v>
      </c>
      <c r="AR49" s="187">
        <f t="array" aca="1" ref="AR49" ca="1">-PMT((1+AR$19)/(1+AR$18)-1,AR$40,SUM(OFFSET(AR33,0,0,1,AR$40)/OFFSET(AR$20,0,0,1,AR$40)),0,1)*AR$20</f>
        <v>4.6094468236959854</v>
      </c>
      <c r="AS49" s="187">
        <f t="array" aca="1" ref="AS49" ca="1">-PMT((1+AS$19)/(1+AS$18)-1,AS$40,SUM(OFFSET(AS33,0,0,1,AS$40)/OFFSET(AS$20,0,0,1,AS$40)),0,1)*AS$20</f>
        <v>4.7246829942883855</v>
      </c>
      <c r="AT49" s="187">
        <f t="array" aca="1" ref="AT49" ca="1">-PMT((1+AT$19)/(1+AT$18)-1,AT$40,SUM(OFFSET(AT33,0,0,1,AT$40)/OFFSET(AT$20,0,0,1,AT$40)),0,1)*AT$20</f>
        <v>4.8428000691455964</v>
      </c>
      <c r="AU49" s="187">
        <f t="array" aca="1" ref="AU49" ca="1">-PMT((1+AU$19)/(1+AU$18)-1,AU$40,SUM(OFFSET(AU33,0,0,1,AU$40)/OFFSET(AU$20,0,0,1,AU$40)),0,1)*AU$20</f>
        <v>4.9638700708742345</v>
      </c>
      <c r="AV49" s="187">
        <f t="array" aca="1" ref="AV49" ca="1">-PMT((1+AV$19)/(1+AV$18)-1,AV$40,SUM(OFFSET(AV33,0,0,1,AV$40)/OFFSET(AV$20,0,0,1,AV$40)),0,1)*AV$20</f>
        <v>5.0879668226460915</v>
      </c>
      <c r="AW49" s="187">
        <f t="array" aca="1" ref="AW49" ca="1">-PMT((1+AW$19)/(1+AW$18)-1,AW$40,SUM(OFFSET(AW33,0,0,1,AW$40)/OFFSET(AW$20,0,0,1,AW$40)),0,1)*AW$20</f>
        <v>5.2151659932122429</v>
      </c>
      <c r="AX49" s="187">
        <f t="array" aca="1" ref="AX49" ca="1">-PMT((1+AX$19)/(1+AX$18)-1,AX$40,SUM(OFFSET(AX33,0,0,1,AX$40)/OFFSET(AX$20,0,0,1,AX$40)),0,1)*AX$20</f>
        <v>5.3455451430425489</v>
      </c>
      <c r="AY49" s="187">
        <f t="array" aca="1" ref="AY49" ca="1">-PMT((1+AY$19)/(1+AY$18)-1,AY$40,SUM(OFFSET(AY33,0,0,1,AY$40)/OFFSET(AY$20,0,0,1,AY$40)),0,1)*AY$20</f>
        <v>5.4791837716186116</v>
      </c>
      <c r="AZ49" s="187">
        <f t="array" aca="1" ref="AZ49" ca="1">-PMT((1+AZ$19)/(1+AZ$18)-1,AZ$40,SUM(OFFSET(AZ33,0,0,1,AZ$40)/OFFSET(AZ$20,0,0,1,AZ$40)),0,1)*AZ$20</f>
        <v>5.6161633659090766</v>
      </c>
      <c r="BA49" s="187">
        <f t="array" aca="1" ref="BA49" ca="1">-PMT((1+BA$19)/(1+BA$18)-1,BA$40,SUM(OFFSET(BA33,0,0,1,BA$40)/OFFSET(BA$20,0,0,1,BA$40)),0,1)*BA$20</f>
        <v>5.7565674500568029</v>
      </c>
      <c r="BB49" s="187">
        <f t="array" aca="1" ref="BB49" ca="1">-PMT((1+BB$19)/(1+BB$18)-1,BB$40,SUM(OFFSET(BB33,0,0,1,BB$40)/OFFSET(BB$20,0,0,1,BB$40)),0,1)*BB$20</f>
        <v>5.9004816363082213</v>
      </c>
      <c r="BC49" s="187">
        <f t="array" aca="1" ref="BC49" ca="1">-PMT((1+BC$19)/(1+BC$18)-1,BC$40,SUM(OFFSET(BC33,0,0,1,BC$40)/OFFSET(BC$20,0,0,1,BC$40)),0,1)*BC$20</f>
        <v>6.0479936772159277</v>
      </c>
      <c r="BD49" s="187">
        <f t="array" aca="1" ref="BD49" ca="1">-PMT((1+BD$19)/(1+BD$18)-1,BD$40,SUM(OFFSET(BD33,0,0,1,BD$40)/OFFSET(BD$20,0,0,1,BD$40)),0,1)*BD$20</f>
        <v>6.1991935191463234</v>
      </c>
    </row>
    <row r="50" spans="1:56" outlineLevel="1" x14ac:dyDescent="0.2">
      <c r="B50" s="49"/>
    </row>
    <row r="52" spans="1:56" x14ac:dyDescent="0.2">
      <c r="A52" s="69">
        <f ca="1">MAX($A$1:A15)+subsection</f>
        <v>10.02</v>
      </c>
      <c r="B52" s="6" t="s">
        <v>286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4" spans="1:56" outlineLevel="1" x14ac:dyDescent="0.2">
      <c r="B54" s="50" t="s">
        <v>291</v>
      </c>
      <c r="C54" s="24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outlineLevel="1" x14ac:dyDescent="0.2">
      <c r="C55" s="2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</row>
    <row r="56" spans="1:56" outlineLevel="1" x14ac:dyDescent="0.2">
      <c r="B56" s="48" t="s">
        <v>149</v>
      </c>
      <c r="C56" s="24"/>
      <c r="D56" s="54" t="s">
        <v>279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</row>
    <row r="57" spans="1:56" outlineLevel="1" x14ac:dyDescent="0.2">
      <c r="B57" s="49" t="s">
        <v>151</v>
      </c>
      <c r="C57" s="10" t="s">
        <v>217</v>
      </c>
      <c r="D57" s="24">
        <v>1</v>
      </c>
      <c r="G57" s="187">
        <f>SUMPRODUCT(Mapping!$E$70:$E$116,'Cost Allocation Model'!G$22:G$68)</f>
        <v>0</v>
      </c>
      <c r="H57" s="187">
        <f>SUMPRODUCT(Mapping!$E$70:$E$116,'Cost Allocation Model'!H$22:H$68)</f>
        <v>0</v>
      </c>
      <c r="I57" s="187">
        <f>SUMPRODUCT(Mapping!$E$70:$E$116,'Cost Allocation Model'!I$22:I$68)</f>
        <v>0</v>
      </c>
      <c r="J57" s="187">
        <f>SUMPRODUCT(Mapping!$E$70:$E$116,'Cost Allocation Model'!J$22:J$68)</f>
        <v>0</v>
      </c>
      <c r="K57" s="187">
        <f>SUMPRODUCT(Mapping!$E$70:$E$116,'Cost Allocation Model'!K$22:K$68)</f>
        <v>0</v>
      </c>
      <c r="L57" s="187">
        <f>SUMPRODUCT(Mapping!$E$70:$E$116,'Cost Allocation Model'!L$22:L$68)</f>
        <v>0</v>
      </c>
      <c r="M57" s="187">
        <f>SUMPRODUCT(Mapping!$E$70:$E$116,'Cost Allocation Model'!M$22:M$68)</f>
        <v>0</v>
      </c>
      <c r="N57" s="187">
        <f>SUMPRODUCT(Mapping!$E$70:$E$116,'Cost Allocation Model'!N$22:N$68)</f>
        <v>0</v>
      </c>
      <c r="O57" s="187">
        <f>SUMPRODUCT(Mapping!$E$70:$E$116,'Cost Allocation Model'!O$22:O$68)</f>
        <v>0</v>
      </c>
      <c r="P57" s="187">
        <f>SUMPRODUCT(Mapping!$E$70:$E$116,'Cost Allocation Model'!P$22:P$68)</f>
        <v>0</v>
      </c>
      <c r="Q57" s="187">
        <f>SUMPRODUCT(Mapping!$E$70:$E$116,'Cost Allocation Model'!Q$22:Q$68)</f>
        <v>0</v>
      </c>
      <c r="R57" s="187">
        <f>SUMPRODUCT(Mapping!$E$70:$E$116,'Cost Allocation Model'!R$22:R$68)</f>
        <v>0</v>
      </c>
      <c r="S57" s="187">
        <f>SUMPRODUCT(Mapping!$E$70:$E$116,'Cost Allocation Model'!S$22:S$68)</f>
        <v>0</v>
      </c>
      <c r="T57" s="187">
        <f>SUMPRODUCT(Mapping!$E$70:$E$116,'Cost Allocation Model'!T$22:T$68)</f>
        <v>0</v>
      </c>
      <c r="U57" s="187">
        <f>SUMPRODUCT(Mapping!$E$70:$E$116,'Cost Allocation Model'!U$22:U$68)</f>
        <v>0</v>
      </c>
      <c r="V57" s="187">
        <f>SUMPRODUCT(Mapping!$E$70:$E$116,'Cost Allocation Model'!V$22:V$68)</f>
        <v>0</v>
      </c>
      <c r="W57" s="187">
        <f>SUMPRODUCT(Mapping!$E$70:$E$116,'Cost Allocation Model'!W$22:W$68)</f>
        <v>0</v>
      </c>
      <c r="X57" s="187">
        <f>SUMPRODUCT(Mapping!$E$70:$E$116,'Cost Allocation Model'!X$22:X$68)</f>
        <v>0</v>
      </c>
      <c r="Y57" s="187">
        <f>SUMPRODUCT(Mapping!$E$70:$E$116,'Cost Allocation Model'!Y$22:Y$68)</f>
        <v>0</v>
      </c>
      <c r="Z57" s="187">
        <f>SUMPRODUCT(Mapping!$E$70:$E$116,'Cost Allocation Model'!Z$22:Z$68)</f>
        <v>0</v>
      </c>
      <c r="AA57" s="187">
        <f>SUMPRODUCT(Mapping!$E$70:$E$116,'Cost Allocation Model'!AA$22:AA$68)</f>
        <v>0</v>
      </c>
      <c r="AB57" s="187">
        <f>SUMPRODUCT(Mapping!$E$70:$E$116,'Cost Allocation Model'!AB$22:AB$68)</f>
        <v>0</v>
      </c>
      <c r="AC57" s="187">
        <f>SUMPRODUCT(Mapping!$E$70:$E$116,'Cost Allocation Model'!AC$22:AC$68)</f>
        <v>0</v>
      </c>
      <c r="AD57" s="187">
        <f>SUMPRODUCT(Mapping!$E$70:$E$116,'Cost Allocation Model'!AD$22:AD$68)</f>
        <v>0</v>
      </c>
      <c r="AE57" s="187">
        <f>SUMPRODUCT(Mapping!$E$70:$E$116,'Cost Allocation Model'!AE$22:AE$68)</f>
        <v>0</v>
      </c>
      <c r="AF57" s="187">
        <f>SUMPRODUCT(Mapping!$E$70:$E$116,'Cost Allocation Model'!AF$22:AF$68)</f>
        <v>0</v>
      </c>
      <c r="AG57" s="187">
        <f>SUMPRODUCT(Mapping!$E$70:$E$116,'Cost Allocation Model'!AG$22:AG$68)</f>
        <v>0</v>
      </c>
      <c r="AH57" s="187">
        <f>SUMPRODUCT(Mapping!$E$70:$E$116,'Cost Allocation Model'!AH$22:AH$68)</f>
        <v>0</v>
      </c>
      <c r="AI57" s="187">
        <f>SUMPRODUCT(Mapping!$E$70:$E$116,'Cost Allocation Model'!AI$22:AI$68)</f>
        <v>0</v>
      </c>
      <c r="AJ57" s="187">
        <f>SUMPRODUCT(Mapping!$E$70:$E$116,'Cost Allocation Model'!AJ$22:AJ$68)</f>
        <v>0</v>
      </c>
      <c r="AK57" s="187">
        <f>SUMPRODUCT(Mapping!$E$70:$E$116,'Cost Allocation Model'!AK$22:AK$68)</f>
        <v>0</v>
      </c>
      <c r="AL57" s="187">
        <f>SUMPRODUCT(Mapping!$E$70:$E$116,'Cost Allocation Model'!AL$22:AL$68)</f>
        <v>0</v>
      </c>
      <c r="AM57" s="187">
        <f>SUMPRODUCT(Mapping!$E$70:$E$116,'Cost Allocation Model'!AM$22:AM$68)</f>
        <v>0</v>
      </c>
      <c r="AN57" s="187">
        <f>SUMPRODUCT(Mapping!$E$70:$E$116,'Cost Allocation Model'!AN$22:AN$68)</f>
        <v>0</v>
      </c>
      <c r="AO57" s="187">
        <f>SUMPRODUCT(Mapping!$E$70:$E$116,'Cost Allocation Model'!AO$22:AO$68)</f>
        <v>0</v>
      </c>
      <c r="AP57" s="187">
        <f>SUMPRODUCT(Mapping!$E$70:$E$116,'Cost Allocation Model'!AP$22:AP$68)</f>
        <v>0</v>
      </c>
      <c r="AQ57" s="187">
        <f>SUMPRODUCT(Mapping!$E$70:$E$116,'Cost Allocation Model'!AQ$22:AQ$68)</f>
        <v>0</v>
      </c>
      <c r="AR57" s="187">
        <f>SUMPRODUCT(Mapping!$E$70:$E$116,'Cost Allocation Model'!AR$22:AR$68)</f>
        <v>0</v>
      </c>
      <c r="AS57" s="187">
        <f>SUMPRODUCT(Mapping!$E$70:$E$116,'Cost Allocation Model'!AS$22:AS$68)</f>
        <v>0</v>
      </c>
      <c r="AT57" s="187">
        <f>SUMPRODUCT(Mapping!$E$70:$E$116,'Cost Allocation Model'!AT$22:AT$68)</f>
        <v>0</v>
      </c>
      <c r="AU57" s="187">
        <f>SUMPRODUCT(Mapping!$E$70:$E$116,'Cost Allocation Model'!AU$22:AU$68)</f>
        <v>0</v>
      </c>
      <c r="AV57" s="187">
        <f>SUMPRODUCT(Mapping!$E$70:$E$116,'Cost Allocation Model'!AV$22:AV$68)</f>
        <v>0</v>
      </c>
      <c r="AW57" s="187">
        <f>SUMPRODUCT(Mapping!$E$70:$E$116,'Cost Allocation Model'!AW$22:AW$68)</f>
        <v>0</v>
      </c>
      <c r="AX57" s="187">
        <f>SUMPRODUCT(Mapping!$E$70:$E$116,'Cost Allocation Model'!AX$22:AX$68)</f>
        <v>0</v>
      </c>
      <c r="AY57" s="187">
        <f>SUMPRODUCT(Mapping!$E$70:$E$116,'Cost Allocation Model'!AY$22:AY$68)</f>
        <v>0</v>
      </c>
      <c r="AZ57" s="187">
        <f>SUMPRODUCT(Mapping!$E$70:$E$116,'Cost Allocation Model'!AZ$22:AZ$68)</f>
        <v>0</v>
      </c>
      <c r="BA57" s="187">
        <f>SUMPRODUCT(Mapping!$E$70:$E$116,'Cost Allocation Model'!BA$22:BA$68)</f>
        <v>0</v>
      </c>
      <c r="BB57" s="187">
        <f>SUMPRODUCT(Mapping!$E$70:$E$116,'Cost Allocation Model'!BB$22:BB$68)</f>
        <v>0</v>
      </c>
      <c r="BC57" s="187">
        <f>SUMPRODUCT(Mapping!$E$70:$E$116,'Cost Allocation Model'!BC$22:BC$68)</f>
        <v>0</v>
      </c>
      <c r="BD57" s="187">
        <f>SUMPRODUCT(Mapping!$E$70:$E$116,'Cost Allocation Model'!BD$22:BD$68)</f>
        <v>0</v>
      </c>
    </row>
    <row r="58" spans="1:56" outlineLevel="1" x14ac:dyDescent="0.2">
      <c r="B58" s="49" t="s">
        <v>153</v>
      </c>
      <c r="C58" s="10" t="s">
        <v>217</v>
      </c>
      <c r="D58" s="24">
        <v>2</v>
      </c>
      <c r="G58" s="187">
        <f>SUMPRODUCT(Mapping!$F$70:$F$116,'Cost Allocation Model'!G$22:G$68)</f>
        <v>0</v>
      </c>
      <c r="H58" s="187">
        <f>SUMPRODUCT(Mapping!$F$70:$F$116,'Cost Allocation Model'!H$22:H$68)</f>
        <v>0</v>
      </c>
      <c r="I58" s="187">
        <f>SUMPRODUCT(Mapping!$F$70:$F$116,'Cost Allocation Model'!I$22:I$68)</f>
        <v>0</v>
      </c>
      <c r="J58" s="187">
        <f>SUMPRODUCT(Mapping!$F$70:$F$116,'Cost Allocation Model'!J$22:J$68)</f>
        <v>0</v>
      </c>
      <c r="K58" s="187">
        <f>SUMPRODUCT(Mapping!$F$70:$F$116,'Cost Allocation Model'!K$22:K$68)</f>
        <v>0</v>
      </c>
      <c r="L58" s="187">
        <f>SUMPRODUCT(Mapping!$F$70:$F$116,'Cost Allocation Model'!L$22:L$68)</f>
        <v>0</v>
      </c>
      <c r="M58" s="187">
        <f>SUMPRODUCT(Mapping!$F$70:$F$116,'Cost Allocation Model'!M$22:M$68)</f>
        <v>0</v>
      </c>
      <c r="N58" s="187">
        <f>SUMPRODUCT(Mapping!$F$70:$F$116,'Cost Allocation Model'!N$22:N$68)</f>
        <v>0</v>
      </c>
      <c r="O58" s="187">
        <f>SUMPRODUCT(Mapping!$F$70:$F$116,'Cost Allocation Model'!O$22:O$68)</f>
        <v>0</v>
      </c>
      <c r="P58" s="187">
        <f>SUMPRODUCT(Mapping!$F$70:$F$116,'Cost Allocation Model'!P$22:P$68)</f>
        <v>0</v>
      </c>
      <c r="Q58" s="187">
        <f>SUMPRODUCT(Mapping!$F$70:$F$116,'Cost Allocation Model'!Q$22:Q$68)</f>
        <v>0</v>
      </c>
      <c r="R58" s="187">
        <f>SUMPRODUCT(Mapping!$F$70:$F$116,'Cost Allocation Model'!R$22:R$68)</f>
        <v>0</v>
      </c>
      <c r="S58" s="187">
        <f>SUMPRODUCT(Mapping!$F$70:$F$116,'Cost Allocation Model'!S$22:S$68)</f>
        <v>0</v>
      </c>
      <c r="T58" s="187">
        <f>SUMPRODUCT(Mapping!$F$70:$F$116,'Cost Allocation Model'!T$22:T$68)</f>
        <v>0</v>
      </c>
      <c r="U58" s="187">
        <f>SUMPRODUCT(Mapping!$F$70:$F$116,'Cost Allocation Model'!U$22:U$68)</f>
        <v>0</v>
      </c>
      <c r="V58" s="187">
        <f>SUMPRODUCT(Mapping!$F$70:$F$116,'Cost Allocation Model'!V$22:V$68)</f>
        <v>0</v>
      </c>
      <c r="W58" s="187">
        <f>SUMPRODUCT(Mapping!$F$70:$F$116,'Cost Allocation Model'!W$22:W$68)</f>
        <v>0</v>
      </c>
      <c r="X58" s="187">
        <f>SUMPRODUCT(Mapping!$F$70:$F$116,'Cost Allocation Model'!X$22:X$68)</f>
        <v>0</v>
      </c>
      <c r="Y58" s="187">
        <f>SUMPRODUCT(Mapping!$F$70:$F$116,'Cost Allocation Model'!Y$22:Y$68)</f>
        <v>0</v>
      </c>
      <c r="Z58" s="187">
        <f>SUMPRODUCT(Mapping!$F$70:$F$116,'Cost Allocation Model'!Z$22:Z$68)</f>
        <v>0</v>
      </c>
      <c r="AA58" s="187">
        <f>SUMPRODUCT(Mapping!$F$70:$F$116,'Cost Allocation Model'!AA$22:AA$68)</f>
        <v>0</v>
      </c>
      <c r="AB58" s="187">
        <f>SUMPRODUCT(Mapping!$F$70:$F$116,'Cost Allocation Model'!AB$22:AB$68)</f>
        <v>0</v>
      </c>
      <c r="AC58" s="187">
        <f>SUMPRODUCT(Mapping!$F$70:$F$116,'Cost Allocation Model'!AC$22:AC$68)</f>
        <v>0</v>
      </c>
      <c r="AD58" s="187">
        <f>SUMPRODUCT(Mapping!$F$70:$F$116,'Cost Allocation Model'!AD$22:AD$68)</f>
        <v>0</v>
      </c>
      <c r="AE58" s="187">
        <f>SUMPRODUCT(Mapping!$F$70:$F$116,'Cost Allocation Model'!AE$22:AE$68)</f>
        <v>0</v>
      </c>
      <c r="AF58" s="187">
        <f>SUMPRODUCT(Mapping!$F$70:$F$116,'Cost Allocation Model'!AF$22:AF$68)</f>
        <v>0</v>
      </c>
      <c r="AG58" s="187">
        <f>SUMPRODUCT(Mapping!$F$70:$F$116,'Cost Allocation Model'!AG$22:AG$68)</f>
        <v>0</v>
      </c>
      <c r="AH58" s="187">
        <f>SUMPRODUCT(Mapping!$F$70:$F$116,'Cost Allocation Model'!AH$22:AH$68)</f>
        <v>0</v>
      </c>
      <c r="AI58" s="187">
        <f>SUMPRODUCT(Mapping!$F$70:$F$116,'Cost Allocation Model'!AI$22:AI$68)</f>
        <v>0</v>
      </c>
      <c r="AJ58" s="187">
        <f>SUMPRODUCT(Mapping!$F$70:$F$116,'Cost Allocation Model'!AJ$22:AJ$68)</f>
        <v>0</v>
      </c>
      <c r="AK58" s="187">
        <f>SUMPRODUCT(Mapping!$F$70:$F$116,'Cost Allocation Model'!AK$22:AK$68)</f>
        <v>0</v>
      </c>
      <c r="AL58" s="187">
        <f>SUMPRODUCT(Mapping!$F$70:$F$116,'Cost Allocation Model'!AL$22:AL$68)</f>
        <v>0</v>
      </c>
      <c r="AM58" s="187">
        <f>SUMPRODUCT(Mapping!$F$70:$F$116,'Cost Allocation Model'!AM$22:AM$68)</f>
        <v>0</v>
      </c>
      <c r="AN58" s="187">
        <f>SUMPRODUCT(Mapping!$F$70:$F$116,'Cost Allocation Model'!AN$22:AN$68)</f>
        <v>0</v>
      </c>
      <c r="AO58" s="187">
        <f>SUMPRODUCT(Mapping!$F$70:$F$116,'Cost Allocation Model'!AO$22:AO$68)</f>
        <v>0</v>
      </c>
      <c r="AP58" s="187">
        <f>SUMPRODUCT(Mapping!$F$70:$F$116,'Cost Allocation Model'!AP$22:AP$68)</f>
        <v>0</v>
      </c>
      <c r="AQ58" s="187">
        <f>SUMPRODUCT(Mapping!$F$70:$F$116,'Cost Allocation Model'!AQ$22:AQ$68)</f>
        <v>0</v>
      </c>
      <c r="AR58" s="187">
        <f>SUMPRODUCT(Mapping!$F$70:$F$116,'Cost Allocation Model'!AR$22:AR$68)</f>
        <v>0</v>
      </c>
      <c r="AS58" s="187">
        <f>SUMPRODUCT(Mapping!$F$70:$F$116,'Cost Allocation Model'!AS$22:AS$68)</f>
        <v>0</v>
      </c>
      <c r="AT58" s="187">
        <f>SUMPRODUCT(Mapping!$F$70:$F$116,'Cost Allocation Model'!AT$22:AT$68)</f>
        <v>0</v>
      </c>
      <c r="AU58" s="187">
        <f>SUMPRODUCT(Mapping!$F$70:$F$116,'Cost Allocation Model'!AU$22:AU$68)</f>
        <v>0</v>
      </c>
      <c r="AV58" s="187">
        <f>SUMPRODUCT(Mapping!$F$70:$F$116,'Cost Allocation Model'!AV$22:AV$68)</f>
        <v>0</v>
      </c>
      <c r="AW58" s="187">
        <f>SUMPRODUCT(Mapping!$F$70:$F$116,'Cost Allocation Model'!AW$22:AW$68)</f>
        <v>0</v>
      </c>
      <c r="AX58" s="187">
        <f>SUMPRODUCT(Mapping!$F$70:$F$116,'Cost Allocation Model'!AX$22:AX$68)</f>
        <v>0</v>
      </c>
      <c r="AY58" s="187">
        <f>SUMPRODUCT(Mapping!$F$70:$F$116,'Cost Allocation Model'!AY$22:AY$68)</f>
        <v>0</v>
      </c>
      <c r="AZ58" s="187">
        <f>SUMPRODUCT(Mapping!$F$70:$F$116,'Cost Allocation Model'!AZ$22:AZ$68)</f>
        <v>0</v>
      </c>
      <c r="BA58" s="187">
        <f>SUMPRODUCT(Mapping!$F$70:$F$116,'Cost Allocation Model'!BA$22:BA$68)</f>
        <v>0</v>
      </c>
      <c r="BB58" s="187">
        <f>SUMPRODUCT(Mapping!$F$70:$F$116,'Cost Allocation Model'!BB$22:BB$68)</f>
        <v>0</v>
      </c>
      <c r="BC58" s="187">
        <f>SUMPRODUCT(Mapping!$F$70:$F$116,'Cost Allocation Model'!BC$22:BC$68)</f>
        <v>0</v>
      </c>
      <c r="BD58" s="187">
        <f>SUMPRODUCT(Mapping!$F$70:$F$116,'Cost Allocation Model'!BD$22:BD$68)</f>
        <v>0</v>
      </c>
    </row>
    <row r="59" spans="1:56" outlineLevel="1" x14ac:dyDescent="0.2">
      <c r="B59" s="49" t="s">
        <v>154</v>
      </c>
      <c r="C59" s="10" t="s">
        <v>217</v>
      </c>
      <c r="D59" s="24">
        <v>3</v>
      </c>
      <c r="F59" s="74"/>
      <c r="G59" s="187">
        <f>SUMPRODUCT(Mapping!$G$70:$G$116,'Cost Allocation Model'!G$22:G$68)</f>
        <v>0</v>
      </c>
      <c r="H59" s="187">
        <f>SUMPRODUCT(Mapping!$G$70:$G$116,'Cost Allocation Model'!H$22:H$68)</f>
        <v>0</v>
      </c>
      <c r="I59" s="187">
        <f>SUMPRODUCT(Mapping!$G$70:$G$116,'Cost Allocation Model'!I$22:I$68)</f>
        <v>0</v>
      </c>
      <c r="J59" s="187">
        <f>SUMPRODUCT(Mapping!$G$70:$G$116,'Cost Allocation Model'!J$22:J$68)</f>
        <v>0</v>
      </c>
      <c r="K59" s="187">
        <f>SUMPRODUCT(Mapping!$G$70:$G$116,'Cost Allocation Model'!K$22:K$68)</f>
        <v>0</v>
      </c>
      <c r="L59" s="187">
        <f>SUMPRODUCT(Mapping!$G$70:$G$116,'Cost Allocation Model'!L$22:L$68)</f>
        <v>0</v>
      </c>
      <c r="M59" s="187">
        <f>SUMPRODUCT(Mapping!$G$70:$G$116,'Cost Allocation Model'!M$22:M$68)</f>
        <v>0</v>
      </c>
      <c r="N59" s="187">
        <f>SUMPRODUCT(Mapping!$G$70:$G$116,'Cost Allocation Model'!N$22:N$68)</f>
        <v>0</v>
      </c>
      <c r="O59" s="187">
        <f>SUMPRODUCT(Mapping!$G$70:$G$116,'Cost Allocation Model'!O$22:O$68)</f>
        <v>0</v>
      </c>
      <c r="P59" s="187">
        <f>SUMPRODUCT(Mapping!$G$70:$G$116,'Cost Allocation Model'!P$22:P$68)</f>
        <v>0</v>
      </c>
      <c r="Q59" s="187">
        <f>SUMPRODUCT(Mapping!$G$70:$G$116,'Cost Allocation Model'!Q$22:Q$68)</f>
        <v>0</v>
      </c>
      <c r="R59" s="187">
        <f>SUMPRODUCT(Mapping!$G$70:$G$116,'Cost Allocation Model'!R$22:R$68)</f>
        <v>0</v>
      </c>
      <c r="S59" s="187">
        <f>SUMPRODUCT(Mapping!$G$70:$G$116,'Cost Allocation Model'!S$22:S$68)</f>
        <v>0</v>
      </c>
      <c r="T59" s="187">
        <f>SUMPRODUCT(Mapping!$G$70:$G$116,'Cost Allocation Model'!T$22:T$68)</f>
        <v>0</v>
      </c>
      <c r="U59" s="187">
        <f>SUMPRODUCT(Mapping!$G$70:$G$116,'Cost Allocation Model'!U$22:U$68)</f>
        <v>0</v>
      </c>
      <c r="V59" s="187">
        <f>SUMPRODUCT(Mapping!$G$70:$G$116,'Cost Allocation Model'!V$22:V$68)</f>
        <v>0</v>
      </c>
      <c r="W59" s="187">
        <f>SUMPRODUCT(Mapping!$G$70:$G$116,'Cost Allocation Model'!W$22:W$68)</f>
        <v>0</v>
      </c>
      <c r="X59" s="187">
        <f>SUMPRODUCT(Mapping!$G$70:$G$116,'Cost Allocation Model'!X$22:X$68)</f>
        <v>0</v>
      </c>
      <c r="Y59" s="187">
        <f>SUMPRODUCT(Mapping!$G$70:$G$116,'Cost Allocation Model'!Y$22:Y$68)</f>
        <v>0</v>
      </c>
      <c r="Z59" s="187">
        <f>SUMPRODUCT(Mapping!$G$70:$G$116,'Cost Allocation Model'!Z$22:Z$68)</f>
        <v>0</v>
      </c>
      <c r="AA59" s="187">
        <f>SUMPRODUCT(Mapping!$G$70:$G$116,'Cost Allocation Model'!AA$22:AA$68)</f>
        <v>0</v>
      </c>
      <c r="AB59" s="187">
        <f>SUMPRODUCT(Mapping!$G$70:$G$116,'Cost Allocation Model'!AB$22:AB$68)</f>
        <v>0</v>
      </c>
      <c r="AC59" s="187">
        <f>SUMPRODUCT(Mapping!$G$70:$G$116,'Cost Allocation Model'!AC$22:AC$68)</f>
        <v>0</v>
      </c>
      <c r="AD59" s="187">
        <f>SUMPRODUCT(Mapping!$G$70:$G$116,'Cost Allocation Model'!AD$22:AD$68)</f>
        <v>0</v>
      </c>
      <c r="AE59" s="187">
        <f>SUMPRODUCT(Mapping!$G$70:$G$116,'Cost Allocation Model'!AE$22:AE$68)</f>
        <v>0</v>
      </c>
      <c r="AF59" s="187">
        <f>SUMPRODUCT(Mapping!$G$70:$G$116,'Cost Allocation Model'!AF$22:AF$68)</f>
        <v>0</v>
      </c>
      <c r="AG59" s="187">
        <f>SUMPRODUCT(Mapping!$G$70:$G$116,'Cost Allocation Model'!AG$22:AG$68)</f>
        <v>0</v>
      </c>
      <c r="AH59" s="187">
        <f>SUMPRODUCT(Mapping!$G$70:$G$116,'Cost Allocation Model'!AH$22:AH$68)</f>
        <v>0</v>
      </c>
      <c r="AI59" s="187">
        <f>SUMPRODUCT(Mapping!$G$70:$G$116,'Cost Allocation Model'!AI$22:AI$68)</f>
        <v>0</v>
      </c>
      <c r="AJ59" s="187">
        <f>SUMPRODUCT(Mapping!$G$70:$G$116,'Cost Allocation Model'!AJ$22:AJ$68)</f>
        <v>0</v>
      </c>
      <c r="AK59" s="187">
        <f>SUMPRODUCT(Mapping!$G$70:$G$116,'Cost Allocation Model'!AK$22:AK$68)</f>
        <v>0</v>
      </c>
      <c r="AL59" s="187">
        <f>SUMPRODUCT(Mapping!$G$70:$G$116,'Cost Allocation Model'!AL$22:AL$68)</f>
        <v>0</v>
      </c>
      <c r="AM59" s="187">
        <f>SUMPRODUCT(Mapping!$G$70:$G$116,'Cost Allocation Model'!AM$22:AM$68)</f>
        <v>0</v>
      </c>
      <c r="AN59" s="187">
        <f>SUMPRODUCT(Mapping!$G$70:$G$116,'Cost Allocation Model'!AN$22:AN$68)</f>
        <v>0</v>
      </c>
      <c r="AO59" s="187">
        <f>SUMPRODUCT(Mapping!$G$70:$G$116,'Cost Allocation Model'!AO$22:AO$68)</f>
        <v>0</v>
      </c>
      <c r="AP59" s="187">
        <f>SUMPRODUCT(Mapping!$G$70:$G$116,'Cost Allocation Model'!AP$22:AP$68)</f>
        <v>0</v>
      </c>
      <c r="AQ59" s="187">
        <f>SUMPRODUCT(Mapping!$G$70:$G$116,'Cost Allocation Model'!AQ$22:AQ$68)</f>
        <v>0</v>
      </c>
      <c r="AR59" s="187">
        <f>SUMPRODUCT(Mapping!$G$70:$G$116,'Cost Allocation Model'!AR$22:AR$68)</f>
        <v>0</v>
      </c>
      <c r="AS59" s="187">
        <f>SUMPRODUCT(Mapping!$G$70:$G$116,'Cost Allocation Model'!AS$22:AS$68)</f>
        <v>0</v>
      </c>
      <c r="AT59" s="187">
        <f>SUMPRODUCT(Mapping!$G$70:$G$116,'Cost Allocation Model'!AT$22:AT$68)</f>
        <v>0</v>
      </c>
      <c r="AU59" s="187">
        <f>SUMPRODUCT(Mapping!$G$70:$G$116,'Cost Allocation Model'!AU$22:AU$68)</f>
        <v>0</v>
      </c>
      <c r="AV59" s="187">
        <f>SUMPRODUCT(Mapping!$G$70:$G$116,'Cost Allocation Model'!AV$22:AV$68)</f>
        <v>0</v>
      </c>
      <c r="AW59" s="187">
        <f>SUMPRODUCT(Mapping!$G$70:$G$116,'Cost Allocation Model'!AW$22:AW$68)</f>
        <v>0</v>
      </c>
      <c r="AX59" s="187">
        <f>SUMPRODUCT(Mapping!$G$70:$G$116,'Cost Allocation Model'!AX$22:AX$68)</f>
        <v>0</v>
      </c>
      <c r="AY59" s="187">
        <f>SUMPRODUCT(Mapping!$G$70:$G$116,'Cost Allocation Model'!AY$22:AY$68)</f>
        <v>0</v>
      </c>
      <c r="AZ59" s="187">
        <f>SUMPRODUCT(Mapping!$G$70:$G$116,'Cost Allocation Model'!AZ$22:AZ$68)</f>
        <v>0</v>
      </c>
      <c r="BA59" s="187">
        <f>SUMPRODUCT(Mapping!$G$70:$G$116,'Cost Allocation Model'!BA$22:BA$68)</f>
        <v>0</v>
      </c>
      <c r="BB59" s="187">
        <f>SUMPRODUCT(Mapping!$G$70:$G$116,'Cost Allocation Model'!BB$22:BB$68)</f>
        <v>0</v>
      </c>
      <c r="BC59" s="187">
        <f>SUMPRODUCT(Mapping!$G$70:$G$116,'Cost Allocation Model'!BC$22:BC$68)</f>
        <v>0</v>
      </c>
      <c r="BD59" s="187">
        <f>SUMPRODUCT(Mapping!$G$70:$G$116,'Cost Allocation Model'!BD$22:BD$68)</f>
        <v>0</v>
      </c>
    </row>
    <row r="60" spans="1:56" outlineLevel="1" x14ac:dyDescent="0.2">
      <c r="B60" s="49" t="s">
        <v>155</v>
      </c>
      <c r="C60" s="10" t="s">
        <v>217</v>
      </c>
      <c r="D60" s="24">
        <v>4</v>
      </c>
      <c r="F60" s="74"/>
      <c r="G60" s="187">
        <f>SUMPRODUCT(Mapping!$H$70:$H$116,'Cost Allocation Model'!G$22:G$68)</f>
        <v>0</v>
      </c>
      <c r="H60" s="187">
        <f>SUMPRODUCT(Mapping!$H$70:$H$116,'Cost Allocation Model'!H$22:H$68)</f>
        <v>0</v>
      </c>
      <c r="I60" s="187">
        <f>SUMPRODUCT(Mapping!$H$70:$H$116,'Cost Allocation Model'!I$22:I$68)</f>
        <v>0</v>
      </c>
      <c r="J60" s="187">
        <f>SUMPRODUCT(Mapping!$H$70:$H$116,'Cost Allocation Model'!J$22:J$68)</f>
        <v>0</v>
      </c>
      <c r="K60" s="187">
        <f>SUMPRODUCT(Mapping!$H$70:$H$116,'Cost Allocation Model'!K$22:K$68)</f>
        <v>0</v>
      </c>
      <c r="L60" s="187">
        <f>SUMPRODUCT(Mapping!$H$70:$H$116,'Cost Allocation Model'!L$22:L$68)</f>
        <v>0</v>
      </c>
      <c r="M60" s="187">
        <f>SUMPRODUCT(Mapping!$H$70:$H$116,'Cost Allocation Model'!M$22:M$68)</f>
        <v>0</v>
      </c>
      <c r="N60" s="187">
        <f>SUMPRODUCT(Mapping!$H$70:$H$116,'Cost Allocation Model'!N$22:N$68)</f>
        <v>0</v>
      </c>
      <c r="O60" s="187">
        <f>SUMPRODUCT(Mapping!$H$70:$H$116,'Cost Allocation Model'!O$22:O$68)</f>
        <v>0</v>
      </c>
      <c r="P60" s="187">
        <f>SUMPRODUCT(Mapping!$H$70:$H$116,'Cost Allocation Model'!P$22:P$68)</f>
        <v>0</v>
      </c>
      <c r="Q60" s="187">
        <f>SUMPRODUCT(Mapping!$H$70:$H$116,'Cost Allocation Model'!Q$22:Q$68)</f>
        <v>0</v>
      </c>
      <c r="R60" s="187">
        <f>SUMPRODUCT(Mapping!$H$70:$H$116,'Cost Allocation Model'!R$22:R$68)</f>
        <v>0</v>
      </c>
      <c r="S60" s="187">
        <f>SUMPRODUCT(Mapping!$H$70:$H$116,'Cost Allocation Model'!S$22:S$68)</f>
        <v>0</v>
      </c>
      <c r="T60" s="187">
        <f>SUMPRODUCT(Mapping!$H$70:$H$116,'Cost Allocation Model'!T$22:T$68)</f>
        <v>0</v>
      </c>
      <c r="U60" s="187">
        <f>SUMPRODUCT(Mapping!$H$70:$H$116,'Cost Allocation Model'!U$22:U$68)</f>
        <v>0</v>
      </c>
      <c r="V60" s="187">
        <f>SUMPRODUCT(Mapping!$H$70:$H$116,'Cost Allocation Model'!V$22:V$68)</f>
        <v>0</v>
      </c>
      <c r="W60" s="187">
        <f>SUMPRODUCT(Mapping!$H$70:$H$116,'Cost Allocation Model'!W$22:W$68)</f>
        <v>0</v>
      </c>
      <c r="X60" s="187">
        <f>SUMPRODUCT(Mapping!$H$70:$H$116,'Cost Allocation Model'!X$22:X$68)</f>
        <v>0</v>
      </c>
      <c r="Y60" s="187">
        <f>SUMPRODUCT(Mapping!$H$70:$H$116,'Cost Allocation Model'!Y$22:Y$68)</f>
        <v>0</v>
      </c>
      <c r="Z60" s="187">
        <f>SUMPRODUCT(Mapping!$H$70:$H$116,'Cost Allocation Model'!Z$22:Z$68)</f>
        <v>0</v>
      </c>
      <c r="AA60" s="187">
        <f>SUMPRODUCT(Mapping!$H$70:$H$116,'Cost Allocation Model'!AA$22:AA$68)</f>
        <v>0</v>
      </c>
      <c r="AB60" s="187">
        <f>SUMPRODUCT(Mapping!$H$70:$H$116,'Cost Allocation Model'!AB$22:AB$68)</f>
        <v>0</v>
      </c>
      <c r="AC60" s="187">
        <f>SUMPRODUCT(Mapping!$H$70:$H$116,'Cost Allocation Model'!AC$22:AC$68)</f>
        <v>0</v>
      </c>
      <c r="AD60" s="187">
        <f>SUMPRODUCT(Mapping!$H$70:$H$116,'Cost Allocation Model'!AD$22:AD$68)</f>
        <v>0</v>
      </c>
      <c r="AE60" s="187">
        <f>SUMPRODUCT(Mapping!$H$70:$H$116,'Cost Allocation Model'!AE$22:AE$68)</f>
        <v>0</v>
      </c>
      <c r="AF60" s="187">
        <f>SUMPRODUCT(Mapping!$H$70:$H$116,'Cost Allocation Model'!AF$22:AF$68)</f>
        <v>0</v>
      </c>
      <c r="AG60" s="187">
        <f>SUMPRODUCT(Mapping!$H$70:$H$116,'Cost Allocation Model'!AG$22:AG$68)</f>
        <v>0</v>
      </c>
      <c r="AH60" s="187">
        <f>SUMPRODUCT(Mapping!$H$70:$H$116,'Cost Allocation Model'!AH$22:AH$68)</f>
        <v>0</v>
      </c>
      <c r="AI60" s="187">
        <f>SUMPRODUCT(Mapping!$H$70:$H$116,'Cost Allocation Model'!AI$22:AI$68)</f>
        <v>0</v>
      </c>
      <c r="AJ60" s="187">
        <f>SUMPRODUCT(Mapping!$H$70:$H$116,'Cost Allocation Model'!AJ$22:AJ$68)</f>
        <v>0</v>
      </c>
      <c r="AK60" s="187">
        <f>SUMPRODUCT(Mapping!$H$70:$H$116,'Cost Allocation Model'!AK$22:AK$68)</f>
        <v>0</v>
      </c>
      <c r="AL60" s="187">
        <f>SUMPRODUCT(Mapping!$H$70:$H$116,'Cost Allocation Model'!AL$22:AL$68)</f>
        <v>0</v>
      </c>
      <c r="AM60" s="187">
        <f>SUMPRODUCT(Mapping!$H$70:$H$116,'Cost Allocation Model'!AM$22:AM$68)</f>
        <v>0</v>
      </c>
      <c r="AN60" s="187">
        <f>SUMPRODUCT(Mapping!$H$70:$H$116,'Cost Allocation Model'!AN$22:AN$68)</f>
        <v>0</v>
      </c>
      <c r="AO60" s="187">
        <f>SUMPRODUCT(Mapping!$H$70:$H$116,'Cost Allocation Model'!AO$22:AO$68)</f>
        <v>0</v>
      </c>
      <c r="AP60" s="187">
        <f>SUMPRODUCT(Mapping!$H$70:$H$116,'Cost Allocation Model'!AP$22:AP$68)</f>
        <v>0</v>
      </c>
      <c r="AQ60" s="187">
        <f>SUMPRODUCT(Mapping!$H$70:$H$116,'Cost Allocation Model'!AQ$22:AQ$68)</f>
        <v>0</v>
      </c>
      <c r="AR60" s="187">
        <f>SUMPRODUCT(Mapping!$H$70:$H$116,'Cost Allocation Model'!AR$22:AR$68)</f>
        <v>0</v>
      </c>
      <c r="AS60" s="187">
        <f>SUMPRODUCT(Mapping!$H$70:$H$116,'Cost Allocation Model'!AS$22:AS$68)</f>
        <v>0</v>
      </c>
      <c r="AT60" s="187">
        <f>SUMPRODUCT(Mapping!$H$70:$H$116,'Cost Allocation Model'!AT$22:AT$68)</f>
        <v>0</v>
      </c>
      <c r="AU60" s="187">
        <f>SUMPRODUCT(Mapping!$H$70:$H$116,'Cost Allocation Model'!AU$22:AU$68)</f>
        <v>0</v>
      </c>
      <c r="AV60" s="187">
        <f>SUMPRODUCT(Mapping!$H$70:$H$116,'Cost Allocation Model'!AV$22:AV$68)</f>
        <v>0</v>
      </c>
      <c r="AW60" s="187">
        <f>SUMPRODUCT(Mapping!$H$70:$H$116,'Cost Allocation Model'!AW$22:AW$68)</f>
        <v>0</v>
      </c>
      <c r="AX60" s="187">
        <f>SUMPRODUCT(Mapping!$H$70:$H$116,'Cost Allocation Model'!AX$22:AX$68)</f>
        <v>0</v>
      </c>
      <c r="AY60" s="187">
        <f>SUMPRODUCT(Mapping!$H$70:$H$116,'Cost Allocation Model'!AY$22:AY$68)</f>
        <v>0</v>
      </c>
      <c r="AZ60" s="187">
        <f>SUMPRODUCT(Mapping!$H$70:$H$116,'Cost Allocation Model'!AZ$22:AZ$68)</f>
        <v>0</v>
      </c>
      <c r="BA60" s="187">
        <f>SUMPRODUCT(Mapping!$H$70:$H$116,'Cost Allocation Model'!BA$22:BA$68)</f>
        <v>0</v>
      </c>
      <c r="BB60" s="187">
        <f>SUMPRODUCT(Mapping!$H$70:$H$116,'Cost Allocation Model'!BB$22:BB$68)</f>
        <v>0</v>
      </c>
      <c r="BC60" s="187">
        <f>SUMPRODUCT(Mapping!$H$70:$H$116,'Cost Allocation Model'!BC$22:BC$68)</f>
        <v>0</v>
      </c>
      <c r="BD60" s="187">
        <f>SUMPRODUCT(Mapping!$H$70:$H$116,'Cost Allocation Model'!BD$22:BD$68)</f>
        <v>0</v>
      </c>
    </row>
    <row r="61" spans="1:56" outlineLevel="1" x14ac:dyDescent="0.2">
      <c r="B61" s="49" t="s">
        <v>156</v>
      </c>
      <c r="C61" s="10" t="s">
        <v>217</v>
      </c>
      <c r="D61" s="24">
        <v>5</v>
      </c>
      <c r="F61" s="74"/>
      <c r="G61" s="187">
        <f>SUMPRODUCT(Mapping!$I$70:$I$116,'Cost Allocation Model'!G$22:G$68)</f>
        <v>0</v>
      </c>
      <c r="H61" s="187">
        <f>SUMPRODUCT(Mapping!$I$70:$I$116,'Cost Allocation Model'!H$22:H$68)</f>
        <v>0</v>
      </c>
      <c r="I61" s="187">
        <f>SUMPRODUCT(Mapping!$I$70:$I$116,'Cost Allocation Model'!I$22:I$68)</f>
        <v>0</v>
      </c>
      <c r="J61" s="187">
        <f>SUMPRODUCT(Mapping!$I$70:$I$116,'Cost Allocation Model'!J$22:J$68)</f>
        <v>0</v>
      </c>
      <c r="K61" s="187">
        <f>SUMPRODUCT(Mapping!$I$70:$I$116,'Cost Allocation Model'!K$22:K$68)</f>
        <v>0</v>
      </c>
      <c r="L61" s="187">
        <f>SUMPRODUCT(Mapping!$I$70:$I$116,'Cost Allocation Model'!L$22:L$68)</f>
        <v>0</v>
      </c>
      <c r="M61" s="187">
        <f>SUMPRODUCT(Mapping!$I$70:$I$116,'Cost Allocation Model'!M$22:M$68)</f>
        <v>0</v>
      </c>
      <c r="N61" s="187">
        <f>SUMPRODUCT(Mapping!$I$70:$I$116,'Cost Allocation Model'!N$22:N$68)</f>
        <v>0</v>
      </c>
      <c r="O61" s="187">
        <f>SUMPRODUCT(Mapping!$I$70:$I$116,'Cost Allocation Model'!O$22:O$68)</f>
        <v>0</v>
      </c>
      <c r="P61" s="187">
        <f>SUMPRODUCT(Mapping!$I$70:$I$116,'Cost Allocation Model'!P$22:P$68)</f>
        <v>0</v>
      </c>
      <c r="Q61" s="187">
        <f>SUMPRODUCT(Mapping!$I$70:$I$116,'Cost Allocation Model'!Q$22:Q$68)</f>
        <v>0</v>
      </c>
      <c r="R61" s="187">
        <f>SUMPRODUCT(Mapping!$I$70:$I$116,'Cost Allocation Model'!R$22:R$68)</f>
        <v>0</v>
      </c>
      <c r="S61" s="187">
        <f>SUMPRODUCT(Mapping!$I$70:$I$116,'Cost Allocation Model'!S$22:S$68)</f>
        <v>0</v>
      </c>
      <c r="T61" s="187">
        <f>SUMPRODUCT(Mapping!$I$70:$I$116,'Cost Allocation Model'!T$22:T$68)</f>
        <v>0</v>
      </c>
      <c r="U61" s="187">
        <f>SUMPRODUCT(Mapping!$I$70:$I$116,'Cost Allocation Model'!U$22:U$68)</f>
        <v>0</v>
      </c>
      <c r="V61" s="187">
        <f>SUMPRODUCT(Mapping!$I$70:$I$116,'Cost Allocation Model'!V$22:V$68)</f>
        <v>0</v>
      </c>
      <c r="W61" s="187">
        <f>SUMPRODUCT(Mapping!$I$70:$I$116,'Cost Allocation Model'!W$22:W$68)</f>
        <v>0</v>
      </c>
      <c r="X61" s="187">
        <f>SUMPRODUCT(Mapping!$I$70:$I$116,'Cost Allocation Model'!X$22:X$68)</f>
        <v>0</v>
      </c>
      <c r="Y61" s="187">
        <f>SUMPRODUCT(Mapping!$I$70:$I$116,'Cost Allocation Model'!Y$22:Y$68)</f>
        <v>0</v>
      </c>
      <c r="Z61" s="187">
        <f>SUMPRODUCT(Mapping!$I$70:$I$116,'Cost Allocation Model'!Z$22:Z$68)</f>
        <v>0</v>
      </c>
      <c r="AA61" s="187">
        <f>SUMPRODUCT(Mapping!$I$70:$I$116,'Cost Allocation Model'!AA$22:AA$68)</f>
        <v>0</v>
      </c>
      <c r="AB61" s="187">
        <f>SUMPRODUCT(Mapping!$I$70:$I$116,'Cost Allocation Model'!AB$22:AB$68)</f>
        <v>0</v>
      </c>
      <c r="AC61" s="187">
        <f>SUMPRODUCT(Mapping!$I$70:$I$116,'Cost Allocation Model'!AC$22:AC$68)</f>
        <v>0</v>
      </c>
      <c r="AD61" s="187">
        <f>SUMPRODUCT(Mapping!$I$70:$I$116,'Cost Allocation Model'!AD$22:AD$68)</f>
        <v>0</v>
      </c>
      <c r="AE61" s="187">
        <f>SUMPRODUCT(Mapping!$I$70:$I$116,'Cost Allocation Model'!AE$22:AE$68)</f>
        <v>0</v>
      </c>
      <c r="AF61" s="187">
        <f>SUMPRODUCT(Mapping!$I$70:$I$116,'Cost Allocation Model'!AF$22:AF$68)</f>
        <v>0</v>
      </c>
      <c r="AG61" s="187">
        <f>SUMPRODUCT(Mapping!$I$70:$I$116,'Cost Allocation Model'!AG$22:AG$68)</f>
        <v>0</v>
      </c>
      <c r="AH61" s="187">
        <f>SUMPRODUCT(Mapping!$I$70:$I$116,'Cost Allocation Model'!AH$22:AH$68)</f>
        <v>0</v>
      </c>
      <c r="AI61" s="187">
        <f>SUMPRODUCT(Mapping!$I$70:$I$116,'Cost Allocation Model'!AI$22:AI$68)</f>
        <v>0</v>
      </c>
      <c r="AJ61" s="187">
        <f>SUMPRODUCT(Mapping!$I$70:$I$116,'Cost Allocation Model'!AJ$22:AJ$68)</f>
        <v>0</v>
      </c>
      <c r="AK61" s="187">
        <f>SUMPRODUCT(Mapping!$I$70:$I$116,'Cost Allocation Model'!AK$22:AK$68)</f>
        <v>0</v>
      </c>
      <c r="AL61" s="187">
        <f>SUMPRODUCT(Mapping!$I$70:$I$116,'Cost Allocation Model'!AL$22:AL$68)</f>
        <v>0</v>
      </c>
      <c r="AM61" s="187">
        <f>SUMPRODUCT(Mapping!$I$70:$I$116,'Cost Allocation Model'!AM$22:AM$68)</f>
        <v>0</v>
      </c>
      <c r="AN61" s="187">
        <f>SUMPRODUCT(Mapping!$I$70:$I$116,'Cost Allocation Model'!AN$22:AN$68)</f>
        <v>0</v>
      </c>
      <c r="AO61" s="187">
        <f>SUMPRODUCT(Mapping!$I$70:$I$116,'Cost Allocation Model'!AO$22:AO$68)</f>
        <v>0</v>
      </c>
      <c r="AP61" s="187">
        <f>SUMPRODUCT(Mapping!$I$70:$I$116,'Cost Allocation Model'!AP$22:AP$68)</f>
        <v>0</v>
      </c>
      <c r="AQ61" s="187">
        <f>SUMPRODUCT(Mapping!$I$70:$I$116,'Cost Allocation Model'!AQ$22:AQ$68)</f>
        <v>0</v>
      </c>
      <c r="AR61" s="187">
        <f>SUMPRODUCT(Mapping!$I$70:$I$116,'Cost Allocation Model'!AR$22:AR$68)</f>
        <v>0</v>
      </c>
      <c r="AS61" s="187">
        <f>SUMPRODUCT(Mapping!$I$70:$I$116,'Cost Allocation Model'!AS$22:AS$68)</f>
        <v>0</v>
      </c>
      <c r="AT61" s="187">
        <f>SUMPRODUCT(Mapping!$I$70:$I$116,'Cost Allocation Model'!AT$22:AT$68)</f>
        <v>0</v>
      </c>
      <c r="AU61" s="187">
        <f>SUMPRODUCT(Mapping!$I$70:$I$116,'Cost Allocation Model'!AU$22:AU$68)</f>
        <v>0</v>
      </c>
      <c r="AV61" s="187">
        <f>SUMPRODUCT(Mapping!$I$70:$I$116,'Cost Allocation Model'!AV$22:AV$68)</f>
        <v>0</v>
      </c>
      <c r="AW61" s="187">
        <f>SUMPRODUCT(Mapping!$I$70:$I$116,'Cost Allocation Model'!AW$22:AW$68)</f>
        <v>0</v>
      </c>
      <c r="AX61" s="187">
        <f>SUMPRODUCT(Mapping!$I$70:$I$116,'Cost Allocation Model'!AX$22:AX$68)</f>
        <v>0</v>
      </c>
      <c r="AY61" s="187">
        <f>SUMPRODUCT(Mapping!$I$70:$I$116,'Cost Allocation Model'!AY$22:AY$68)</f>
        <v>0</v>
      </c>
      <c r="AZ61" s="187">
        <f>SUMPRODUCT(Mapping!$I$70:$I$116,'Cost Allocation Model'!AZ$22:AZ$68)</f>
        <v>0</v>
      </c>
      <c r="BA61" s="187">
        <f>SUMPRODUCT(Mapping!$I$70:$I$116,'Cost Allocation Model'!BA$22:BA$68)</f>
        <v>0</v>
      </c>
      <c r="BB61" s="187">
        <f>SUMPRODUCT(Mapping!$I$70:$I$116,'Cost Allocation Model'!BB$22:BB$68)</f>
        <v>0</v>
      </c>
      <c r="BC61" s="187">
        <f>SUMPRODUCT(Mapping!$I$70:$I$116,'Cost Allocation Model'!BC$22:BC$68)</f>
        <v>0</v>
      </c>
      <c r="BD61" s="187">
        <f>SUMPRODUCT(Mapping!$I$70:$I$116,'Cost Allocation Model'!BD$22:BD$68)</f>
        <v>0</v>
      </c>
    </row>
    <row r="62" spans="1:56" outlineLevel="1" x14ac:dyDescent="0.2">
      <c r="B62" s="49" t="s">
        <v>157</v>
      </c>
      <c r="C62" s="10" t="s">
        <v>217</v>
      </c>
      <c r="D62" s="24">
        <v>6</v>
      </c>
      <c r="F62" s="74"/>
      <c r="G62" s="187">
        <f>SUMPRODUCT(Mapping!$J$70:$J$116,'Cost Allocation Model'!G$22:G$68)</f>
        <v>0</v>
      </c>
      <c r="H62" s="187">
        <f>SUMPRODUCT(Mapping!$J$70:$J$116,'Cost Allocation Model'!H$22:H$68)</f>
        <v>0</v>
      </c>
      <c r="I62" s="187">
        <f>SUMPRODUCT(Mapping!$J$70:$J$116,'Cost Allocation Model'!I$22:I$68)</f>
        <v>0</v>
      </c>
      <c r="J62" s="187">
        <f>SUMPRODUCT(Mapping!$J$70:$J$116,'Cost Allocation Model'!J$22:J$68)</f>
        <v>0</v>
      </c>
      <c r="K62" s="187">
        <f>SUMPRODUCT(Mapping!$J$70:$J$116,'Cost Allocation Model'!K$22:K$68)</f>
        <v>0</v>
      </c>
      <c r="L62" s="187">
        <f>SUMPRODUCT(Mapping!$J$70:$J$116,'Cost Allocation Model'!L$22:L$68)</f>
        <v>0</v>
      </c>
      <c r="M62" s="187">
        <f>SUMPRODUCT(Mapping!$J$70:$J$116,'Cost Allocation Model'!M$22:M$68)</f>
        <v>0</v>
      </c>
      <c r="N62" s="187">
        <f>SUMPRODUCT(Mapping!$J$70:$J$116,'Cost Allocation Model'!N$22:N$68)</f>
        <v>0</v>
      </c>
      <c r="O62" s="187">
        <f>SUMPRODUCT(Mapping!$J$70:$J$116,'Cost Allocation Model'!O$22:O$68)</f>
        <v>0</v>
      </c>
      <c r="P62" s="187">
        <f>SUMPRODUCT(Mapping!$J$70:$J$116,'Cost Allocation Model'!P$22:P$68)</f>
        <v>0</v>
      </c>
      <c r="Q62" s="187">
        <f>SUMPRODUCT(Mapping!$J$70:$J$116,'Cost Allocation Model'!Q$22:Q$68)</f>
        <v>0</v>
      </c>
      <c r="R62" s="187">
        <f>SUMPRODUCT(Mapping!$J$70:$J$116,'Cost Allocation Model'!R$22:R$68)</f>
        <v>0</v>
      </c>
      <c r="S62" s="187">
        <f>SUMPRODUCT(Mapping!$J$70:$J$116,'Cost Allocation Model'!S$22:S$68)</f>
        <v>0</v>
      </c>
      <c r="T62" s="187">
        <f>SUMPRODUCT(Mapping!$J$70:$J$116,'Cost Allocation Model'!T$22:T$68)</f>
        <v>0</v>
      </c>
      <c r="U62" s="187">
        <f>SUMPRODUCT(Mapping!$J$70:$J$116,'Cost Allocation Model'!U$22:U$68)</f>
        <v>0</v>
      </c>
      <c r="V62" s="187">
        <f>SUMPRODUCT(Mapping!$J$70:$J$116,'Cost Allocation Model'!V$22:V$68)</f>
        <v>0</v>
      </c>
      <c r="W62" s="187">
        <f>SUMPRODUCT(Mapping!$J$70:$J$116,'Cost Allocation Model'!W$22:W$68)</f>
        <v>0</v>
      </c>
      <c r="X62" s="187">
        <f>SUMPRODUCT(Mapping!$J$70:$J$116,'Cost Allocation Model'!X$22:X$68)</f>
        <v>0</v>
      </c>
      <c r="Y62" s="187">
        <f>SUMPRODUCT(Mapping!$J$70:$J$116,'Cost Allocation Model'!Y$22:Y$68)</f>
        <v>0</v>
      </c>
      <c r="Z62" s="187">
        <f>SUMPRODUCT(Mapping!$J$70:$J$116,'Cost Allocation Model'!Z$22:Z$68)</f>
        <v>0</v>
      </c>
      <c r="AA62" s="187">
        <f>SUMPRODUCT(Mapping!$J$70:$J$116,'Cost Allocation Model'!AA$22:AA$68)</f>
        <v>0</v>
      </c>
      <c r="AB62" s="187">
        <f>SUMPRODUCT(Mapping!$J$70:$J$116,'Cost Allocation Model'!AB$22:AB$68)</f>
        <v>0</v>
      </c>
      <c r="AC62" s="187">
        <f>SUMPRODUCT(Mapping!$J$70:$J$116,'Cost Allocation Model'!AC$22:AC$68)</f>
        <v>0</v>
      </c>
      <c r="AD62" s="187">
        <f>SUMPRODUCT(Mapping!$J$70:$J$116,'Cost Allocation Model'!AD$22:AD$68)</f>
        <v>0</v>
      </c>
      <c r="AE62" s="187">
        <f>SUMPRODUCT(Mapping!$J$70:$J$116,'Cost Allocation Model'!AE$22:AE$68)</f>
        <v>0</v>
      </c>
      <c r="AF62" s="187">
        <f>SUMPRODUCT(Mapping!$J$70:$J$116,'Cost Allocation Model'!AF$22:AF$68)</f>
        <v>0</v>
      </c>
      <c r="AG62" s="187">
        <f>SUMPRODUCT(Mapping!$J$70:$J$116,'Cost Allocation Model'!AG$22:AG$68)</f>
        <v>0</v>
      </c>
      <c r="AH62" s="187">
        <f>SUMPRODUCT(Mapping!$J$70:$J$116,'Cost Allocation Model'!AH$22:AH$68)</f>
        <v>0</v>
      </c>
      <c r="AI62" s="187">
        <f>SUMPRODUCT(Mapping!$J$70:$J$116,'Cost Allocation Model'!AI$22:AI$68)</f>
        <v>0</v>
      </c>
      <c r="AJ62" s="187">
        <f>SUMPRODUCT(Mapping!$J$70:$J$116,'Cost Allocation Model'!AJ$22:AJ$68)</f>
        <v>0</v>
      </c>
      <c r="AK62" s="187">
        <f>SUMPRODUCT(Mapping!$J$70:$J$116,'Cost Allocation Model'!AK$22:AK$68)</f>
        <v>0</v>
      </c>
      <c r="AL62" s="187">
        <f>SUMPRODUCT(Mapping!$J$70:$J$116,'Cost Allocation Model'!AL$22:AL$68)</f>
        <v>0</v>
      </c>
      <c r="AM62" s="187">
        <f>SUMPRODUCT(Mapping!$J$70:$J$116,'Cost Allocation Model'!AM$22:AM$68)</f>
        <v>0</v>
      </c>
      <c r="AN62" s="187">
        <f>SUMPRODUCT(Mapping!$J$70:$J$116,'Cost Allocation Model'!AN$22:AN$68)</f>
        <v>0</v>
      </c>
      <c r="AO62" s="187">
        <f>SUMPRODUCT(Mapping!$J$70:$J$116,'Cost Allocation Model'!AO$22:AO$68)</f>
        <v>0</v>
      </c>
      <c r="AP62" s="187">
        <f>SUMPRODUCT(Mapping!$J$70:$J$116,'Cost Allocation Model'!AP$22:AP$68)</f>
        <v>0</v>
      </c>
      <c r="AQ62" s="187">
        <f>SUMPRODUCT(Mapping!$J$70:$J$116,'Cost Allocation Model'!AQ$22:AQ$68)</f>
        <v>0</v>
      </c>
      <c r="AR62" s="187">
        <f>SUMPRODUCT(Mapping!$J$70:$J$116,'Cost Allocation Model'!AR$22:AR$68)</f>
        <v>0</v>
      </c>
      <c r="AS62" s="187">
        <f>SUMPRODUCT(Mapping!$J$70:$J$116,'Cost Allocation Model'!AS$22:AS$68)</f>
        <v>0</v>
      </c>
      <c r="AT62" s="187">
        <f>SUMPRODUCT(Mapping!$J$70:$J$116,'Cost Allocation Model'!AT$22:AT$68)</f>
        <v>0</v>
      </c>
      <c r="AU62" s="187">
        <f>SUMPRODUCT(Mapping!$J$70:$J$116,'Cost Allocation Model'!AU$22:AU$68)</f>
        <v>0</v>
      </c>
      <c r="AV62" s="187">
        <f>SUMPRODUCT(Mapping!$J$70:$J$116,'Cost Allocation Model'!AV$22:AV$68)</f>
        <v>0</v>
      </c>
      <c r="AW62" s="187">
        <f>SUMPRODUCT(Mapping!$J$70:$J$116,'Cost Allocation Model'!AW$22:AW$68)</f>
        <v>0</v>
      </c>
      <c r="AX62" s="187">
        <f>SUMPRODUCT(Mapping!$J$70:$J$116,'Cost Allocation Model'!AX$22:AX$68)</f>
        <v>0</v>
      </c>
      <c r="AY62" s="187">
        <f>SUMPRODUCT(Mapping!$J$70:$J$116,'Cost Allocation Model'!AY$22:AY$68)</f>
        <v>0</v>
      </c>
      <c r="AZ62" s="187">
        <f>SUMPRODUCT(Mapping!$J$70:$J$116,'Cost Allocation Model'!AZ$22:AZ$68)</f>
        <v>0</v>
      </c>
      <c r="BA62" s="187">
        <f>SUMPRODUCT(Mapping!$J$70:$J$116,'Cost Allocation Model'!BA$22:BA$68)</f>
        <v>0</v>
      </c>
      <c r="BB62" s="187">
        <f>SUMPRODUCT(Mapping!$J$70:$J$116,'Cost Allocation Model'!BB$22:BB$68)</f>
        <v>0</v>
      </c>
      <c r="BC62" s="187">
        <f>SUMPRODUCT(Mapping!$J$70:$J$116,'Cost Allocation Model'!BC$22:BC$68)</f>
        <v>0</v>
      </c>
      <c r="BD62" s="187">
        <f>SUMPRODUCT(Mapping!$J$70:$J$116,'Cost Allocation Model'!BD$22:BD$68)</f>
        <v>0</v>
      </c>
    </row>
    <row r="63" spans="1:56" outlineLevel="1" x14ac:dyDescent="0.2">
      <c r="B63" s="49" t="s">
        <v>158</v>
      </c>
      <c r="C63" s="10" t="s">
        <v>217</v>
      </c>
      <c r="D63" s="24">
        <v>7</v>
      </c>
      <c r="F63" s="74"/>
      <c r="G63" s="187">
        <f>SUMPRODUCT(Mapping!$K$70:$K$116,'Cost Allocation Model'!G$22:G$68)</f>
        <v>0</v>
      </c>
      <c r="H63" s="187">
        <f>SUMPRODUCT(Mapping!$K$70:$K$116,'Cost Allocation Model'!H$22:H$68)</f>
        <v>0</v>
      </c>
      <c r="I63" s="187">
        <f>SUMPRODUCT(Mapping!$K$70:$K$116,'Cost Allocation Model'!I$22:I$68)</f>
        <v>0</v>
      </c>
      <c r="J63" s="187">
        <f>SUMPRODUCT(Mapping!$K$70:$K$116,'Cost Allocation Model'!J$22:J$68)</f>
        <v>0</v>
      </c>
      <c r="K63" s="187">
        <f>SUMPRODUCT(Mapping!$K$70:$K$116,'Cost Allocation Model'!K$22:K$68)</f>
        <v>0</v>
      </c>
      <c r="L63" s="187">
        <f>SUMPRODUCT(Mapping!$K$70:$K$116,'Cost Allocation Model'!L$22:L$68)</f>
        <v>0</v>
      </c>
      <c r="M63" s="187">
        <f>SUMPRODUCT(Mapping!$K$70:$K$116,'Cost Allocation Model'!M$22:M$68)</f>
        <v>0</v>
      </c>
      <c r="N63" s="187">
        <f>SUMPRODUCT(Mapping!$K$70:$K$116,'Cost Allocation Model'!N$22:N$68)</f>
        <v>0</v>
      </c>
      <c r="O63" s="187">
        <f>SUMPRODUCT(Mapping!$K$70:$K$116,'Cost Allocation Model'!O$22:O$68)</f>
        <v>0</v>
      </c>
      <c r="P63" s="187">
        <f>SUMPRODUCT(Mapping!$K$70:$K$116,'Cost Allocation Model'!P$22:P$68)</f>
        <v>0</v>
      </c>
      <c r="Q63" s="187">
        <f>SUMPRODUCT(Mapping!$K$70:$K$116,'Cost Allocation Model'!Q$22:Q$68)</f>
        <v>0</v>
      </c>
      <c r="R63" s="187">
        <f>SUMPRODUCT(Mapping!$K$70:$K$116,'Cost Allocation Model'!R$22:R$68)</f>
        <v>0</v>
      </c>
      <c r="S63" s="187">
        <f>SUMPRODUCT(Mapping!$K$70:$K$116,'Cost Allocation Model'!S$22:S$68)</f>
        <v>0</v>
      </c>
      <c r="T63" s="187">
        <f>SUMPRODUCT(Mapping!$K$70:$K$116,'Cost Allocation Model'!T$22:T$68)</f>
        <v>0</v>
      </c>
      <c r="U63" s="187">
        <f>SUMPRODUCT(Mapping!$K$70:$K$116,'Cost Allocation Model'!U$22:U$68)</f>
        <v>0</v>
      </c>
      <c r="V63" s="187">
        <f>SUMPRODUCT(Mapping!$K$70:$K$116,'Cost Allocation Model'!V$22:V$68)</f>
        <v>0</v>
      </c>
      <c r="W63" s="187">
        <f>SUMPRODUCT(Mapping!$K$70:$K$116,'Cost Allocation Model'!W$22:W$68)</f>
        <v>0</v>
      </c>
      <c r="X63" s="187">
        <f>SUMPRODUCT(Mapping!$K$70:$K$116,'Cost Allocation Model'!X$22:X$68)</f>
        <v>0</v>
      </c>
      <c r="Y63" s="187">
        <f>SUMPRODUCT(Mapping!$K$70:$K$116,'Cost Allocation Model'!Y$22:Y$68)</f>
        <v>0</v>
      </c>
      <c r="Z63" s="187">
        <f>SUMPRODUCT(Mapping!$K$70:$K$116,'Cost Allocation Model'!Z$22:Z$68)</f>
        <v>0</v>
      </c>
      <c r="AA63" s="187">
        <f>SUMPRODUCT(Mapping!$K$70:$K$116,'Cost Allocation Model'!AA$22:AA$68)</f>
        <v>0</v>
      </c>
      <c r="AB63" s="187">
        <f>SUMPRODUCT(Mapping!$K$70:$K$116,'Cost Allocation Model'!AB$22:AB$68)</f>
        <v>0</v>
      </c>
      <c r="AC63" s="187">
        <f>SUMPRODUCT(Mapping!$K$70:$K$116,'Cost Allocation Model'!AC$22:AC$68)</f>
        <v>0</v>
      </c>
      <c r="AD63" s="187">
        <f>SUMPRODUCT(Mapping!$K$70:$K$116,'Cost Allocation Model'!AD$22:AD$68)</f>
        <v>0</v>
      </c>
      <c r="AE63" s="187">
        <f>SUMPRODUCT(Mapping!$K$70:$K$116,'Cost Allocation Model'!AE$22:AE$68)</f>
        <v>0</v>
      </c>
      <c r="AF63" s="187">
        <f>SUMPRODUCT(Mapping!$K$70:$K$116,'Cost Allocation Model'!AF$22:AF$68)</f>
        <v>0</v>
      </c>
      <c r="AG63" s="187">
        <f>SUMPRODUCT(Mapping!$K$70:$K$116,'Cost Allocation Model'!AG$22:AG$68)</f>
        <v>0</v>
      </c>
      <c r="AH63" s="187">
        <f>SUMPRODUCT(Mapping!$K$70:$K$116,'Cost Allocation Model'!AH$22:AH$68)</f>
        <v>0</v>
      </c>
      <c r="AI63" s="187">
        <f>SUMPRODUCT(Mapping!$K$70:$K$116,'Cost Allocation Model'!AI$22:AI$68)</f>
        <v>0</v>
      </c>
      <c r="AJ63" s="187">
        <f>SUMPRODUCT(Mapping!$K$70:$K$116,'Cost Allocation Model'!AJ$22:AJ$68)</f>
        <v>0</v>
      </c>
      <c r="AK63" s="187">
        <f>SUMPRODUCT(Mapping!$K$70:$K$116,'Cost Allocation Model'!AK$22:AK$68)</f>
        <v>0</v>
      </c>
      <c r="AL63" s="187">
        <f>SUMPRODUCT(Mapping!$K$70:$K$116,'Cost Allocation Model'!AL$22:AL$68)</f>
        <v>0</v>
      </c>
      <c r="AM63" s="187">
        <f>SUMPRODUCT(Mapping!$K$70:$K$116,'Cost Allocation Model'!AM$22:AM$68)</f>
        <v>0</v>
      </c>
      <c r="AN63" s="187">
        <f>SUMPRODUCT(Mapping!$K$70:$K$116,'Cost Allocation Model'!AN$22:AN$68)</f>
        <v>0</v>
      </c>
      <c r="AO63" s="187">
        <f>SUMPRODUCT(Mapping!$K$70:$K$116,'Cost Allocation Model'!AO$22:AO$68)</f>
        <v>0</v>
      </c>
      <c r="AP63" s="187">
        <f>SUMPRODUCT(Mapping!$K$70:$K$116,'Cost Allocation Model'!AP$22:AP$68)</f>
        <v>0</v>
      </c>
      <c r="AQ63" s="187">
        <f>SUMPRODUCT(Mapping!$K$70:$K$116,'Cost Allocation Model'!AQ$22:AQ$68)</f>
        <v>0</v>
      </c>
      <c r="AR63" s="187">
        <f>SUMPRODUCT(Mapping!$K$70:$K$116,'Cost Allocation Model'!AR$22:AR$68)</f>
        <v>0</v>
      </c>
      <c r="AS63" s="187">
        <f>SUMPRODUCT(Mapping!$K$70:$K$116,'Cost Allocation Model'!AS$22:AS$68)</f>
        <v>0</v>
      </c>
      <c r="AT63" s="187">
        <f>SUMPRODUCT(Mapping!$K$70:$K$116,'Cost Allocation Model'!AT$22:AT$68)</f>
        <v>0</v>
      </c>
      <c r="AU63" s="187">
        <f>SUMPRODUCT(Mapping!$K$70:$K$116,'Cost Allocation Model'!AU$22:AU$68)</f>
        <v>0</v>
      </c>
      <c r="AV63" s="187">
        <f>SUMPRODUCT(Mapping!$K$70:$K$116,'Cost Allocation Model'!AV$22:AV$68)</f>
        <v>0</v>
      </c>
      <c r="AW63" s="187">
        <f>SUMPRODUCT(Mapping!$K$70:$K$116,'Cost Allocation Model'!AW$22:AW$68)</f>
        <v>0</v>
      </c>
      <c r="AX63" s="187">
        <f>SUMPRODUCT(Mapping!$K$70:$K$116,'Cost Allocation Model'!AX$22:AX$68)</f>
        <v>0</v>
      </c>
      <c r="AY63" s="187">
        <f>SUMPRODUCT(Mapping!$K$70:$K$116,'Cost Allocation Model'!AY$22:AY$68)</f>
        <v>0</v>
      </c>
      <c r="AZ63" s="187">
        <f>SUMPRODUCT(Mapping!$K$70:$K$116,'Cost Allocation Model'!AZ$22:AZ$68)</f>
        <v>0</v>
      </c>
      <c r="BA63" s="187">
        <f>SUMPRODUCT(Mapping!$K$70:$K$116,'Cost Allocation Model'!BA$22:BA$68)</f>
        <v>0</v>
      </c>
      <c r="BB63" s="187">
        <f>SUMPRODUCT(Mapping!$K$70:$K$116,'Cost Allocation Model'!BB$22:BB$68)</f>
        <v>0</v>
      </c>
      <c r="BC63" s="187">
        <f>SUMPRODUCT(Mapping!$K$70:$K$116,'Cost Allocation Model'!BC$22:BC$68)</f>
        <v>0</v>
      </c>
      <c r="BD63" s="187">
        <f>SUMPRODUCT(Mapping!$K$70:$K$116,'Cost Allocation Model'!BD$22:BD$68)</f>
        <v>0</v>
      </c>
    </row>
    <row r="64" spans="1:56" outlineLevel="1" x14ac:dyDescent="0.2">
      <c r="B64" s="49"/>
    </row>
    <row r="66" spans="1:56" x14ac:dyDescent="0.2">
      <c r="A66" s="69">
        <f ca="1">MAX($A$1:A64)+subsection</f>
        <v>10.049999999999999</v>
      </c>
      <c r="B66" s="6" t="s">
        <v>292</v>
      </c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8" spans="1:56" outlineLevel="1" x14ac:dyDescent="0.2">
      <c r="B68" s="50" t="s">
        <v>291</v>
      </c>
      <c r="C68" s="24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</row>
    <row r="69" spans="1:56" outlineLevel="1" x14ac:dyDescent="0.2">
      <c r="C69" s="24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</row>
    <row r="70" spans="1:56" outlineLevel="1" x14ac:dyDescent="0.2">
      <c r="B70" s="48" t="s">
        <v>149</v>
      </c>
      <c r="C70" s="24"/>
      <c r="D70" s="54" t="s">
        <v>279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</row>
    <row r="71" spans="1:56" outlineLevel="1" x14ac:dyDescent="0.2">
      <c r="B71" s="49" t="s">
        <v>151</v>
      </c>
      <c r="C71" s="10" t="s">
        <v>217</v>
      </c>
      <c r="D71" s="24">
        <v>1</v>
      </c>
      <c r="G71" s="187">
        <f t="shared" ref="G71:AL71" ca="1" si="14">G43+G57</f>
        <v>33.759526120760604</v>
      </c>
      <c r="H71" s="187">
        <f t="shared" ca="1" si="14"/>
        <v>31.542920935796349</v>
      </c>
      <c r="I71" s="187">
        <f t="shared" ca="1" si="14"/>
        <v>33.193762472617422</v>
      </c>
      <c r="J71" s="187">
        <f t="shared" ca="1" si="14"/>
        <v>32.849408576069777</v>
      </c>
      <c r="K71" s="187">
        <f t="shared" ca="1" si="14"/>
        <v>27.64786662837794</v>
      </c>
      <c r="L71" s="187">
        <f t="shared" ca="1" si="14"/>
        <v>27.842786983122203</v>
      </c>
      <c r="M71" s="187">
        <f t="shared" ca="1" si="14"/>
        <v>28.538856657700254</v>
      </c>
      <c r="N71" s="187">
        <f t="shared" ca="1" si="14"/>
        <v>29.25232807414276</v>
      </c>
      <c r="O71" s="187">
        <f t="shared" ca="1" si="14"/>
        <v>29.983636275996325</v>
      </c>
      <c r="P71" s="187">
        <f t="shared" ca="1" si="14"/>
        <v>30.733227182896229</v>
      </c>
      <c r="Q71" s="187">
        <f t="shared" ca="1" si="14"/>
        <v>31.501557862468641</v>
      </c>
      <c r="R71" s="187">
        <f t="shared" ca="1" si="14"/>
        <v>32.289096809030347</v>
      </c>
      <c r="S71" s="187">
        <f t="shared" ca="1" si="14"/>
        <v>33.096324229256112</v>
      </c>
      <c r="T71" s="187">
        <f t="shared" ca="1" si="14"/>
        <v>33.923732334987506</v>
      </c>
      <c r="U71" s="187">
        <f t="shared" ca="1" si="14"/>
        <v>34.771825643362178</v>
      </c>
      <c r="V71" s="187">
        <f t="shared" ca="1" si="14"/>
        <v>35.641121284446236</v>
      </c>
      <c r="W71" s="187">
        <f t="shared" ca="1" si="14"/>
        <v>36.532149316557387</v>
      </c>
      <c r="X71" s="187">
        <f t="shared" ca="1" si="14"/>
        <v>37.445453049471325</v>
      </c>
      <c r="Y71" s="187">
        <f t="shared" ca="1" si="14"/>
        <v>38.381589375708103</v>
      </c>
      <c r="Z71" s="187">
        <f t="shared" ca="1" si="14"/>
        <v>39.341129110100809</v>
      </c>
      <c r="AA71" s="187">
        <f t="shared" ca="1" si="14"/>
        <v>40.324657337853317</v>
      </c>
      <c r="AB71" s="187">
        <f t="shared" ca="1" si="14"/>
        <v>41.332773771299642</v>
      </c>
      <c r="AC71" s="187">
        <f t="shared" ca="1" si="14"/>
        <v>42.366093115582139</v>
      </c>
      <c r="AD71" s="187">
        <f t="shared" ca="1" si="14"/>
        <v>43.425245443471688</v>
      </c>
      <c r="AE71" s="187">
        <f t="shared" ca="1" si="14"/>
        <v>44.510876579558484</v>
      </c>
      <c r="AF71" s="187">
        <f t="shared" ca="1" si="14"/>
        <v>45.62364849404743</v>
      </c>
      <c r="AG71" s="187">
        <f t="shared" ca="1" si="14"/>
        <v>46.764239706398619</v>
      </c>
      <c r="AH71" s="187">
        <f t="shared" ca="1" si="14"/>
        <v>47.933345699058577</v>
      </c>
      <c r="AI71" s="187">
        <f t="shared" ca="1" si="14"/>
        <v>49.131679341535047</v>
      </c>
      <c r="AJ71" s="187">
        <f t="shared" ca="1" si="14"/>
        <v>50.35997132507341</v>
      </c>
      <c r="AK71" s="187">
        <f t="shared" ca="1" si="14"/>
        <v>51.618970608200236</v>
      </c>
      <c r="AL71" s="187">
        <f t="shared" ca="1" si="14"/>
        <v>52.909444873405242</v>
      </c>
      <c r="AM71" s="187">
        <f t="shared" ref="AM71:BD71" ca="1" si="15">AM43+AM57</f>
        <v>54.23218099524037</v>
      </c>
      <c r="AN71" s="187">
        <f t="shared" ca="1" si="15"/>
        <v>55.587985520121372</v>
      </c>
      <c r="AO71" s="187">
        <f t="shared" ca="1" si="15"/>
        <v>56.977685158124416</v>
      </c>
      <c r="AP71" s="187">
        <f t="shared" ca="1" si="15"/>
        <v>58.402127287077512</v>
      </c>
      <c r="AQ71" s="187">
        <f t="shared" ca="1" si="15"/>
        <v>59.862180469254454</v>
      </c>
      <c r="AR71" s="187">
        <f t="shared" ca="1" si="15"/>
        <v>61.35873498098578</v>
      </c>
      <c r="AS71" s="187">
        <f t="shared" ca="1" si="15"/>
        <v>62.892703355510434</v>
      </c>
      <c r="AT71" s="187">
        <f t="shared" ca="1" si="15"/>
        <v>64.465020939398187</v>
      </c>
      <c r="AU71" s="187">
        <f t="shared" ca="1" si="15"/>
        <v>66.076646462883147</v>
      </c>
      <c r="AV71" s="187">
        <f t="shared" ca="1" si="15"/>
        <v>67.728562624455236</v>
      </c>
      <c r="AW71" s="187">
        <f t="shared" ca="1" si="15"/>
        <v>69.421776690066594</v>
      </c>
      <c r="AX71" s="187">
        <f t="shared" ca="1" si="15"/>
        <v>71.157321107318239</v>
      </c>
      <c r="AY71" s="187">
        <f t="shared" ca="1" si="15"/>
        <v>72.936254135001207</v>
      </c>
      <c r="AZ71" s="187">
        <f t="shared" ca="1" si="15"/>
        <v>74.759660488376227</v>
      </c>
      <c r="BA71" s="187">
        <f t="shared" ca="1" si="15"/>
        <v>76.628652000585618</v>
      </c>
      <c r="BB71" s="187">
        <f t="shared" ca="1" si="15"/>
        <v>78.544368300600254</v>
      </c>
      <c r="BC71" s="187">
        <f t="shared" ca="1" si="15"/>
        <v>80.50797750811526</v>
      </c>
      <c r="BD71" s="187">
        <f t="shared" ca="1" si="15"/>
        <v>82.52067694581811</v>
      </c>
    </row>
    <row r="72" spans="1:56" outlineLevel="1" x14ac:dyDescent="0.2">
      <c r="B72" s="49" t="s">
        <v>153</v>
      </c>
      <c r="C72" s="10" t="s">
        <v>217</v>
      </c>
      <c r="D72" s="24">
        <v>2</v>
      </c>
      <c r="G72" s="187">
        <f t="shared" ref="G72:AL72" ca="1" si="16">G44+G58</f>
        <v>1.9882564514702494</v>
      </c>
      <c r="H72" s="187">
        <f t="shared" ca="1" si="16"/>
        <v>1.8577102008030226</v>
      </c>
      <c r="I72" s="187">
        <f t="shared" ca="1" si="16"/>
        <v>1.954935983066628</v>
      </c>
      <c r="J72" s="187">
        <f t="shared" ca="1" si="16"/>
        <v>1.9346553708936169</v>
      </c>
      <c r="K72" s="187">
        <f t="shared" ca="1" si="16"/>
        <v>1.6283122279804956</v>
      </c>
      <c r="L72" s="187">
        <f t="shared" ca="1" si="16"/>
        <v>1.63979199968869</v>
      </c>
      <c r="M72" s="187">
        <f t="shared" ca="1" si="16"/>
        <v>1.6807867996809067</v>
      </c>
      <c r="N72" s="187">
        <f t="shared" ca="1" si="16"/>
        <v>1.7228064696729295</v>
      </c>
      <c r="O72" s="187">
        <f t="shared" ca="1" si="16"/>
        <v>1.7658766314147525</v>
      </c>
      <c r="P72" s="187">
        <f t="shared" ca="1" si="16"/>
        <v>1.8100235472001203</v>
      </c>
      <c r="Q72" s="187">
        <f t="shared" ca="1" si="16"/>
        <v>1.8552741358801237</v>
      </c>
      <c r="R72" s="187">
        <f t="shared" ca="1" si="16"/>
        <v>1.901655989277127</v>
      </c>
      <c r="S72" s="187">
        <f t="shared" ca="1" si="16"/>
        <v>1.949197389009055</v>
      </c>
      <c r="T72" s="187">
        <f t="shared" ca="1" si="16"/>
        <v>1.9979273237342812</v>
      </c>
      <c r="U72" s="187">
        <f t="shared" ca="1" si="16"/>
        <v>2.047875506827638</v>
      </c>
      <c r="V72" s="187">
        <f t="shared" ca="1" si="16"/>
        <v>2.0990723944983292</v>
      </c>
      <c r="W72" s="187">
        <f t="shared" ca="1" si="16"/>
        <v>2.1515492043607876</v>
      </c>
      <c r="X72" s="187">
        <f t="shared" ca="1" si="16"/>
        <v>2.205337934469807</v>
      </c>
      <c r="Y72" s="187">
        <f t="shared" ca="1" si="16"/>
        <v>2.2604713828315521</v>
      </c>
      <c r="Z72" s="187">
        <f t="shared" ca="1" si="16"/>
        <v>2.31698316740234</v>
      </c>
      <c r="AA72" s="187">
        <f t="shared" ca="1" si="16"/>
        <v>2.3749077465873984</v>
      </c>
      <c r="AB72" s="187">
        <f t="shared" ca="1" si="16"/>
        <v>2.4342804402520835</v>
      </c>
      <c r="AC72" s="187">
        <f t="shared" ca="1" si="16"/>
        <v>2.495137451258385</v>
      </c>
      <c r="AD72" s="187">
        <f t="shared" ca="1" si="16"/>
        <v>2.5575158875398443</v>
      </c>
      <c r="AE72" s="187">
        <f t="shared" ca="1" si="16"/>
        <v>2.6214537847283403</v>
      </c>
      <c r="AF72" s="187">
        <f t="shared" ca="1" si="16"/>
        <v>2.6869901293465484</v>
      </c>
      <c r="AG72" s="187">
        <f t="shared" ca="1" si="16"/>
        <v>2.7541648825802119</v>
      </c>
      <c r="AH72" s="187">
        <f t="shared" ca="1" si="16"/>
        <v>2.8230190046447174</v>
      </c>
      <c r="AI72" s="187">
        <f t="shared" ca="1" si="16"/>
        <v>2.8935944797608357</v>
      </c>
      <c r="AJ72" s="187">
        <f t="shared" ca="1" si="16"/>
        <v>2.9659343417548558</v>
      </c>
      <c r="AK72" s="187">
        <f t="shared" ca="1" si="16"/>
        <v>3.040082700298727</v>
      </c>
      <c r="AL72" s="187">
        <f t="shared" ca="1" si="16"/>
        <v>3.1160847678061945</v>
      </c>
      <c r="AM72" s="187">
        <f t="shared" ref="AM72:BD72" ca="1" si="17">AM44+AM58</f>
        <v>3.1939868870013495</v>
      </c>
      <c r="AN72" s="187">
        <f t="shared" ca="1" si="17"/>
        <v>3.2738365591763832</v>
      </c>
      <c r="AO72" s="187">
        <f t="shared" ca="1" si="17"/>
        <v>3.355682473155793</v>
      </c>
      <c r="AP72" s="187">
        <f t="shared" ca="1" si="17"/>
        <v>3.4395745349846862</v>
      </c>
      <c r="AQ72" s="187">
        <f t="shared" ca="1" si="17"/>
        <v>3.5255638983593043</v>
      </c>
      <c r="AR72" s="187">
        <f t="shared" ca="1" si="17"/>
        <v>3.6137029958182856</v>
      </c>
      <c r="AS72" s="187">
        <f t="shared" ca="1" si="17"/>
        <v>3.704045570713741</v>
      </c>
      <c r="AT72" s="187">
        <f t="shared" ca="1" si="17"/>
        <v>3.7966467099815855</v>
      </c>
      <c r="AU72" s="187">
        <f t="shared" ca="1" si="17"/>
        <v>3.8915628777311251</v>
      </c>
      <c r="AV72" s="187">
        <f t="shared" ca="1" si="17"/>
        <v>3.9888519496744039</v>
      </c>
      <c r="AW72" s="187">
        <f t="shared" ca="1" si="17"/>
        <v>4.0885732484162629</v>
      </c>
      <c r="AX72" s="187">
        <f t="shared" ca="1" si="17"/>
        <v>4.1907875796266687</v>
      </c>
      <c r="AY72" s="187">
        <f t="shared" ca="1" si="17"/>
        <v>4.2955572691173352</v>
      </c>
      <c r="AZ72" s="187">
        <f t="shared" ca="1" si="17"/>
        <v>4.4029462008452684</v>
      </c>
      <c r="BA72" s="187">
        <f t="shared" ca="1" si="17"/>
        <v>4.5130198558663999</v>
      </c>
      <c r="BB72" s="187">
        <f t="shared" ca="1" si="17"/>
        <v>4.6258453522630587</v>
      </c>
      <c r="BC72" s="187">
        <f t="shared" ca="1" si="17"/>
        <v>4.7414914860696351</v>
      </c>
      <c r="BD72" s="187">
        <f t="shared" ca="1" si="17"/>
        <v>4.8600287732213747</v>
      </c>
    </row>
    <row r="73" spans="1:56" outlineLevel="1" x14ac:dyDescent="0.2">
      <c r="B73" s="49" t="s">
        <v>154</v>
      </c>
      <c r="C73" s="10" t="s">
        <v>217</v>
      </c>
      <c r="D73" s="24">
        <v>3</v>
      </c>
      <c r="F73" s="74"/>
      <c r="G73" s="187">
        <f t="shared" ref="G73:AL73" ca="1" si="18">G45+G59</f>
        <v>4.1216334700498773</v>
      </c>
      <c r="H73" s="187">
        <f t="shared" ca="1" si="18"/>
        <v>3.8510125470086454</v>
      </c>
      <c r="I73" s="187">
        <f t="shared" ca="1" si="18"/>
        <v>4.0525605103174689</v>
      </c>
      <c r="J73" s="187">
        <f t="shared" ca="1" si="18"/>
        <v>4.0105190272564837</v>
      </c>
      <c r="K73" s="187">
        <f t="shared" ca="1" si="18"/>
        <v>3.3754731053798972</v>
      </c>
      <c r="L73" s="187">
        <f t="shared" ca="1" si="18"/>
        <v>3.3992705442193567</v>
      </c>
      <c r="M73" s="187">
        <f t="shared" ca="1" si="18"/>
        <v>3.4842523078248409</v>
      </c>
      <c r="N73" s="187">
        <f t="shared" ca="1" si="18"/>
        <v>3.5713586155204613</v>
      </c>
      <c r="O73" s="187">
        <f t="shared" ca="1" si="18"/>
        <v>3.6606425809084722</v>
      </c>
      <c r="P73" s="187">
        <f t="shared" ca="1" si="18"/>
        <v>3.7521586454311846</v>
      </c>
      <c r="Q73" s="187">
        <f t="shared" ca="1" si="18"/>
        <v>3.8459626115669643</v>
      </c>
      <c r="R73" s="187">
        <f t="shared" ca="1" si="18"/>
        <v>3.9421116768561371</v>
      </c>
      <c r="S73" s="187">
        <f t="shared" ca="1" si="18"/>
        <v>4.0406644687775399</v>
      </c>
      <c r="T73" s="187">
        <f t="shared" ca="1" si="18"/>
        <v>4.1416810804969781</v>
      </c>
      <c r="U73" s="187">
        <f t="shared" ca="1" si="18"/>
        <v>4.2452231075094025</v>
      </c>
      <c r="V73" s="187">
        <f t="shared" ca="1" si="18"/>
        <v>4.3513536851971377</v>
      </c>
      <c r="W73" s="187">
        <f t="shared" ca="1" si="18"/>
        <v>4.4601375273270651</v>
      </c>
      <c r="X73" s="187">
        <f t="shared" ca="1" si="18"/>
        <v>4.5716409655102419</v>
      </c>
      <c r="Y73" s="187">
        <f t="shared" ca="1" si="18"/>
        <v>4.6859319896479983</v>
      </c>
      <c r="Z73" s="187">
        <f t="shared" ca="1" si="18"/>
        <v>4.8030802893891975</v>
      </c>
      <c r="AA73" s="187">
        <f t="shared" ca="1" si="18"/>
        <v>4.923157296623927</v>
      </c>
      <c r="AB73" s="187">
        <f t="shared" ca="1" si="18"/>
        <v>5.0462362290395246</v>
      </c>
      <c r="AC73" s="187">
        <f t="shared" ca="1" si="18"/>
        <v>5.172392134765512</v>
      </c>
      <c r="AD73" s="187">
        <f t="shared" ca="1" si="18"/>
        <v>5.3017019381346486</v>
      </c>
      <c r="AE73" s="187">
        <f t="shared" ca="1" si="18"/>
        <v>5.4342444865880166</v>
      </c>
      <c r="AF73" s="187">
        <f t="shared" ca="1" si="18"/>
        <v>5.5701005987527168</v>
      </c>
      <c r="AG73" s="187">
        <f t="shared" ca="1" si="18"/>
        <v>5.7093531137215328</v>
      </c>
      <c r="AH73" s="187">
        <f t="shared" ca="1" si="18"/>
        <v>5.8520869415645711</v>
      </c>
      <c r="AI73" s="187">
        <f t="shared" ca="1" si="18"/>
        <v>5.9983891151036843</v>
      </c>
      <c r="AJ73" s="187">
        <f t="shared" ca="1" si="18"/>
        <v>6.1483488429812763</v>
      </c>
      <c r="AK73" s="187">
        <f t="shared" ca="1" si="18"/>
        <v>6.302057564055807</v>
      </c>
      <c r="AL73" s="187">
        <f t="shared" ca="1" si="18"/>
        <v>6.4596090031572011</v>
      </c>
      <c r="AM73" s="187">
        <f t="shared" ref="AM73:BD73" ca="1" si="19">AM45+AM59</f>
        <v>6.6210992282361296</v>
      </c>
      <c r="AN73" s="187">
        <f t="shared" ca="1" si="19"/>
        <v>6.7866267089420331</v>
      </c>
      <c r="AO73" s="187">
        <f t="shared" ca="1" si="19"/>
        <v>6.9562923766655853</v>
      </c>
      <c r="AP73" s="187">
        <f t="shared" ca="1" si="19"/>
        <v>7.1301996860822241</v>
      </c>
      <c r="AQ73" s="187">
        <f t="shared" ca="1" si="19"/>
        <v>7.3084546782342787</v>
      </c>
      <c r="AR73" s="187">
        <f t="shared" ca="1" si="19"/>
        <v>7.4911660451901341</v>
      </c>
      <c r="AS73" s="187">
        <f t="shared" ca="1" si="19"/>
        <v>7.6784451963198848</v>
      </c>
      <c r="AT73" s="187">
        <f t="shared" ca="1" si="19"/>
        <v>7.8704063262278829</v>
      </c>
      <c r="AU73" s="187">
        <f t="shared" ca="1" si="19"/>
        <v>8.0671664843835806</v>
      </c>
      <c r="AV73" s="187">
        <f t="shared" ca="1" si="19"/>
        <v>8.2688456464931708</v>
      </c>
      <c r="AW73" s="187">
        <f t="shared" ca="1" si="19"/>
        <v>8.4755667876555005</v>
      </c>
      <c r="AX73" s="187">
        <f t="shared" ca="1" si="19"/>
        <v>8.6874559573468844</v>
      </c>
      <c r="AY73" s="187">
        <f t="shared" ca="1" si="19"/>
        <v>8.9046423562805543</v>
      </c>
      <c r="AZ73" s="187">
        <f t="shared" ca="1" si="19"/>
        <v>9.1272584151875691</v>
      </c>
      <c r="BA73" s="187">
        <f t="shared" ca="1" si="19"/>
        <v>9.3554398755672583</v>
      </c>
      <c r="BB73" s="187">
        <f t="shared" ca="1" si="19"/>
        <v>9.5893258724564365</v>
      </c>
      <c r="BC73" s="187">
        <f t="shared" ca="1" si="19"/>
        <v>9.8290590192678451</v>
      </c>
      <c r="BD73" s="187">
        <f t="shared" ca="1" si="19"/>
        <v>10.074785494749543</v>
      </c>
    </row>
    <row r="74" spans="1:56" outlineLevel="1" x14ac:dyDescent="0.2">
      <c r="B74" s="49" t="s">
        <v>155</v>
      </c>
      <c r="C74" s="10" t="s">
        <v>217</v>
      </c>
      <c r="D74" s="24">
        <v>4</v>
      </c>
      <c r="F74" s="74"/>
      <c r="G74" s="187">
        <f t="shared" ref="G74:AL74" ca="1" si="20">G46+G60</f>
        <v>2.5082564913171219</v>
      </c>
      <c r="H74" s="187">
        <f t="shared" ca="1" si="20"/>
        <v>2.3435677357941365</v>
      </c>
      <c r="I74" s="187">
        <f t="shared" ca="1" si="20"/>
        <v>2.4662215309349707</v>
      </c>
      <c r="J74" s="187">
        <f t="shared" ca="1" si="20"/>
        <v>2.4406368146911355</v>
      </c>
      <c r="K74" s="187">
        <f t="shared" ca="1" si="20"/>
        <v>2.0541740039133169</v>
      </c>
      <c r="L74" s="187">
        <f t="shared" ca="1" si="20"/>
        <v>2.0686561457339181</v>
      </c>
      <c r="M74" s="187">
        <f t="shared" ca="1" si="20"/>
        <v>2.1203725493772656</v>
      </c>
      <c r="N74" s="187">
        <f t="shared" ca="1" si="20"/>
        <v>2.1733818631116959</v>
      </c>
      <c r="O74" s="187">
        <f t="shared" ca="1" si="20"/>
        <v>2.227716409689489</v>
      </c>
      <c r="P74" s="187">
        <f t="shared" ca="1" si="20"/>
        <v>2.2834093199317258</v>
      </c>
      <c r="Q74" s="187">
        <f t="shared" ca="1" si="20"/>
        <v>2.3404945529300196</v>
      </c>
      <c r="R74" s="187">
        <f t="shared" ca="1" si="20"/>
        <v>2.3990069167532697</v>
      </c>
      <c r="S74" s="187">
        <f t="shared" ca="1" si="20"/>
        <v>2.4589820896721006</v>
      </c>
      <c r="T74" s="187">
        <f t="shared" ca="1" si="20"/>
        <v>2.5204566419139032</v>
      </c>
      <c r="U74" s="187">
        <f t="shared" ca="1" si="20"/>
        <v>2.5834680579617504</v>
      </c>
      <c r="V74" s="187">
        <f t="shared" ca="1" si="20"/>
        <v>2.6480547594107944</v>
      </c>
      <c r="W74" s="187">
        <f t="shared" ca="1" si="20"/>
        <v>2.7142561283960633</v>
      </c>
      <c r="X74" s="187">
        <f t="shared" ca="1" si="20"/>
        <v>2.7821125316059647</v>
      </c>
      <c r="Y74" s="187">
        <f t="shared" ca="1" si="20"/>
        <v>2.8516653448961136</v>
      </c>
      <c r="Z74" s="187">
        <f t="shared" ca="1" si="20"/>
        <v>2.9229569785185161</v>
      </c>
      <c r="AA74" s="187">
        <f t="shared" ca="1" si="20"/>
        <v>2.9960309029814791</v>
      </c>
      <c r="AB74" s="187">
        <f t="shared" ca="1" si="20"/>
        <v>3.0709316755560159</v>
      </c>
      <c r="AC74" s="187">
        <f t="shared" ca="1" si="20"/>
        <v>3.1477049674449162</v>
      </c>
      <c r="AD74" s="187">
        <f t="shared" ca="1" si="20"/>
        <v>3.2263975916310392</v>
      </c>
      <c r="AE74" s="187">
        <f t="shared" ca="1" si="20"/>
        <v>3.3070575314218149</v>
      </c>
      <c r="AF74" s="187">
        <f t="shared" ca="1" si="20"/>
        <v>3.3897339697073599</v>
      </c>
      <c r="AG74" s="187">
        <f t="shared" ca="1" si="20"/>
        <v>3.4744773189500431</v>
      </c>
      <c r="AH74" s="187">
        <f t="shared" ca="1" si="20"/>
        <v>3.5613392519237941</v>
      </c>
      <c r="AI74" s="187">
        <f t="shared" ca="1" si="20"/>
        <v>3.650372733221888</v>
      </c>
      <c r="AJ74" s="187">
        <f t="shared" ca="1" si="20"/>
        <v>3.7416320515524357</v>
      </c>
      <c r="AK74" s="187">
        <f t="shared" ca="1" si="20"/>
        <v>3.8351728528412456</v>
      </c>
      <c r="AL74" s="187">
        <f t="shared" ca="1" si="20"/>
        <v>3.9310521741622773</v>
      </c>
      <c r="AM74" s="187">
        <f t="shared" ref="AM74:BD74" ca="1" si="21">AM46+AM60</f>
        <v>4.0293284785163337</v>
      </c>
      <c r="AN74" s="187">
        <f t="shared" ca="1" si="21"/>
        <v>4.1300616904792413</v>
      </c>
      <c r="AO74" s="187">
        <f t="shared" ca="1" si="21"/>
        <v>4.2333132327412226</v>
      </c>
      <c r="AP74" s="187">
        <f t="shared" ca="1" si="21"/>
        <v>4.3391460635597525</v>
      </c>
      <c r="AQ74" s="187">
        <f t="shared" ca="1" si="21"/>
        <v>4.4476247151487458</v>
      </c>
      <c r="AR74" s="187">
        <f t="shared" ca="1" si="21"/>
        <v>4.5588153330274634</v>
      </c>
      <c r="AS74" s="187">
        <f t="shared" ca="1" si="21"/>
        <v>4.6727857163531494</v>
      </c>
      <c r="AT74" s="187">
        <f t="shared" ca="1" si="21"/>
        <v>4.7896053592619783</v>
      </c>
      <c r="AU74" s="187">
        <f t="shared" ca="1" si="21"/>
        <v>4.909345493243527</v>
      </c>
      <c r="AV74" s="187">
        <f t="shared" ca="1" si="21"/>
        <v>5.0320791305746146</v>
      </c>
      <c r="AW74" s="187">
        <f t="shared" ca="1" si="21"/>
        <v>5.1578811088389802</v>
      </c>
      <c r="AX74" s="187">
        <f t="shared" ca="1" si="21"/>
        <v>5.2868281365599552</v>
      </c>
      <c r="AY74" s="187">
        <f t="shared" ca="1" si="21"/>
        <v>5.4189988399739528</v>
      </c>
      <c r="AZ74" s="187">
        <f t="shared" ca="1" si="21"/>
        <v>5.5544738109733016</v>
      </c>
      <c r="BA74" s="187">
        <f t="shared" ca="1" si="21"/>
        <v>5.6933356562476343</v>
      </c>
      <c r="BB74" s="187">
        <f t="shared" ca="1" si="21"/>
        <v>5.8356690476538233</v>
      </c>
      <c r="BC74" s="187">
        <f t="shared" ca="1" si="21"/>
        <v>5.9815607738451684</v>
      </c>
      <c r="BD74" s="187">
        <f t="shared" ca="1" si="21"/>
        <v>6.1310997931912974</v>
      </c>
    </row>
    <row r="75" spans="1:56" outlineLevel="1" x14ac:dyDescent="0.2">
      <c r="B75" s="49" t="s">
        <v>156</v>
      </c>
      <c r="C75" s="10" t="s">
        <v>217</v>
      </c>
      <c r="D75" s="24">
        <v>5</v>
      </c>
      <c r="F75" s="74"/>
      <c r="G75" s="187">
        <f t="shared" ref="G75:AL75" ca="1" si="22">G47+G61</f>
        <v>2.9029729502836825</v>
      </c>
      <c r="H75" s="187">
        <f t="shared" ca="1" si="22"/>
        <v>2.7123676417141187</v>
      </c>
      <c r="I75" s="187">
        <f t="shared" ca="1" si="22"/>
        <v>2.854323079994078</v>
      </c>
      <c r="J75" s="187">
        <f t="shared" ca="1" si="22"/>
        <v>2.8247121771802544</v>
      </c>
      <c r="K75" s="187">
        <f t="shared" ca="1" si="22"/>
        <v>2.37743292569131</v>
      </c>
      <c r="L75" s="187">
        <f t="shared" ca="1" si="22"/>
        <v>2.3941940767589585</v>
      </c>
      <c r="M75" s="187">
        <f t="shared" ca="1" si="22"/>
        <v>2.4540489286779321</v>
      </c>
      <c r="N75" s="187">
        <f t="shared" ca="1" si="22"/>
        <v>2.5154001518948803</v>
      </c>
      <c r="O75" s="187">
        <f t="shared" ca="1" si="22"/>
        <v>2.5782851556922521</v>
      </c>
      <c r="P75" s="187">
        <f t="shared" ca="1" si="22"/>
        <v>2.6427422845845574</v>
      </c>
      <c r="Q75" s="187">
        <f t="shared" ca="1" si="22"/>
        <v>2.7088108416991723</v>
      </c>
      <c r="R75" s="187">
        <f t="shared" ca="1" si="22"/>
        <v>2.776531112741651</v>
      </c>
      <c r="S75" s="187">
        <f t="shared" ca="1" si="22"/>
        <v>2.845944390560192</v>
      </c>
      <c r="T75" s="187">
        <f t="shared" ca="1" si="22"/>
        <v>2.9170930003241966</v>
      </c>
      <c r="U75" s="187">
        <f t="shared" ca="1" si="22"/>
        <v>2.990020325332301</v>
      </c>
      <c r="V75" s="187">
        <f t="shared" ca="1" si="22"/>
        <v>3.0647708334656083</v>
      </c>
      <c r="W75" s="187">
        <f t="shared" ca="1" si="22"/>
        <v>3.1413901043022481</v>
      </c>
      <c r="X75" s="187">
        <f t="shared" ca="1" si="22"/>
        <v>3.2199248569098038</v>
      </c>
      <c r="Y75" s="187">
        <f t="shared" ca="1" si="22"/>
        <v>3.3004229783325494</v>
      </c>
      <c r="Z75" s="187">
        <f t="shared" ca="1" si="22"/>
        <v>3.3829335527908633</v>
      </c>
      <c r="AA75" s="187">
        <f t="shared" ca="1" si="22"/>
        <v>3.467506891610634</v>
      </c>
      <c r="AB75" s="187">
        <f t="shared" ca="1" si="22"/>
        <v>3.5541945639008996</v>
      </c>
      <c r="AC75" s="187">
        <f t="shared" ca="1" si="22"/>
        <v>3.6430494279984216</v>
      </c>
      <c r="AD75" s="187">
        <f t="shared" ca="1" si="22"/>
        <v>3.7341256636983822</v>
      </c>
      <c r="AE75" s="187">
        <f t="shared" ca="1" si="22"/>
        <v>3.8274788052908408</v>
      </c>
      <c r="AF75" s="187">
        <f t="shared" ca="1" si="22"/>
        <v>3.9231657754231124</v>
      </c>
      <c r="AG75" s="187">
        <f t="shared" ca="1" si="22"/>
        <v>4.0212449198086899</v>
      </c>
      <c r="AH75" s="187">
        <f t="shared" ca="1" si="22"/>
        <v>4.1217760428039067</v>
      </c>
      <c r="AI75" s="187">
        <f t="shared" ca="1" si="22"/>
        <v>4.2248204438740045</v>
      </c>
      <c r="AJ75" s="187">
        <f t="shared" ca="1" si="22"/>
        <v>4.3304409549708529</v>
      </c>
      <c r="AK75" s="187">
        <f t="shared" ca="1" si="22"/>
        <v>4.4387019788451241</v>
      </c>
      <c r="AL75" s="187">
        <f t="shared" ca="1" si="22"/>
        <v>4.5496695283162509</v>
      </c>
      <c r="AM75" s="187">
        <f t="shared" ref="AM75:BD75" ca="1" si="23">AM47+AM61</f>
        <v>4.6634112665241583</v>
      </c>
      <c r="AN75" s="187">
        <f t="shared" ca="1" si="23"/>
        <v>4.7799965481872615</v>
      </c>
      <c r="AO75" s="187">
        <f t="shared" ca="1" si="23"/>
        <v>4.8994964618919425</v>
      </c>
      <c r="AP75" s="187">
        <f t="shared" ca="1" si="23"/>
        <v>5.0219838734392415</v>
      </c>
      <c r="AQ75" s="187">
        <f t="shared" ca="1" si="23"/>
        <v>5.1475334702752225</v>
      </c>
      <c r="AR75" s="187">
        <f t="shared" ca="1" si="23"/>
        <v>5.2762218070321003</v>
      </c>
      <c r="AS75" s="187">
        <f t="shared" ca="1" si="23"/>
        <v>5.4081273522079023</v>
      </c>
      <c r="AT75" s="187">
        <f t="shared" ca="1" si="23"/>
        <v>5.5433305360131007</v>
      </c>
      <c r="AU75" s="187">
        <f t="shared" ca="1" si="23"/>
        <v>5.6819137994134268</v>
      </c>
      <c r="AV75" s="187">
        <f t="shared" ca="1" si="23"/>
        <v>5.8239616443987634</v>
      </c>
      <c r="AW75" s="187">
        <f t="shared" ca="1" si="23"/>
        <v>5.9695606855087311</v>
      </c>
      <c r="AX75" s="187">
        <f t="shared" ca="1" si="23"/>
        <v>6.1187997026464487</v>
      </c>
      <c r="AY75" s="187">
        <f t="shared" ca="1" si="23"/>
        <v>6.2717696952126101</v>
      </c>
      <c r="AZ75" s="187">
        <f t="shared" ca="1" si="23"/>
        <v>6.4285639375929238</v>
      </c>
      <c r="BA75" s="187">
        <f t="shared" ca="1" si="23"/>
        <v>6.5892780360327468</v>
      </c>
      <c r="BB75" s="187">
        <f t="shared" ca="1" si="23"/>
        <v>6.754009986933565</v>
      </c>
      <c r="BC75" s="187">
        <f t="shared" ca="1" si="23"/>
        <v>6.9228602366069039</v>
      </c>
      <c r="BD75" s="187">
        <f t="shared" ca="1" si="23"/>
        <v>7.0959317425220751</v>
      </c>
    </row>
    <row r="76" spans="1:56" outlineLevel="1" x14ac:dyDescent="0.2">
      <c r="B76" s="49" t="s">
        <v>157</v>
      </c>
      <c r="C76" s="10" t="s">
        <v>217</v>
      </c>
      <c r="D76" s="24">
        <v>6</v>
      </c>
      <c r="F76" s="74"/>
      <c r="G76" s="187">
        <f t="shared" ref="G76:AL76" ca="1" si="24">G48+G62</f>
        <v>5.8256038512784647</v>
      </c>
      <c r="H76" s="187">
        <f t="shared" ca="1" si="24"/>
        <v>5.2864862317929004</v>
      </c>
      <c r="I76" s="187">
        <f t="shared" ca="1" si="24"/>
        <v>5.2182021176737461</v>
      </c>
      <c r="J76" s="187">
        <f t="shared" ca="1" si="24"/>
        <v>5.3513897122947585</v>
      </c>
      <c r="K76" s="187">
        <f t="shared" ca="1" si="24"/>
        <v>2.924240324300508</v>
      </c>
      <c r="L76" s="187">
        <f t="shared" ca="1" si="24"/>
        <v>2.944856524784675</v>
      </c>
      <c r="M76" s="187">
        <f t="shared" ca="1" si="24"/>
        <v>3.018477937904291</v>
      </c>
      <c r="N76" s="187">
        <f t="shared" ca="1" si="24"/>
        <v>3.0939398863518983</v>
      </c>
      <c r="O76" s="187">
        <f t="shared" ca="1" si="24"/>
        <v>3.1712883835106953</v>
      </c>
      <c r="P76" s="187">
        <f t="shared" ca="1" si="24"/>
        <v>3.2505705930984616</v>
      </c>
      <c r="Q76" s="187">
        <f t="shared" ca="1" si="24"/>
        <v>3.3318348579259238</v>
      </c>
      <c r="R76" s="187">
        <f t="shared" ca="1" si="24"/>
        <v>3.4151307293740718</v>
      </c>
      <c r="S76" s="187">
        <f t="shared" ca="1" si="24"/>
        <v>3.5005089976084229</v>
      </c>
      <c r="T76" s="187">
        <f t="shared" ca="1" si="24"/>
        <v>3.5880217225486337</v>
      </c>
      <c r="U76" s="187">
        <f t="shared" ca="1" si="24"/>
        <v>3.6777222656123492</v>
      </c>
      <c r="V76" s="187">
        <f t="shared" ca="1" si="24"/>
        <v>3.7696653222526568</v>
      </c>
      <c r="W76" s="187">
        <f t="shared" ca="1" si="24"/>
        <v>3.8639069553089733</v>
      </c>
      <c r="X76" s="187">
        <f t="shared" ca="1" si="24"/>
        <v>3.9605046291916963</v>
      </c>
      <c r="Y76" s="187">
        <f t="shared" ca="1" si="24"/>
        <v>4.0595172449214889</v>
      </c>
      <c r="Z76" s="187">
        <f t="shared" ca="1" si="24"/>
        <v>4.161005176044525</v>
      </c>
      <c r="AA76" s="187">
        <f t="shared" ca="1" si="24"/>
        <v>4.265030305445638</v>
      </c>
      <c r="AB76" s="187">
        <f t="shared" ca="1" si="24"/>
        <v>4.3716560630817796</v>
      </c>
      <c r="AC76" s="187">
        <f t="shared" ca="1" si="24"/>
        <v>4.480947464658823</v>
      </c>
      <c r="AD76" s="187">
        <f t="shared" ca="1" si="24"/>
        <v>4.5929711512752931</v>
      </c>
      <c r="AE76" s="187">
        <f t="shared" ca="1" si="24"/>
        <v>4.7077954300571738</v>
      </c>
      <c r="AF76" s="187">
        <f t="shared" ca="1" si="24"/>
        <v>4.8254903158086044</v>
      </c>
      <c r="AG76" s="187">
        <f t="shared" ca="1" si="24"/>
        <v>4.9461275737038193</v>
      </c>
      <c r="AH76" s="187">
        <f t="shared" ca="1" si="24"/>
        <v>5.0697807630464125</v>
      </c>
      <c r="AI76" s="187">
        <f t="shared" ca="1" si="24"/>
        <v>5.1965252821225745</v>
      </c>
      <c r="AJ76" s="187">
        <f t="shared" ca="1" si="24"/>
        <v>5.3264384141756373</v>
      </c>
      <c r="AK76" s="187">
        <f t="shared" ca="1" si="24"/>
        <v>5.4595993745300273</v>
      </c>
      <c r="AL76" s="187">
        <f t="shared" ca="1" si="24"/>
        <v>5.5960893588932779</v>
      </c>
      <c r="AM76" s="187">
        <f t="shared" ref="AM76:BD76" ca="1" si="25">AM48+AM62</f>
        <v>5.7359915928656093</v>
      </c>
      <c r="AN76" s="187">
        <f t="shared" ca="1" si="25"/>
        <v>5.8793913826872481</v>
      </c>
      <c r="AO76" s="187">
        <f t="shared" ca="1" si="25"/>
        <v>6.0263761672544298</v>
      </c>
      <c r="AP76" s="187">
        <f t="shared" ca="1" si="25"/>
        <v>6.1770355714357894</v>
      </c>
      <c r="AQ76" s="187">
        <f t="shared" ca="1" si="25"/>
        <v>6.3314614607216857</v>
      </c>
      <c r="AR76" s="187">
        <f t="shared" ca="1" si="25"/>
        <v>6.489747997239725</v>
      </c>
      <c r="AS76" s="187">
        <f t="shared" ca="1" si="25"/>
        <v>6.6519916971707174</v>
      </c>
      <c r="AT76" s="187">
        <f t="shared" ca="1" si="25"/>
        <v>6.8182914895999858</v>
      </c>
      <c r="AU76" s="187">
        <f t="shared" ca="1" si="25"/>
        <v>6.9887487768399836</v>
      </c>
      <c r="AV76" s="187">
        <f t="shared" ca="1" si="25"/>
        <v>7.1634674962609841</v>
      </c>
      <c r="AW76" s="187">
        <f t="shared" ca="1" si="25"/>
        <v>7.3425541836675068</v>
      </c>
      <c r="AX76" s="187">
        <f t="shared" ca="1" si="25"/>
        <v>7.5261180382591943</v>
      </c>
      <c r="AY76" s="187">
        <f t="shared" ca="1" si="25"/>
        <v>7.7142709892156756</v>
      </c>
      <c r="AZ76" s="187">
        <f t="shared" ca="1" si="25"/>
        <v>7.9071277639460646</v>
      </c>
      <c r="BA76" s="187">
        <f t="shared" ca="1" si="25"/>
        <v>8.1048059580447198</v>
      </c>
      <c r="BB76" s="187">
        <f t="shared" ca="1" si="25"/>
        <v>8.3074261069958304</v>
      </c>
      <c r="BC76" s="187">
        <f t="shared" ca="1" si="25"/>
        <v>8.5151117596707273</v>
      </c>
      <c r="BD76" s="187">
        <f t="shared" ca="1" si="25"/>
        <v>8.7279895536624963</v>
      </c>
    </row>
    <row r="77" spans="1:56" outlineLevel="1" x14ac:dyDescent="0.2">
      <c r="B77" s="49" t="s">
        <v>158</v>
      </c>
      <c r="C77" s="10" t="s">
        <v>217</v>
      </c>
      <c r="D77" s="24">
        <v>7</v>
      </c>
      <c r="F77" s="74"/>
      <c r="G77" s="187">
        <f t="shared" ref="G77:AL77" ca="1" si="26">G49+G63</f>
        <v>3.0718017143661567</v>
      </c>
      <c r="H77" s="187">
        <f t="shared" ca="1" si="26"/>
        <v>3.1582249538245613</v>
      </c>
      <c r="I77" s="187">
        <f t="shared" ca="1" si="26"/>
        <v>3.4905056169202728</v>
      </c>
      <c r="J77" s="187">
        <f t="shared" ca="1" si="26"/>
        <v>3.5675665883789813</v>
      </c>
      <c r="K77" s="187">
        <f t="shared" ca="1" si="26"/>
        <v>2.0769882405763305</v>
      </c>
      <c r="L77" s="187">
        <f t="shared" ca="1" si="26"/>
        <v>2.091631225154289</v>
      </c>
      <c r="M77" s="187">
        <f t="shared" ca="1" si="26"/>
        <v>2.1439220057831458</v>
      </c>
      <c r="N77" s="187">
        <f t="shared" ca="1" si="26"/>
        <v>2.1975200559277241</v>
      </c>
      <c r="O77" s="187">
        <f t="shared" ca="1" si="26"/>
        <v>2.2524580573259181</v>
      </c>
      <c r="P77" s="187">
        <f t="shared" ca="1" si="26"/>
        <v>2.3087695087590654</v>
      </c>
      <c r="Q77" s="187">
        <f t="shared" ca="1" si="26"/>
        <v>2.3664887464780415</v>
      </c>
      <c r="R77" s="187">
        <f t="shared" ca="1" si="26"/>
        <v>2.4256509651399929</v>
      </c>
      <c r="S77" s="187">
        <f t="shared" ca="1" si="26"/>
        <v>2.4862922392684919</v>
      </c>
      <c r="T77" s="187">
        <f t="shared" ca="1" si="26"/>
        <v>2.5484495452502043</v>
      </c>
      <c r="U77" s="187">
        <f t="shared" ca="1" si="26"/>
        <v>2.6121607838814587</v>
      </c>
      <c r="V77" s="187">
        <f t="shared" ca="1" si="26"/>
        <v>2.6774648034784949</v>
      </c>
      <c r="W77" s="187">
        <f t="shared" ca="1" si="26"/>
        <v>2.7444014235654568</v>
      </c>
      <c r="X77" s="187">
        <f t="shared" ca="1" si="26"/>
        <v>2.8130114591545925</v>
      </c>
      <c r="Y77" s="187">
        <f t="shared" ca="1" si="26"/>
        <v>2.8833367456334575</v>
      </c>
      <c r="Z77" s="187">
        <f t="shared" ca="1" si="26"/>
        <v>2.9554201642742939</v>
      </c>
      <c r="AA77" s="187">
        <f t="shared" ca="1" si="26"/>
        <v>3.0293056683811512</v>
      </c>
      <c r="AB77" s="187">
        <f t="shared" ca="1" si="26"/>
        <v>3.1050383100906798</v>
      </c>
      <c r="AC77" s="187">
        <f t="shared" ca="1" si="26"/>
        <v>3.1826642678429464</v>
      </c>
      <c r="AD77" s="187">
        <f t="shared" ca="1" si="26"/>
        <v>3.2622308745390201</v>
      </c>
      <c r="AE77" s="187">
        <f t="shared" ca="1" si="26"/>
        <v>3.3437866464024943</v>
      </c>
      <c r="AF77" s="187">
        <f t="shared" ca="1" si="26"/>
        <v>3.4273813125625572</v>
      </c>
      <c r="AG77" s="187">
        <f t="shared" ca="1" si="26"/>
        <v>3.5130658453766208</v>
      </c>
      <c r="AH77" s="187">
        <f t="shared" ca="1" si="26"/>
        <v>3.6008924915110363</v>
      </c>
      <c r="AI77" s="187">
        <f t="shared" ca="1" si="26"/>
        <v>3.6909148037988113</v>
      </c>
      <c r="AJ77" s="187">
        <f t="shared" ca="1" si="26"/>
        <v>3.7831876738937811</v>
      </c>
      <c r="AK77" s="187">
        <f t="shared" ca="1" si="26"/>
        <v>3.8777673657411249</v>
      </c>
      <c r="AL77" s="187">
        <f t="shared" ca="1" si="26"/>
        <v>3.9747115498846526</v>
      </c>
      <c r="AM77" s="187">
        <f t="shared" ref="AM77:BD77" ca="1" si="27">AM49+AM63</f>
        <v>4.0740793386317691</v>
      </c>
      <c r="AN77" s="187">
        <f t="shared" ca="1" si="27"/>
        <v>4.1759313220975631</v>
      </c>
      <c r="AO77" s="187">
        <f t="shared" ca="1" si="27"/>
        <v>4.2803296051500022</v>
      </c>
      <c r="AP77" s="187">
        <f t="shared" ca="1" si="27"/>
        <v>4.3873378452787515</v>
      </c>
      <c r="AQ77" s="187">
        <f t="shared" ca="1" si="27"/>
        <v>4.4970212914107197</v>
      </c>
      <c r="AR77" s="187">
        <f t="shared" ca="1" si="27"/>
        <v>4.6094468236959854</v>
      </c>
      <c r="AS77" s="187">
        <f t="shared" ca="1" si="27"/>
        <v>4.7246829942883855</v>
      </c>
      <c r="AT77" s="187">
        <f t="shared" ca="1" si="27"/>
        <v>4.8428000691455964</v>
      </c>
      <c r="AU77" s="187">
        <f t="shared" ca="1" si="27"/>
        <v>4.9638700708742345</v>
      </c>
      <c r="AV77" s="187">
        <f t="shared" ca="1" si="27"/>
        <v>5.0879668226460915</v>
      </c>
      <c r="AW77" s="187">
        <f t="shared" ca="1" si="27"/>
        <v>5.2151659932122429</v>
      </c>
      <c r="AX77" s="187">
        <f t="shared" ca="1" si="27"/>
        <v>5.3455451430425489</v>
      </c>
      <c r="AY77" s="187">
        <f t="shared" ca="1" si="27"/>
        <v>5.4791837716186116</v>
      </c>
      <c r="AZ77" s="187">
        <f t="shared" ca="1" si="27"/>
        <v>5.6161633659090766</v>
      </c>
      <c r="BA77" s="187">
        <f t="shared" ca="1" si="27"/>
        <v>5.7565674500568029</v>
      </c>
      <c r="BB77" s="187">
        <f t="shared" ca="1" si="27"/>
        <v>5.9004816363082213</v>
      </c>
      <c r="BC77" s="187">
        <f t="shared" ca="1" si="27"/>
        <v>6.0479936772159277</v>
      </c>
      <c r="BD77" s="187">
        <f t="shared" ca="1" si="27"/>
        <v>6.1991935191463234</v>
      </c>
    </row>
    <row r="78" spans="1:56" outlineLevel="1" x14ac:dyDescent="0.2">
      <c r="B78" s="49"/>
    </row>
    <row r="79" spans="1:56" x14ac:dyDescent="0.2">
      <c r="A79" s="30" t="s">
        <v>24</v>
      </c>
      <c r="B79" s="31"/>
      <c r="C79" s="32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F9:BD14">
    <cfRule type="expression" dxfId="94" priority="138">
      <formula>F$14&lt;&gt;1</formula>
    </cfRule>
  </conditionalFormatting>
  <conditionalFormatting sqref="E13:E14">
    <cfRule type="expression" dxfId="93" priority="144">
      <formula>E$14=0</formula>
    </cfRule>
  </conditionalFormatting>
  <conditionalFormatting sqref="E12">
    <cfRule type="expression" dxfId="92" priority="143">
      <formula>E$14=0</formula>
    </cfRule>
  </conditionalFormatting>
  <conditionalFormatting sqref="F8:BD8">
    <cfRule type="expression" dxfId="91" priority="141">
      <formula>AND(E$14=1,F$14=1)</formula>
    </cfRule>
    <cfRule type="expression" dxfId="90" priority="142">
      <formula>F$14=1</formula>
    </cfRule>
  </conditionalFormatting>
  <conditionalFormatting sqref="F8:BD8">
    <cfRule type="expression" dxfId="89" priority="139">
      <formula>AND(F$13=0,F$14=1,E$13=1)</formula>
    </cfRule>
    <cfRule type="expression" dxfId="88" priority="140">
      <formula>AND(F$14=1,F$13=0)</formula>
    </cfRule>
  </conditionalFormatting>
  <conditionalFormatting sqref="B3">
    <cfRule type="expression" dxfId="87" priority="136">
      <formula>$B$3="The model contains one or more errors"</formula>
    </cfRule>
  </conditionalFormatting>
  <conditionalFormatting sqref="F59:F63">
    <cfRule type="expression" dxfId="86" priority="100">
      <formula>F$14=0</formula>
    </cfRule>
  </conditionalFormatting>
  <conditionalFormatting sqref="G20:BD20">
    <cfRule type="expression" dxfId="85" priority="94">
      <formula>AND(G$9&gt;Display_Year_End,F$14=1)</formula>
    </cfRule>
    <cfRule type="expression" dxfId="84" priority="95">
      <formula>AND(G$14=0,H$14=1)</formula>
    </cfRule>
    <cfRule type="expression" dxfId="83" priority="97">
      <formula>G$14=0</formula>
    </cfRule>
  </conditionalFormatting>
  <conditionalFormatting sqref="G20:BD20">
    <cfRule type="expression" dxfId="82" priority="96">
      <formula>G$14=0</formula>
    </cfRule>
  </conditionalFormatting>
  <conditionalFormatting sqref="H57:BD63">
    <cfRule type="expression" dxfId="81" priority="93">
      <formula>H$14=0</formula>
    </cfRule>
  </conditionalFormatting>
  <conditionalFormatting sqref="H57:BD63">
    <cfRule type="expression" dxfId="80" priority="89">
      <formula>AND(H$9&gt;Display_Year_End,G$14=1)</formula>
    </cfRule>
    <cfRule type="expression" dxfId="79" priority="90">
      <formula>AND(H$14=0,I$14=1)</formula>
    </cfRule>
    <cfRule type="expression" dxfId="78" priority="92">
      <formula>H$14=0</formula>
    </cfRule>
  </conditionalFormatting>
  <conditionalFormatting sqref="H57:BD63">
    <cfRule type="expression" dxfId="77" priority="91">
      <formula>H$14=0</formula>
    </cfRule>
  </conditionalFormatting>
  <conditionalFormatting sqref="G57:BD63">
    <cfRule type="expression" dxfId="76" priority="88">
      <formula>G$14=0</formula>
    </cfRule>
  </conditionalFormatting>
  <conditionalFormatting sqref="G57:BD63">
    <cfRule type="expression" dxfId="75" priority="84">
      <formula>AND(G$9&gt;Display_Year_End,F$14=1)</formula>
    </cfRule>
    <cfRule type="expression" dxfId="74" priority="85">
      <formula>AND(G$14=0,H$14=1)</formula>
    </cfRule>
    <cfRule type="expression" dxfId="73" priority="87">
      <formula>G$14=0</formula>
    </cfRule>
  </conditionalFormatting>
  <conditionalFormatting sqref="G57:BD63">
    <cfRule type="expression" dxfId="72" priority="86">
      <formula>G$14=0</formula>
    </cfRule>
  </conditionalFormatting>
  <conditionalFormatting sqref="F73:F77">
    <cfRule type="expression" dxfId="71" priority="73">
      <formula>F$14=0</formula>
    </cfRule>
  </conditionalFormatting>
  <conditionalFormatting sqref="H71:BD77">
    <cfRule type="expression" dxfId="70" priority="66">
      <formula>H$14=0</formula>
    </cfRule>
  </conditionalFormatting>
  <conditionalFormatting sqref="H71:BD77">
    <cfRule type="expression" dxfId="69" priority="62">
      <formula>AND(H$9&gt;Display_Year_End,G$14=1)</formula>
    </cfRule>
    <cfRule type="expression" dxfId="68" priority="63">
      <formula>AND(H$14=0,I$14=1)</formula>
    </cfRule>
    <cfRule type="expression" dxfId="67" priority="65">
      <formula>H$14=0</formula>
    </cfRule>
  </conditionalFormatting>
  <conditionalFormatting sqref="H71:BD77">
    <cfRule type="expression" dxfId="66" priority="64">
      <formula>H$14=0</formula>
    </cfRule>
  </conditionalFormatting>
  <conditionalFormatting sqref="G72:BC77 H71:BC71 BD71:BD77">
    <cfRule type="expression" dxfId="65" priority="61">
      <formula>G$14=0</formula>
    </cfRule>
  </conditionalFormatting>
  <conditionalFormatting sqref="G72:BC77 H71:BC71 BD71:BD77">
    <cfRule type="expression" dxfId="64" priority="57">
      <formula>AND(G$9&gt;Display_Year_End,F$14=1)</formula>
    </cfRule>
    <cfRule type="expression" dxfId="63" priority="58">
      <formula>AND(G$14=0,H$14=1)</formula>
    </cfRule>
    <cfRule type="expression" dxfId="62" priority="60">
      <formula>G$14=0</formula>
    </cfRule>
  </conditionalFormatting>
  <conditionalFormatting sqref="G72:BC77 H71:BC71 BD71:BD77">
    <cfRule type="expression" dxfId="61" priority="59">
      <formula>G$14=0</formula>
    </cfRule>
  </conditionalFormatting>
  <conditionalFormatting sqref="G71:BD77">
    <cfRule type="expression" dxfId="60" priority="56">
      <formula>G$14=0</formula>
    </cfRule>
  </conditionalFormatting>
  <conditionalFormatting sqref="G71:BD77">
    <cfRule type="expression" dxfId="59" priority="52">
      <formula>AND(G$9&gt;Display_Year_End,F$14=1)</formula>
    </cfRule>
    <cfRule type="expression" dxfId="58" priority="53">
      <formula>AND(G$14=0,H$14=1)</formula>
    </cfRule>
    <cfRule type="expression" dxfId="57" priority="55">
      <formula>G$14=0</formula>
    </cfRule>
  </conditionalFormatting>
  <conditionalFormatting sqref="G71:BD77">
    <cfRule type="expression" dxfId="56" priority="54">
      <formula>G$14=0</formula>
    </cfRule>
  </conditionalFormatting>
  <conditionalFormatting sqref="F29:F33">
    <cfRule type="expression" dxfId="55" priority="51">
      <formula>F$14=0</formula>
    </cfRule>
  </conditionalFormatting>
  <conditionalFormatting sqref="H28:BC33 BD27:BD33 I27:BC27">
    <cfRule type="expression" dxfId="54" priority="44">
      <formula>H$14=0</formula>
    </cfRule>
  </conditionalFormatting>
  <conditionalFormatting sqref="H28:BC33 BD27:BD33 I27:BC27">
    <cfRule type="expression" dxfId="53" priority="40">
      <formula>AND(H$9&gt;Display_Year_End,G$14=1)</formula>
    </cfRule>
    <cfRule type="expression" dxfId="52" priority="41">
      <formula>AND(H$14=0,I$14=1)</formula>
    </cfRule>
    <cfRule type="expression" dxfId="51" priority="43">
      <formula>H$14=0</formula>
    </cfRule>
  </conditionalFormatting>
  <conditionalFormatting sqref="H28:BC33 BD27:BD33 I27:BC27">
    <cfRule type="expression" dxfId="50" priority="42">
      <formula>H$14=0</formula>
    </cfRule>
  </conditionalFormatting>
  <conditionalFormatting sqref="H28:BC33 BD27:BD33 I27:BC27">
    <cfRule type="expression" dxfId="49" priority="39">
      <formula>H$14=0</formula>
    </cfRule>
  </conditionalFormatting>
  <conditionalFormatting sqref="H28:BC33 BD27:BD33 I27:BC27">
    <cfRule type="expression" dxfId="48" priority="35">
      <formula>AND(H$9&gt;Display_Year_End,G$14=1)</formula>
    </cfRule>
    <cfRule type="expression" dxfId="47" priority="36">
      <formula>AND(H$14=0,I$14=1)</formula>
    </cfRule>
    <cfRule type="expression" dxfId="46" priority="38">
      <formula>H$14=0</formula>
    </cfRule>
  </conditionalFormatting>
  <conditionalFormatting sqref="H28:BC33 BD27:BD33 I27:BC27">
    <cfRule type="expression" dxfId="45" priority="37">
      <formula>H$14=0</formula>
    </cfRule>
  </conditionalFormatting>
  <conditionalFormatting sqref="G27:BD33">
    <cfRule type="expression" dxfId="44" priority="34">
      <formula>G$14=0</formula>
    </cfRule>
  </conditionalFormatting>
  <conditionalFormatting sqref="G27:BD33">
    <cfRule type="expression" dxfId="43" priority="30">
      <formula>AND(G$9&gt;Display_Year_End,F$14=1)</formula>
    </cfRule>
    <cfRule type="expression" dxfId="42" priority="31">
      <formula>AND(G$14=0,H$14=1)</formula>
    </cfRule>
    <cfRule type="expression" dxfId="41" priority="33">
      <formula>G$14=0</formula>
    </cfRule>
  </conditionalFormatting>
  <conditionalFormatting sqref="G27:BD33">
    <cfRule type="expression" dxfId="40" priority="32">
      <formula>G$14=0</formula>
    </cfRule>
  </conditionalFormatting>
  <conditionalFormatting sqref="F45:F49">
    <cfRule type="expression" dxfId="39" priority="21">
      <formula>F$14=0</formula>
    </cfRule>
  </conditionalFormatting>
  <conditionalFormatting sqref="H43:BD49">
    <cfRule type="expression" dxfId="38" priority="14">
      <formula>H$14=0</formula>
    </cfRule>
  </conditionalFormatting>
  <conditionalFormatting sqref="H43:BD49">
    <cfRule type="expression" dxfId="37" priority="10">
      <formula>AND(H$9&gt;Display_Year_End,G$14=1)</formula>
    </cfRule>
    <cfRule type="expression" dxfId="36" priority="11">
      <formula>AND(H$14=0,I$14=1)</formula>
    </cfRule>
    <cfRule type="expression" dxfId="35" priority="13">
      <formula>H$14=0</formula>
    </cfRule>
  </conditionalFormatting>
  <conditionalFormatting sqref="H43:BD49">
    <cfRule type="expression" dxfId="34" priority="12">
      <formula>H$14=0</formula>
    </cfRule>
  </conditionalFormatting>
  <conditionalFormatting sqref="G43:BD49">
    <cfRule type="expression" dxfId="33" priority="9">
      <formula>G$14=0</formula>
    </cfRule>
  </conditionalFormatting>
  <conditionalFormatting sqref="G43:BD49">
    <cfRule type="expression" dxfId="32" priority="5">
      <formula>AND(G$9&gt;Display_Year_End,F$14=1)</formula>
    </cfRule>
    <cfRule type="expression" dxfId="31" priority="6">
      <formula>AND(G$14=0,H$14=1)</formula>
    </cfRule>
    <cfRule type="expression" dxfId="30" priority="8">
      <formula>G$14=0</formula>
    </cfRule>
  </conditionalFormatting>
  <conditionalFormatting sqref="G43:BD49">
    <cfRule type="expression" dxfId="29" priority="7">
      <formula>G$14=0</formula>
    </cfRule>
  </conditionalFormatting>
  <hyperlinks>
    <hyperlink ref="B5" location="Contents!A1" display="[To Contents]" xr:uid="{00000000-0004-0000-0A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757CB3F-D3C4-43C9-B802-168734C1A5B5}">
            <xm:f>AND('Regulatory Model'!H$9&gt;Display_Year_End,'Regulatory Model'!G$14=1)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27" id="{3ABDBEEF-F66D-47A0-B295-5560212A42F7}">
            <xm:f>AND('Regulatory Model'!H$14=0,'Regulatory Model'!I$14=1)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29" id="{C72827A9-EA21-4527-9708-4BC21E5795C6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  <x14:conditionalFormatting xmlns:xm="http://schemas.microsoft.com/office/excel/2006/main">
          <x14:cfRule type="expression" priority="28" id="{10591203-B17A-4C19-AE26-D6D96F08D7C3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  <x14:conditionalFormatting xmlns:xm="http://schemas.microsoft.com/office/excel/2006/main">
          <x14:cfRule type="expression" priority="22" id="{8E55C5D3-0B3E-48C6-9017-B51DDC48A479}">
            <xm:f>AND('Capital Base'!G$9&gt;Display_Year_End,'Capital Base'!F$14=1)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23" id="{B7476B69-829B-48D3-AC7B-3E3F3E0E66B6}">
            <xm:f>AND('Capital Base'!G$14=0,'Capital Base'!H$14=1)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25" id="{007CC45D-03A3-4276-95E1-BD3D12F73C7D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G18:BD19</xm:sqref>
        </x14:conditionalFormatting>
        <x14:conditionalFormatting xmlns:xm="http://schemas.microsoft.com/office/excel/2006/main">
          <x14:cfRule type="expression" priority="24" id="{86BF2CB9-D128-44CF-9A14-9EA2D4831105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G18:BD19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F81BD"/>
    <pageSetUpPr fitToPage="1"/>
  </sheetPr>
  <dimension ref="A1:BE30"/>
  <sheetViews>
    <sheetView showGridLines="0" zoomScale="90" zoomScaleNormal="90" zoomScaleSheetLayoutView="100" zoomScalePageLayoutView="90" workbookViewId="0">
      <pane xSplit="3" ySplit="15" topLeftCell="D16" activePane="bottomRight" state="frozen"/>
      <selection pane="topRight" activeCell="D1" sqref="D1"/>
      <selection pane="bottomLeft" activeCell="A15" sqref="A15"/>
      <selection pane="bottomRight" activeCell="L1" sqref="L1:BD1048576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1" width="9" style="1" customWidth="1"/>
    <col min="12" max="56" width="9" style="1" hidden="1" customWidth="1"/>
    <col min="57" max="57" width="2.42578125" style="1" customWidth="1"/>
    <col min="58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11</v>
      </c>
      <c r="B2" s="102" t="str">
        <f ca="1">PROPER(MID(CELL("filename", A1), FIND("]", CELL("filename", A1))+1, 100))</f>
        <v>Revenue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SUM(A7:A15,A17:A29)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9">
        <f ca="1">MAX($A$1:A5)+subsection</f>
        <v>11.01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D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Forecast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 t="shared" si="0"/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BC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si="2"/>
        <v>2060</v>
      </c>
      <c r="AY9" s="57">
        <f t="shared" si="2"/>
        <v>2061</v>
      </c>
      <c r="AZ9" s="57">
        <f t="shared" si="2"/>
        <v>2062</v>
      </c>
      <c r="BA9" s="57">
        <f t="shared" si="2"/>
        <v>2063</v>
      </c>
      <c r="BB9" s="57">
        <f t="shared" si="2"/>
        <v>2064</v>
      </c>
      <c r="BC9" s="57">
        <f t="shared" si="2"/>
        <v>2065</v>
      </c>
      <c r="BD9" s="57">
        <f>BC9+1</f>
        <v>2066</v>
      </c>
      <c r="BE9" s="14"/>
    </row>
    <row r="10" spans="1:57" s="18" customFormat="1" ht="14.25" hidden="1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D10" si="3">I11+1</f>
        <v>43647</v>
      </c>
      <c r="K10" s="59">
        <f t="shared" si="3"/>
        <v>44013</v>
      </c>
      <c r="L10" s="59">
        <f t="shared" si="3"/>
        <v>44378</v>
      </c>
      <c r="M10" s="59">
        <f t="shared" si="3"/>
        <v>44743</v>
      </c>
      <c r="N10" s="59">
        <f t="shared" si="3"/>
        <v>45108</v>
      </c>
      <c r="O10" s="59">
        <f t="shared" si="3"/>
        <v>45474</v>
      </c>
      <c r="P10" s="59">
        <f t="shared" si="3"/>
        <v>45839</v>
      </c>
      <c r="Q10" s="59">
        <f t="shared" si="3"/>
        <v>46204</v>
      </c>
      <c r="R10" s="59">
        <f t="shared" si="3"/>
        <v>46569</v>
      </c>
      <c r="S10" s="59">
        <f t="shared" si="3"/>
        <v>46935</v>
      </c>
      <c r="T10" s="59">
        <f t="shared" si="3"/>
        <v>47300</v>
      </c>
      <c r="U10" s="59">
        <f t="shared" si="3"/>
        <v>47665</v>
      </c>
      <c r="V10" s="59">
        <f t="shared" si="3"/>
        <v>48030</v>
      </c>
      <c r="W10" s="59">
        <f t="shared" si="3"/>
        <v>48396</v>
      </c>
      <c r="X10" s="59">
        <f t="shared" si="3"/>
        <v>48761</v>
      </c>
      <c r="Y10" s="59">
        <f t="shared" si="3"/>
        <v>49126</v>
      </c>
      <c r="Z10" s="59">
        <f t="shared" si="3"/>
        <v>49491</v>
      </c>
      <c r="AA10" s="59">
        <f t="shared" si="3"/>
        <v>49857</v>
      </c>
      <c r="AB10" s="59">
        <f t="shared" si="3"/>
        <v>50222</v>
      </c>
      <c r="AC10" s="59">
        <f t="shared" si="3"/>
        <v>50587</v>
      </c>
      <c r="AD10" s="59">
        <f t="shared" si="3"/>
        <v>50952</v>
      </c>
      <c r="AE10" s="59">
        <f t="shared" si="3"/>
        <v>51318</v>
      </c>
      <c r="AF10" s="59">
        <f t="shared" si="3"/>
        <v>51683</v>
      </c>
      <c r="AG10" s="59">
        <f t="shared" si="3"/>
        <v>52048</v>
      </c>
      <c r="AH10" s="59">
        <f t="shared" si="3"/>
        <v>52413</v>
      </c>
      <c r="AI10" s="59">
        <f t="shared" si="3"/>
        <v>52779</v>
      </c>
      <c r="AJ10" s="59">
        <f t="shared" si="3"/>
        <v>53144</v>
      </c>
      <c r="AK10" s="59">
        <f t="shared" si="3"/>
        <v>53509</v>
      </c>
      <c r="AL10" s="59">
        <f t="shared" si="3"/>
        <v>53874</v>
      </c>
      <c r="AM10" s="59">
        <f t="shared" si="3"/>
        <v>54240</v>
      </c>
      <c r="AN10" s="59">
        <f t="shared" si="3"/>
        <v>54605</v>
      </c>
      <c r="AO10" s="59">
        <f t="shared" si="3"/>
        <v>54970</v>
      </c>
      <c r="AP10" s="59">
        <f t="shared" si="3"/>
        <v>55335</v>
      </c>
      <c r="AQ10" s="59">
        <f t="shared" si="3"/>
        <v>55701</v>
      </c>
      <c r="AR10" s="59">
        <f t="shared" si="3"/>
        <v>56066</v>
      </c>
      <c r="AS10" s="59">
        <f t="shared" si="3"/>
        <v>56431</v>
      </c>
      <c r="AT10" s="59">
        <f t="shared" si="3"/>
        <v>56796</v>
      </c>
      <c r="AU10" s="59">
        <f t="shared" si="3"/>
        <v>57162</v>
      </c>
      <c r="AV10" s="59">
        <f t="shared" si="3"/>
        <v>57527</v>
      </c>
      <c r="AW10" s="59">
        <f t="shared" si="3"/>
        <v>57892</v>
      </c>
      <c r="AX10" s="59">
        <f t="shared" si="3"/>
        <v>58257</v>
      </c>
      <c r="AY10" s="59">
        <f t="shared" si="3"/>
        <v>58623</v>
      </c>
      <c r="AZ10" s="59">
        <f t="shared" si="3"/>
        <v>58988</v>
      </c>
      <c r="BA10" s="59">
        <f t="shared" si="3"/>
        <v>59353</v>
      </c>
      <c r="BB10" s="59">
        <f t="shared" si="3"/>
        <v>59718</v>
      </c>
      <c r="BC10" s="59">
        <f t="shared" si="3"/>
        <v>60084</v>
      </c>
      <c r="BD10" s="59">
        <f t="shared" si="3"/>
        <v>60449</v>
      </c>
    </row>
    <row r="11" spans="1:57" hidden="1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4">EOMONTH(I11,12)</f>
        <v>44012</v>
      </c>
      <c r="K11" s="59">
        <f t="shared" si="4"/>
        <v>44377</v>
      </c>
      <c r="L11" s="59">
        <f t="shared" si="4"/>
        <v>44742</v>
      </c>
      <c r="M11" s="59">
        <f t="shared" si="4"/>
        <v>45107</v>
      </c>
      <c r="N11" s="59">
        <f t="shared" si="4"/>
        <v>45473</v>
      </c>
      <c r="O11" s="59">
        <f t="shared" si="4"/>
        <v>45838</v>
      </c>
      <c r="P11" s="59">
        <f t="shared" si="4"/>
        <v>46203</v>
      </c>
      <c r="Q11" s="59">
        <f t="shared" si="4"/>
        <v>46568</v>
      </c>
      <c r="R11" s="59">
        <f t="shared" si="4"/>
        <v>46934</v>
      </c>
      <c r="S11" s="59">
        <f t="shared" si="4"/>
        <v>47299</v>
      </c>
      <c r="T11" s="59">
        <f t="shared" si="4"/>
        <v>47664</v>
      </c>
      <c r="U11" s="59">
        <f t="shared" si="4"/>
        <v>48029</v>
      </c>
      <c r="V11" s="59">
        <f t="shared" si="4"/>
        <v>48395</v>
      </c>
      <c r="W11" s="59">
        <f t="shared" si="4"/>
        <v>48760</v>
      </c>
      <c r="X11" s="59">
        <f t="shared" si="4"/>
        <v>49125</v>
      </c>
      <c r="Y11" s="59">
        <f t="shared" si="4"/>
        <v>49490</v>
      </c>
      <c r="Z11" s="59">
        <f t="shared" si="4"/>
        <v>49856</v>
      </c>
      <c r="AA11" s="59">
        <f t="shared" si="4"/>
        <v>50221</v>
      </c>
      <c r="AB11" s="59">
        <f t="shared" si="4"/>
        <v>50586</v>
      </c>
      <c r="AC11" s="59">
        <f t="shared" si="4"/>
        <v>50951</v>
      </c>
      <c r="AD11" s="59">
        <f t="shared" si="4"/>
        <v>51317</v>
      </c>
      <c r="AE11" s="59">
        <f t="shared" si="4"/>
        <v>51682</v>
      </c>
      <c r="AF11" s="59">
        <f t="shared" si="4"/>
        <v>52047</v>
      </c>
      <c r="AG11" s="59">
        <f t="shared" si="4"/>
        <v>52412</v>
      </c>
      <c r="AH11" s="59">
        <f t="shared" si="4"/>
        <v>52778</v>
      </c>
      <c r="AI11" s="59">
        <f t="shared" si="4"/>
        <v>53143</v>
      </c>
      <c r="AJ11" s="59">
        <f t="shared" si="4"/>
        <v>53508</v>
      </c>
      <c r="AK11" s="59">
        <f t="shared" si="4"/>
        <v>53873</v>
      </c>
      <c r="AL11" s="59">
        <f t="shared" si="4"/>
        <v>54239</v>
      </c>
      <c r="AM11" s="59">
        <f t="shared" si="4"/>
        <v>54604</v>
      </c>
      <c r="AN11" s="59">
        <f t="shared" si="4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BC11" si="5">EOMONTH(AQ11,12)</f>
        <v>56430</v>
      </c>
      <c r="AS11" s="59">
        <f t="shared" si="5"/>
        <v>56795</v>
      </c>
      <c r="AT11" s="59">
        <f t="shared" si="5"/>
        <v>57161</v>
      </c>
      <c r="AU11" s="59">
        <f t="shared" si="5"/>
        <v>57526</v>
      </c>
      <c r="AV11" s="59">
        <f t="shared" si="5"/>
        <v>57891</v>
      </c>
      <c r="AW11" s="59">
        <f t="shared" si="5"/>
        <v>58256</v>
      </c>
      <c r="AX11" s="59">
        <f t="shared" si="5"/>
        <v>58622</v>
      </c>
      <c r="AY11" s="59">
        <f t="shared" si="5"/>
        <v>58987</v>
      </c>
      <c r="AZ11" s="59">
        <f t="shared" si="5"/>
        <v>59352</v>
      </c>
      <c r="BA11" s="59">
        <f t="shared" si="5"/>
        <v>59717</v>
      </c>
      <c r="BB11" s="59">
        <f t="shared" si="5"/>
        <v>60083</v>
      </c>
      <c r="BC11" s="59">
        <f t="shared" si="5"/>
        <v>60448</v>
      </c>
      <c r="BD11" s="59">
        <f>EOMONTH(BC11,12)</f>
        <v>60813</v>
      </c>
      <c r="BE11" s="18"/>
    </row>
    <row r="12" spans="1:57" hidden="1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6">I12+1</f>
        <v>4</v>
      </c>
      <c r="K12" s="61">
        <f t="shared" si="6"/>
        <v>5</v>
      </c>
      <c r="L12" s="61">
        <f t="shared" si="6"/>
        <v>6</v>
      </c>
      <c r="M12" s="61">
        <f t="shared" si="6"/>
        <v>7</v>
      </c>
      <c r="N12" s="61">
        <f t="shared" si="6"/>
        <v>8</v>
      </c>
      <c r="O12" s="61">
        <f t="shared" si="6"/>
        <v>9</v>
      </c>
      <c r="P12" s="61">
        <f t="shared" si="6"/>
        <v>10</v>
      </c>
      <c r="Q12" s="61">
        <f t="shared" si="6"/>
        <v>11</v>
      </c>
      <c r="R12" s="61">
        <f t="shared" si="6"/>
        <v>12</v>
      </c>
      <c r="S12" s="61">
        <f t="shared" si="6"/>
        <v>13</v>
      </c>
      <c r="T12" s="61">
        <f t="shared" si="6"/>
        <v>14</v>
      </c>
      <c r="U12" s="61">
        <f t="shared" si="6"/>
        <v>15</v>
      </c>
      <c r="V12" s="61">
        <f t="shared" si="6"/>
        <v>16</v>
      </c>
      <c r="W12" s="61">
        <f t="shared" si="6"/>
        <v>17</v>
      </c>
      <c r="X12" s="61">
        <f t="shared" si="6"/>
        <v>18</v>
      </c>
      <c r="Y12" s="61">
        <f t="shared" si="6"/>
        <v>19</v>
      </c>
      <c r="Z12" s="61">
        <f t="shared" si="6"/>
        <v>20</v>
      </c>
      <c r="AA12" s="61">
        <f t="shared" si="6"/>
        <v>21</v>
      </c>
      <c r="AB12" s="61">
        <f t="shared" si="6"/>
        <v>22</v>
      </c>
      <c r="AC12" s="61">
        <f t="shared" si="6"/>
        <v>23</v>
      </c>
      <c r="AD12" s="61">
        <f t="shared" si="6"/>
        <v>24</v>
      </c>
      <c r="AE12" s="61">
        <f t="shared" si="6"/>
        <v>25</v>
      </c>
      <c r="AF12" s="61">
        <f t="shared" si="6"/>
        <v>26</v>
      </c>
      <c r="AG12" s="61">
        <f t="shared" si="6"/>
        <v>27</v>
      </c>
      <c r="AH12" s="61">
        <f t="shared" si="6"/>
        <v>28</v>
      </c>
      <c r="AI12" s="61">
        <f t="shared" si="6"/>
        <v>29</v>
      </c>
      <c r="AJ12" s="61">
        <f t="shared" si="6"/>
        <v>30</v>
      </c>
      <c r="AK12" s="61">
        <f t="shared" si="6"/>
        <v>31</v>
      </c>
      <c r="AL12" s="61">
        <f t="shared" si="6"/>
        <v>32</v>
      </c>
      <c r="AM12" s="61">
        <f t="shared" si="6"/>
        <v>33</v>
      </c>
      <c r="AN12" s="61">
        <f t="shared" si="6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BC12" si="7">AQ12+1</f>
        <v>38</v>
      </c>
      <c r="AS12" s="61">
        <f t="shared" si="7"/>
        <v>39</v>
      </c>
      <c r="AT12" s="61">
        <f t="shared" si="7"/>
        <v>40</v>
      </c>
      <c r="AU12" s="61">
        <f t="shared" si="7"/>
        <v>41</v>
      </c>
      <c r="AV12" s="61">
        <f t="shared" si="7"/>
        <v>42</v>
      </c>
      <c r="AW12" s="61">
        <f t="shared" si="7"/>
        <v>43</v>
      </c>
      <c r="AX12" s="61">
        <f t="shared" si="7"/>
        <v>44</v>
      </c>
      <c r="AY12" s="61">
        <f t="shared" si="7"/>
        <v>45</v>
      </c>
      <c r="AZ12" s="61">
        <f t="shared" si="7"/>
        <v>46</v>
      </c>
      <c r="BA12" s="61">
        <f t="shared" si="7"/>
        <v>47</v>
      </c>
      <c r="BB12" s="61">
        <f t="shared" si="7"/>
        <v>48</v>
      </c>
      <c r="BC12" s="61">
        <f t="shared" si="7"/>
        <v>49</v>
      </c>
      <c r="BD12" s="61">
        <f>BC12+1</f>
        <v>50</v>
      </c>
    </row>
    <row r="13" spans="1:57" hidden="1" outlineLevel="1" x14ac:dyDescent="0.2">
      <c r="B13" s="55" t="s">
        <v>212</v>
      </c>
      <c r="E13" s="60">
        <f t="shared" ref="E13:BD13" si="8">IF(E9&gt;Actual_End_Year,0,1)</f>
        <v>1</v>
      </c>
      <c r="F13" s="60">
        <f t="shared" si="8"/>
        <v>1</v>
      </c>
      <c r="G13" s="60">
        <f t="shared" si="8"/>
        <v>1</v>
      </c>
      <c r="H13" s="60">
        <f t="shared" si="8"/>
        <v>1</v>
      </c>
      <c r="I13" s="60">
        <f t="shared" si="8"/>
        <v>1</v>
      </c>
      <c r="J13" s="60">
        <f t="shared" si="8"/>
        <v>0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60">
        <f t="shared" si="8"/>
        <v>0</v>
      </c>
      <c r="Y13" s="60">
        <f t="shared" si="8"/>
        <v>0</v>
      </c>
      <c r="Z13" s="60">
        <f t="shared" si="8"/>
        <v>0</v>
      </c>
      <c r="AA13" s="60">
        <f t="shared" si="8"/>
        <v>0</v>
      </c>
      <c r="AB13" s="60">
        <f t="shared" si="8"/>
        <v>0</v>
      </c>
      <c r="AC13" s="60">
        <f t="shared" si="8"/>
        <v>0</v>
      </c>
      <c r="AD13" s="60">
        <f t="shared" si="8"/>
        <v>0</v>
      </c>
      <c r="AE13" s="60">
        <f t="shared" si="8"/>
        <v>0</v>
      </c>
      <c r="AF13" s="60">
        <f t="shared" si="8"/>
        <v>0</v>
      </c>
      <c r="AG13" s="60">
        <f t="shared" si="8"/>
        <v>0</v>
      </c>
      <c r="AH13" s="60">
        <f t="shared" si="8"/>
        <v>0</v>
      </c>
      <c r="AI13" s="60">
        <f t="shared" si="8"/>
        <v>0</v>
      </c>
      <c r="AJ13" s="60">
        <f t="shared" si="8"/>
        <v>0</v>
      </c>
      <c r="AK13" s="60">
        <f t="shared" si="8"/>
        <v>0</v>
      </c>
      <c r="AL13" s="60">
        <f t="shared" si="8"/>
        <v>0</v>
      </c>
      <c r="AM13" s="60">
        <f t="shared" si="8"/>
        <v>0</v>
      </c>
      <c r="AN13" s="60">
        <f t="shared" si="8"/>
        <v>0</v>
      </c>
      <c r="AO13" s="60">
        <f t="shared" si="8"/>
        <v>0</v>
      </c>
      <c r="AP13" s="60">
        <f t="shared" si="8"/>
        <v>0</v>
      </c>
      <c r="AQ13" s="60">
        <f t="shared" si="8"/>
        <v>0</v>
      </c>
      <c r="AR13" s="60">
        <f t="shared" si="8"/>
        <v>0</v>
      </c>
      <c r="AS13" s="60">
        <f t="shared" si="8"/>
        <v>0</v>
      </c>
      <c r="AT13" s="60">
        <f t="shared" si="8"/>
        <v>0</v>
      </c>
      <c r="AU13" s="60">
        <f t="shared" si="8"/>
        <v>0</v>
      </c>
      <c r="AV13" s="60">
        <f t="shared" si="8"/>
        <v>0</v>
      </c>
      <c r="AW13" s="60">
        <f t="shared" si="8"/>
        <v>0</v>
      </c>
      <c r="AX13" s="60">
        <f t="shared" si="8"/>
        <v>0</v>
      </c>
      <c r="AY13" s="60">
        <f t="shared" si="8"/>
        <v>0</v>
      </c>
      <c r="AZ13" s="60">
        <f t="shared" si="8"/>
        <v>0</v>
      </c>
      <c r="BA13" s="60">
        <f t="shared" si="8"/>
        <v>0</v>
      </c>
      <c r="BB13" s="60">
        <f t="shared" si="8"/>
        <v>0</v>
      </c>
      <c r="BC13" s="60">
        <f t="shared" si="8"/>
        <v>0</v>
      </c>
      <c r="BD13" s="60">
        <f t="shared" si="8"/>
        <v>0</v>
      </c>
    </row>
    <row r="14" spans="1:57" hidden="1" outlineLevel="1" x14ac:dyDescent="0.2">
      <c r="B14" s="55" t="s">
        <v>213</v>
      </c>
      <c r="E14" s="60">
        <f t="shared" ref="E14:BD14" si="9">IF(AND(E9&gt;=Actual_Start_Year,E9&lt;=Display_Year_End),1,0)</f>
        <v>0</v>
      </c>
      <c r="F14" s="60">
        <f t="shared" si="9"/>
        <v>1</v>
      </c>
      <c r="G14" s="61">
        <f t="shared" si="9"/>
        <v>1</v>
      </c>
      <c r="H14" s="61">
        <f t="shared" si="9"/>
        <v>1</v>
      </c>
      <c r="I14" s="61">
        <f t="shared" si="9"/>
        <v>1</v>
      </c>
      <c r="J14" s="61">
        <f t="shared" si="9"/>
        <v>1</v>
      </c>
      <c r="K14" s="61">
        <f t="shared" si="9"/>
        <v>1</v>
      </c>
      <c r="L14" s="61">
        <f t="shared" si="9"/>
        <v>1</v>
      </c>
      <c r="M14" s="61">
        <f t="shared" si="9"/>
        <v>1</v>
      </c>
      <c r="N14" s="61">
        <f t="shared" si="9"/>
        <v>1</v>
      </c>
      <c r="O14" s="61">
        <f t="shared" si="9"/>
        <v>1</v>
      </c>
      <c r="P14" s="61">
        <f t="shared" si="9"/>
        <v>1</v>
      </c>
      <c r="Q14" s="61">
        <f t="shared" si="9"/>
        <v>1</v>
      </c>
      <c r="R14" s="61">
        <f t="shared" si="9"/>
        <v>1</v>
      </c>
      <c r="S14" s="61">
        <f t="shared" si="9"/>
        <v>1</v>
      </c>
      <c r="T14" s="61">
        <f t="shared" si="9"/>
        <v>1</v>
      </c>
      <c r="U14" s="61">
        <f t="shared" si="9"/>
        <v>1</v>
      </c>
      <c r="V14" s="61">
        <f t="shared" si="9"/>
        <v>1</v>
      </c>
      <c r="W14" s="61">
        <f t="shared" si="9"/>
        <v>1</v>
      </c>
      <c r="X14" s="61">
        <f t="shared" si="9"/>
        <v>1</v>
      </c>
      <c r="Y14" s="61">
        <f t="shared" si="9"/>
        <v>1</v>
      </c>
      <c r="Z14" s="61">
        <f t="shared" si="9"/>
        <v>1</v>
      </c>
      <c r="AA14" s="61">
        <f t="shared" si="9"/>
        <v>1</v>
      </c>
      <c r="AB14" s="61">
        <f t="shared" si="9"/>
        <v>1</v>
      </c>
      <c r="AC14" s="61">
        <f t="shared" si="9"/>
        <v>1</v>
      </c>
      <c r="AD14" s="61">
        <f t="shared" si="9"/>
        <v>1</v>
      </c>
      <c r="AE14" s="61">
        <f t="shared" si="9"/>
        <v>1</v>
      </c>
      <c r="AF14" s="61">
        <f t="shared" si="9"/>
        <v>1</v>
      </c>
      <c r="AG14" s="61">
        <f t="shared" si="9"/>
        <v>1</v>
      </c>
      <c r="AH14" s="61">
        <f t="shared" si="9"/>
        <v>1</v>
      </c>
      <c r="AI14" s="61">
        <f t="shared" si="9"/>
        <v>1</v>
      </c>
      <c r="AJ14" s="61">
        <f t="shared" si="9"/>
        <v>1</v>
      </c>
      <c r="AK14" s="61">
        <f t="shared" si="9"/>
        <v>1</v>
      </c>
      <c r="AL14" s="61">
        <f t="shared" si="9"/>
        <v>1</v>
      </c>
      <c r="AM14" s="61">
        <f t="shared" si="9"/>
        <v>1</v>
      </c>
      <c r="AN14" s="61">
        <f t="shared" si="9"/>
        <v>1</v>
      </c>
      <c r="AO14" s="61">
        <f t="shared" si="9"/>
        <v>1</v>
      </c>
      <c r="AP14" s="61">
        <f t="shared" si="9"/>
        <v>1</v>
      </c>
      <c r="AQ14" s="61">
        <f t="shared" si="9"/>
        <v>1</v>
      </c>
      <c r="AR14" s="61">
        <f t="shared" si="9"/>
        <v>1</v>
      </c>
      <c r="AS14" s="61">
        <f t="shared" si="9"/>
        <v>1</v>
      </c>
      <c r="AT14" s="61">
        <f t="shared" si="9"/>
        <v>1</v>
      </c>
      <c r="AU14" s="61">
        <f t="shared" si="9"/>
        <v>1</v>
      </c>
      <c r="AV14" s="61">
        <f t="shared" si="9"/>
        <v>1</v>
      </c>
      <c r="AW14" s="61">
        <f t="shared" si="9"/>
        <v>1</v>
      </c>
      <c r="AX14" s="61">
        <f t="shared" si="9"/>
        <v>1</v>
      </c>
      <c r="AY14" s="61">
        <f t="shared" si="9"/>
        <v>1</v>
      </c>
      <c r="AZ14" s="61">
        <f t="shared" si="9"/>
        <v>1</v>
      </c>
      <c r="BA14" s="61">
        <f t="shared" si="9"/>
        <v>1</v>
      </c>
      <c r="BB14" s="61">
        <f t="shared" si="9"/>
        <v>1</v>
      </c>
      <c r="BC14" s="61">
        <f t="shared" si="9"/>
        <v>1</v>
      </c>
      <c r="BD14" s="61">
        <f t="shared" si="9"/>
        <v>1</v>
      </c>
    </row>
    <row r="15" spans="1:57" collapsed="1" x14ac:dyDescent="0.2">
      <c r="A15" s="9"/>
      <c r="C15" s="13"/>
      <c r="D15" s="46"/>
    </row>
    <row r="16" spans="1:57" x14ac:dyDescent="0.2">
      <c r="A16" s="69">
        <f ca="1">MAX($A$1:A7)+subsection</f>
        <v>11.02</v>
      </c>
      <c r="B16" s="6" t="s">
        <v>293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C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outlineLevel="1" x14ac:dyDescent="0.2">
      <c r="B18" s="50" t="s">
        <v>294</v>
      </c>
      <c r="C18" s="24"/>
      <c r="G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</row>
    <row r="19" spans="1:56" outlineLevel="1" x14ac:dyDescent="0.2">
      <c r="C19" s="24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56" outlineLevel="1" x14ac:dyDescent="0.2">
      <c r="B20" s="48" t="s">
        <v>149</v>
      </c>
      <c r="C20" s="24"/>
      <c r="D20" s="54" t="s">
        <v>279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56" outlineLevel="1" x14ac:dyDescent="0.2">
      <c r="B21" s="49" t="s">
        <v>151</v>
      </c>
      <c r="C21" s="10" t="s">
        <v>217</v>
      </c>
      <c r="D21" s="24">
        <v>1</v>
      </c>
      <c r="G21" s="187">
        <f>SUMPRODUCT('Regulatory Model'!G$154:G$212,INDEX(Tariff_Revenue_to_Bundles,0,$D21))</f>
        <v>213.93153491000001</v>
      </c>
      <c r="H21" s="187">
        <f>SUMPRODUCT('Regulatory Model'!H$154:H$212,INDEX(Tariff_Revenue_to_Bundles,0,$D21))</f>
        <v>232.16389436999998</v>
      </c>
      <c r="I21" s="187">
        <f>SUMPRODUCT('Regulatory Model'!I$154:I$212,INDEX(Tariff_Revenue_to_Bundles,0,$D21))</f>
        <v>232.89551582000001</v>
      </c>
      <c r="J21" s="187">
        <f>SUMPRODUCT('Regulatory Model'!J$154:J$212,INDEX(Tariff_Revenue_to_Bundles,0,$D21))</f>
        <v>247.4199784848773</v>
      </c>
      <c r="K21" s="187">
        <f>SUMPRODUCT('Regulatory Model'!K$154:K$212,INDEX(Tariff_Revenue_to_Bundles,0,$D21))</f>
        <v>233.59994849878811</v>
      </c>
      <c r="L21" s="187">
        <f>SUMPRODUCT('Regulatory Model'!L$154:L$212,INDEX(Tariff_Revenue_to_Bundles,0,$D21))</f>
        <v>263.84122446409867</v>
      </c>
      <c r="M21" s="187">
        <f>SUMPRODUCT('Regulatory Model'!M$154:M$212,INDEX(Tariff_Revenue_to_Bundles,0,$D21))</f>
        <v>274.95080228925138</v>
      </c>
      <c r="N21" s="187">
        <f>SUMPRODUCT('Regulatory Model'!N$154:N$212,INDEX(Tariff_Revenue_to_Bundles,0,$D21))</f>
        <v>286.42955973997005</v>
      </c>
      <c r="O21" s="187">
        <f>SUMPRODUCT('Regulatory Model'!O$154:O$212,INDEX(Tariff_Revenue_to_Bundles,0,$D21))</f>
        <v>298.3248717604119</v>
      </c>
      <c r="P21" s="187">
        <f>SUMPRODUCT('Regulatory Model'!P$154:P$212,INDEX(Tariff_Revenue_to_Bundles,0,$D21))</f>
        <v>310.60822651103524</v>
      </c>
      <c r="Q21" s="187">
        <f>SUMPRODUCT('Regulatory Model'!Q$154:Q$212,INDEX(Tariff_Revenue_to_Bundles,0,$D21))</f>
        <v>323.35905157269127</v>
      </c>
      <c r="R21" s="187">
        <f>SUMPRODUCT('Regulatory Model'!R$154:R$212,INDEX(Tariff_Revenue_to_Bundles,0,$D21))</f>
        <v>336.52801382959194</v>
      </c>
      <c r="S21" s="187">
        <f>SUMPRODUCT('Regulatory Model'!S$154:S$212,INDEX(Tariff_Revenue_to_Bundles,0,$D21))</f>
        <v>350.15903552084768</v>
      </c>
      <c r="T21" s="187">
        <f>SUMPRODUCT('Regulatory Model'!T$154:T$212,INDEX(Tariff_Revenue_to_Bundles,0,$D21))</f>
        <v>364.26077136617192</v>
      </c>
      <c r="U21" s="187">
        <f>SUMPRODUCT('Regulatory Model'!U$154:U$212,INDEX(Tariff_Revenue_to_Bundles,0,$D21))</f>
        <v>378.85270786459381</v>
      </c>
      <c r="V21" s="187">
        <f>SUMPRODUCT('Regulatory Model'!V$154:V$212,INDEX(Tariff_Revenue_to_Bundles,0,$D21))</f>
        <v>393.9465383036972</v>
      </c>
      <c r="W21" s="187">
        <f>SUMPRODUCT('Regulatory Model'!W$154:W$212,INDEX(Tariff_Revenue_to_Bundles,0,$D21))</f>
        <v>409.54705275010156</v>
      </c>
      <c r="X21" s="187">
        <f>SUMPRODUCT('Regulatory Model'!X$154:X$212,INDEX(Tariff_Revenue_to_Bundles,0,$D21))</f>
        <v>425.69412824850099</v>
      </c>
      <c r="Y21" s="187">
        <f>SUMPRODUCT('Regulatory Model'!Y$154:Y$212,INDEX(Tariff_Revenue_to_Bundles,0,$D21))</f>
        <v>442.37695189946538</v>
      </c>
      <c r="Z21" s="187">
        <f>SUMPRODUCT('Regulatory Model'!Z$154:Z$212,INDEX(Tariff_Revenue_to_Bundles,0,$D21))</f>
        <v>459.63884236877925</v>
      </c>
      <c r="AA21" s="187">
        <f>SUMPRODUCT('Regulatory Model'!AA$154:AA$212,INDEX(Tariff_Revenue_to_Bundles,0,$D21))</f>
        <v>477.48206774573993</v>
      </c>
      <c r="AB21" s="187">
        <f>SUMPRODUCT('Regulatory Model'!AB$154:AB$212,INDEX(Tariff_Revenue_to_Bundles,0,$D21))</f>
        <v>495.93640116890742</v>
      </c>
      <c r="AC21" s="187">
        <f>SUMPRODUCT('Regulatory Model'!AC$154:AC$212,INDEX(Tariff_Revenue_to_Bundles,0,$D21))</f>
        <v>515.02503532282719</v>
      </c>
      <c r="AD21" s="187">
        <f>SUMPRODUCT('Regulatory Model'!AD$154:AD$212,INDEX(Tariff_Revenue_to_Bundles,0,$D21))</f>
        <v>534.72839326677888</v>
      </c>
      <c r="AE21" s="187">
        <f>SUMPRODUCT('Regulatory Model'!AE$154:AE$212,INDEX(Tariff_Revenue_to_Bundles,0,$D21))</f>
        <v>555.13506991175564</v>
      </c>
      <c r="AF21" s="187">
        <f>SUMPRODUCT('Regulatory Model'!AF$154:AF$212,INDEX(Tariff_Revenue_to_Bundles,0,$D21))</f>
        <v>576.21448111864993</v>
      </c>
      <c r="AG21" s="187">
        <f>SUMPRODUCT('Regulatory Model'!AG$154:AG$212,INDEX(Tariff_Revenue_to_Bundles,0,$D21))</f>
        <v>597.96873135117573</v>
      </c>
      <c r="AH21" s="187">
        <f>SUMPRODUCT('Regulatory Model'!AH$154:AH$212,INDEX(Tariff_Revenue_to_Bundles,0,$D21))</f>
        <v>620.47993398886103</v>
      </c>
      <c r="AI21" s="187">
        <f>SUMPRODUCT('Regulatory Model'!AI$154:AI$212,INDEX(Tariff_Revenue_to_Bundles,0,$D21))</f>
        <v>643.73678818715337</v>
      </c>
      <c r="AJ21" s="187">
        <f>SUMPRODUCT('Regulatory Model'!AJ$154:AJ$212,INDEX(Tariff_Revenue_to_Bundles,0,$D21))</f>
        <v>667.75779054982297</v>
      </c>
      <c r="AK21" s="187">
        <f>SUMPRODUCT('Regulatory Model'!AK$154:AK$212,INDEX(Tariff_Revenue_to_Bundles,0,$D21))</f>
        <v>692.59332724062972</v>
      </c>
      <c r="AL21" s="187">
        <f>SUMPRODUCT('Regulatory Model'!AL$154:AL$212,INDEX(Tariff_Revenue_to_Bundles,0,$D21))</f>
        <v>718.26066537356212</v>
      </c>
      <c r="AM21" s="187">
        <f>SUMPRODUCT('Regulatory Model'!AM$154:AM$212,INDEX(Tariff_Revenue_to_Bundles,0,$D21))</f>
        <v>744.77010363543741</v>
      </c>
      <c r="AN21" s="187">
        <f>SUMPRODUCT('Regulatory Model'!AN$154:AN$212,INDEX(Tariff_Revenue_to_Bundles,0,$D21))</f>
        <v>772.15395000506828</v>
      </c>
      <c r="AO21" s="187">
        <f>SUMPRODUCT('Regulatory Model'!AO$154:AO$212,INDEX(Tariff_Revenue_to_Bundles,0,$D21))</f>
        <v>800.42792668619154</v>
      </c>
      <c r="AP21" s="187">
        <f>SUMPRODUCT('Regulatory Model'!AP$154:AP$212,INDEX(Tariff_Revenue_to_Bundles,0,$D21))</f>
        <v>829.65729158771126</v>
      </c>
      <c r="AQ21" s="187">
        <f>SUMPRODUCT('Regulatory Model'!AQ$154:AQ$212,INDEX(Tariff_Revenue_to_Bundles,0,$D21))</f>
        <v>859.83045052264322</v>
      </c>
      <c r="AR21" s="187">
        <f>SUMPRODUCT('Regulatory Model'!AR$154:AR$212,INDEX(Tariff_Revenue_to_Bundles,0,$D21))</f>
        <v>891.01333118261982</v>
      </c>
      <c r="AS21" s="187">
        <f>SUMPRODUCT('Regulatory Model'!AS$154:AS$212,INDEX(Tariff_Revenue_to_Bundles,0,$D21))</f>
        <v>923.20438117412675</v>
      </c>
      <c r="AT21" s="187">
        <f>SUMPRODUCT('Regulatory Model'!AT$154:AT$212,INDEX(Tariff_Revenue_to_Bundles,0,$D21))</f>
        <v>956.44347183734828</v>
      </c>
      <c r="AU21" s="187">
        <f>SUMPRODUCT('Regulatory Model'!AU$154:AU$212,INDEX(Tariff_Revenue_to_Bundles,0,$D21))</f>
        <v>990.74914573190085</v>
      </c>
      <c r="AV21" s="187">
        <f>SUMPRODUCT('Regulatory Model'!AV$154:AV$212,INDEX(Tariff_Revenue_to_Bundles,0,$D21))</f>
        <v>1026.1988018237973</v>
      </c>
      <c r="AW21" s="187">
        <f>SUMPRODUCT('Regulatory Model'!AW$154:AW$212,INDEX(Tariff_Revenue_to_Bundles,0,$D21))</f>
        <v>1062.8137300697454</v>
      </c>
      <c r="AX21" s="187">
        <f>SUMPRODUCT('Regulatory Model'!AX$154:AX$212,INDEX(Tariff_Revenue_to_Bundles,0,$D21))</f>
        <v>1100.5892383806074</v>
      </c>
      <c r="AY21" s="187">
        <f>SUMPRODUCT('Regulatory Model'!AY$154:AY$212,INDEX(Tariff_Revenue_to_Bundles,0,$D21))</f>
        <v>1139.6186776336565</v>
      </c>
      <c r="AZ21" s="187">
        <f>SUMPRODUCT('Regulatory Model'!AZ$154:AZ$212,INDEX(Tariff_Revenue_to_Bundles,0,$D21))</f>
        <v>1179.8996250259861</v>
      </c>
      <c r="BA21" s="187">
        <f>SUMPRODUCT('Regulatory Model'!BA$154:BA$212,INDEX(Tariff_Revenue_to_Bundles,0,$D21))</f>
        <v>1221.4835309325529</v>
      </c>
      <c r="BB21" s="187">
        <f>SUMPRODUCT('Regulatory Model'!BB$154:BB$212,INDEX(Tariff_Revenue_to_Bundles,0,$D21))</f>
        <v>1264.376183844701</v>
      </c>
      <c r="BC21" s="187">
        <f>SUMPRODUCT('Regulatory Model'!BC$154:BC$212,INDEX(Tariff_Revenue_to_Bundles,0,$D21))</f>
        <v>1308.6807676219655</v>
      </c>
      <c r="BD21" s="187">
        <f>SUMPRODUCT('Regulatory Model'!BD$154:BD$212,INDEX(Tariff_Revenue_to_Bundles,0,$D21))</f>
        <v>1354.4258707941126</v>
      </c>
    </row>
    <row r="22" spans="1:56" outlineLevel="1" x14ac:dyDescent="0.2">
      <c r="B22" s="49" t="s">
        <v>153</v>
      </c>
      <c r="C22" s="10" t="s">
        <v>217</v>
      </c>
      <c r="D22" s="24">
        <v>2</v>
      </c>
      <c r="G22" s="187">
        <f>SUMPRODUCT('Regulatory Model'!G$154:G$212,INDEX(Tariff_Revenue_to_Bundles,0,$D22))</f>
        <v>12.599429060000002</v>
      </c>
      <c r="H22" s="187">
        <f>SUMPRODUCT('Regulatory Model'!H$154:H$212,INDEX(Tariff_Revenue_to_Bundles,0,$D22))</f>
        <v>15.454573629999999</v>
      </c>
      <c r="I22" s="187">
        <f>SUMPRODUCT('Regulatory Model'!I$154:I$212,INDEX(Tariff_Revenue_to_Bundles,0,$D22))</f>
        <v>17.028808509999998</v>
      </c>
      <c r="J22" s="187">
        <f>SUMPRODUCT('Regulatory Model'!J$154:J$212,INDEX(Tariff_Revenue_to_Bundles,0,$D22))</f>
        <v>17.791249146635288</v>
      </c>
      <c r="K22" s="187">
        <f>SUMPRODUCT('Regulatory Model'!K$154:K$212,INDEX(Tariff_Revenue_to_Bundles,0,$D22))</f>
        <v>14.531368277723146</v>
      </c>
      <c r="L22" s="187">
        <f>SUMPRODUCT('Regulatory Model'!L$154:L$212,INDEX(Tariff_Revenue_to_Bundles,0,$D22))</f>
        <v>18.367230615330598</v>
      </c>
      <c r="M22" s="187">
        <f>SUMPRODUCT('Regulatory Model'!M$154:M$212,INDEX(Tariff_Revenue_to_Bundles,0,$D22))</f>
        <v>19.618084515886164</v>
      </c>
      <c r="N22" s="187">
        <f>SUMPRODUCT('Regulatory Model'!N$154:N$212,INDEX(Tariff_Revenue_to_Bundles,0,$D22))</f>
        <v>20.872550014412504</v>
      </c>
      <c r="O22" s="187">
        <f>SUMPRODUCT('Regulatory Model'!O$154:O$212,INDEX(Tariff_Revenue_to_Bundles,0,$D22))</f>
        <v>22.210185411962716</v>
      </c>
      <c r="P22" s="187">
        <f>SUMPRODUCT('Regulatory Model'!P$154:P$212,INDEX(Tariff_Revenue_to_Bundles,0,$D22))</f>
        <v>23.595972066405377</v>
      </c>
      <c r="Q22" s="187">
        <f>SUMPRODUCT('Regulatory Model'!Q$154:Q$212,INDEX(Tariff_Revenue_to_Bundles,0,$D22))</f>
        <v>25.072118952656606</v>
      </c>
      <c r="R22" s="187">
        <f>SUMPRODUCT('Regulatory Model'!R$154:R$212,INDEX(Tariff_Revenue_to_Bundles,0,$D22))</f>
        <v>26.547954355930802</v>
      </c>
      <c r="S22" s="187">
        <f>SUMPRODUCT('Regulatory Model'!S$154:S$212,INDEX(Tariff_Revenue_to_Bundles,0,$D22))</f>
        <v>28.124781551125825</v>
      </c>
      <c r="T22" s="187">
        <f>SUMPRODUCT('Regulatory Model'!T$154:T$212,INDEX(Tariff_Revenue_to_Bundles,0,$D22))</f>
        <v>29.749060914169085</v>
      </c>
      <c r="U22" s="187">
        <f>SUMPRODUCT('Regulatory Model'!U$154:U$212,INDEX(Tariff_Revenue_to_Bundles,0,$D22))</f>
        <v>31.428884346786468</v>
      </c>
      <c r="V22" s="187">
        <f>SUMPRODUCT('Regulatory Model'!V$154:V$212,INDEX(Tariff_Revenue_to_Bundles,0,$D22))</f>
        <v>33.160654196695091</v>
      </c>
      <c r="W22" s="187">
        <f>SUMPRODUCT('Regulatory Model'!W$154:W$212,INDEX(Tariff_Revenue_to_Bundles,0,$D22))</f>
        <v>34.997972277639612</v>
      </c>
      <c r="X22" s="187">
        <f>SUMPRODUCT('Regulatory Model'!X$154:X$212,INDEX(Tariff_Revenue_to_Bundles,0,$D22))</f>
        <v>36.896083701849605</v>
      </c>
      <c r="Y22" s="187">
        <f>SUMPRODUCT('Regulatory Model'!Y$154:Y$212,INDEX(Tariff_Revenue_to_Bundles,0,$D22))</f>
        <v>38.853788296296884</v>
      </c>
      <c r="Z22" s="187">
        <f>SUMPRODUCT('Regulatory Model'!Z$154:Z$212,INDEX(Tariff_Revenue_to_Bundles,0,$D22))</f>
        <v>40.868818815908298</v>
      </c>
      <c r="AA22" s="187">
        <f>SUMPRODUCT('Regulatory Model'!AA$154:AA$212,INDEX(Tariff_Revenue_to_Bundles,0,$D22))</f>
        <v>43.012247898460679</v>
      </c>
      <c r="AB22" s="187">
        <f>SUMPRODUCT('Regulatory Model'!AB$154:AB$212,INDEX(Tariff_Revenue_to_Bundles,0,$D22))</f>
        <v>45.149484841032489</v>
      </c>
      <c r="AC22" s="187">
        <f>SUMPRODUCT('Regulatory Model'!AC$154:AC$212,INDEX(Tariff_Revenue_to_Bundles,0,$D22))</f>
        <v>47.414086837891766</v>
      </c>
      <c r="AD22" s="187">
        <f>SUMPRODUCT('Regulatory Model'!AD$154:AD$212,INDEX(Tariff_Revenue_to_Bundles,0,$D22))</f>
        <v>49.812148154708545</v>
      </c>
      <c r="AE22" s="187">
        <f>SUMPRODUCT('Regulatory Model'!AE$154:AE$212,INDEX(Tariff_Revenue_to_Bundles,0,$D22))</f>
        <v>52.287477604877054</v>
      </c>
      <c r="AF22" s="187">
        <f>SUMPRODUCT('Regulatory Model'!AF$154:AF$212,INDEX(Tariff_Revenue_to_Bundles,0,$D22))</f>
        <v>54.833132219648114</v>
      </c>
      <c r="AG22" s="187">
        <f>SUMPRODUCT('Regulatory Model'!AG$154:AG$212,INDEX(Tariff_Revenue_to_Bundles,0,$D22))</f>
        <v>57.449696652792888</v>
      </c>
      <c r="AH22" s="187">
        <f>SUMPRODUCT('Regulatory Model'!AH$154:AH$212,INDEX(Tariff_Revenue_to_Bundles,0,$D22))</f>
        <v>60.139647353904742</v>
      </c>
      <c r="AI22" s="187">
        <f>SUMPRODUCT('Regulatory Model'!AI$154:AI$212,INDEX(Tariff_Revenue_to_Bundles,0,$D22))</f>
        <v>62.980397288182232</v>
      </c>
      <c r="AJ22" s="187">
        <f>SUMPRODUCT('Regulatory Model'!AJ$154:AJ$212,INDEX(Tariff_Revenue_to_Bundles,0,$D22))</f>
        <v>65.898887652854185</v>
      </c>
      <c r="AK22" s="187">
        <f>SUMPRODUCT('Regulatory Model'!AK$154:AK$212,INDEX(Tariff_Revenue_to_Bundles,0,$D22))</f>
        <v>68.977656374916663</v>
      </c>
      <c r="AL22" s="187">
        <f>SUMPRODUCT('Regulatory Model'!AL$154:AL$212,INDEX(Tariff_Revenue_to_Bundles,0,$D22))</f>
        <v>72.147996457433251</v>
      </c>
      <c r="AM22" s="187">
        <f>SUMPRODUCT('Regulatory Model'!AM$154:AM$212,INDEX(Tariff_Revenue_to_Bundles,0,$D22))</f>
        <v>75.392828966384258</v>
      </c>
      <c r="AN22" s="187">
        <f>SUMPRODUCT('Regulatory Model'!AN$154:AN$212,INDEX(Tariff_Revenue_to_Bundles,0,$D22))</f>
        <v>78.820587504529286</v>
      </c>
      <c r="AO22" s="187">
        <f>SUMPRODUCT('Regulatory Model'!AO$154:AO$212,INDEX(Tariff_Revenue_to_Bundles,0,$D22))</f>
        <v>82.338204077232717</v>
      </c>
      <c r="AP22" s="187">
        <f>SUMPRODUCT('Regulatory Model'!AP$154:AP$212,INDEX(Tariff_Revenue_to_Bundles,0,$D22))</f>
        <v>85.946416817372125</v>
      </c>
      <c r="AQ22" s="187">
        <f>SUMPRODUCT('Regulatory Model'!AQ$154:AQ$212,INDEX(Tariff_Revenue_to_Bundles,0,$D22))</f>
        <v>89.738886734199966</v>
      </c>
      <c r="AR22" s="187">
        <f>SUMPRODUCT('Regulatory Model'!AR$154:AR$212,INDEX(Tariff_Revenue_to_Bundles,0,$D22))</f>
        <v>93.641745077500815</v>
      </c>
      <c r="AS22" s="187">
        <f>SUMPRODUCT('Regulatory Model'!AS$154:AS$212,INDEX(Tariff_Revenue_to_Bundles,0,$D22))</f>
        <v>97.630301043670755</v>
      </c>
      <c r="AT22" s="187">
        <f>SUMPRODUCT('Regulatory Model'!AT$154:AT$212,INDEX(Tariff_Revenue_to_Bundles,0,$D22))</f>
        <v>101.82816125739942</v>
      </c>
      <c r="AU22" s="187">
        <f>SUMPRODUCT('Regulatory Model'!AU$154:AU$212,INDEX(Tariff_Revenue_to_Bundles,0,$D22))</f>
        <v>106.12913160299145</v>
      </c>
      <c r="AV22" s="187">
        <f>SUMPRODUCT('Regulatory Model'!AV$154:AV$212,INDEX(Tariff_Revenue_to_Bundles,0,$D22))</f>
        <v>110.63870413985242</v>
      </c>
      <c r="AW22" s="187">
        <f>SUMPRODUCT('Regulatory Model'!AW$154:AW$212,INDEX(Tariff_Revenue_to_Bundles,0,$D22))</f>
        <v>115.25851841308244</v>
      </c>
      <c r="AX22" s="187">
        <f>SUMPRODUCT('Regulatory Model'!AX$154:AX$212,INDEX(Tariff_Revenue_to_Bundles,0,$D22))</f>
        <v>120.09560047424884</v>
      </c>
      <c r="AY22" s="187">
        <f>SUMPRODUCT('Regulatory Model'!AY$154:AY$212,INDEX(Tariff_Revenue_to_Bundles,0,$D22))</f>
        <v>125.06371157681002</v>
      </c>
      <c r="AZ22" s="187">
        <f>SUMPRODUCT('Regulatory Model'!AZ$154:AZ$212,INDEX(Tariff_Revenue_to_Bundles,0,$D22))</f>
        <v>130.25688141992936</v>
      </c>
      <c r="BA22" s="187">
        <f>SUMPRODUCT('Regulatory Model'!BA$154:BA$212,INDEX(Tariff_Revenue_to_Bundles,0,$D22))</f>
        <v>135.57546636198188</v>
      </c>
      <c r="BB22" s="187">
        <f>SUMPRODUCT('Regulatory Model'!BB$154:BB$212,INDEX(Tariff_Revenue_to_Bundles,0,$D22))</f>
        <v>141.02342638867069</v>
      </c>
      <c r="BC22" s="187">
        <f>SUMPRODUCT('Regulatory Model'!BC$154:BC$212,INDEX(Tariff_Revenue_to_Bundles,0,$D22))</f>
        <v>146.82123235565658</v>
      </c>
      <c r="BD22" s="187">
        <f>SUMPRODUCT('Regulatory Model'!BD$154:BD$212,INDEX(Tariff_Revenue_to_Bundles,0,$D22))</f>
        <v>152.65546825673249</v>
      </c>
    </row>
    <row r="23" spans="1:56" outlineLevel="1" x14ac:dyDescent="0.2">
      <c r="B23" s="49" t="s">
        <v>154</v>
      </c>
      <c r="C23" s="10" t="s">
        <v>217</v>
      </c>
      <c r="D23" s="24">
        <v>3</v>
      </c>
      <c r="F23" s="74"/>
      <c r="G23" s="187">
        <f>SUMPRODUCT('Regulatory Model'!G$154:G$212,INDEX(Tariff_Revenue_to_Bundles,0,$D23))</f>
        <v>26.11847605414</v>
      </c>
      <c r="H23" s="187">
        <f>SUMPRODUCT('Regulatory Model'!H$154:H$212,INDEX(Tariff_Revenue_to_Bundles,0,$D23))</f>
        <v>28.870260699999999</v>
      </c>
      <c r="I23" s="187">
        <f>SUMPRODUCT('Regulatory Model'!I$154:I$212,INDEX(Tariff_Revenue_to_Bundles,0,$D23))</f>
        <v>28.12611733</v>
      </c>
      <c r="J23" s="187">
        <f>SUMPRODUCT('Regulatory Model'!J$154:J$212,INDEX(Tariff_Revenue_to_Bundles,0,$D23))</f>
        <v>30.736578981908131</v>
      </c>
      <c r="K23" s="187">
        <f>SUMPRODUCT('Regulatory Model'!K$154:K$212,INDEX(Tariff_Revenue_to_Bundles,0,$D23))</f>
        <v>26.261908361202462</v>
      </c>
      <c r="L23" s="187">
        <f>SUMPRODUCT('Regulatory Model'!L$154:L$212,INDEX(Tariff_Revenue_to_Bundles,0,$D23))</f>
        <v>29.817942702799769</v>
      </c>
      <c r="M23" s="187">
        <f>SUMPRODUCT('Regulatory Model'!M$154:M$212,INDEX(Tariff_Revenue_to_Bundles,0,$D23))</f>
        <v>30.661450553474641</v>
      </c>
      <c r="N23" s="187">
        <f>SUMPRODUCT('Regulatory Model'!N$154:N$212,INDEX(Tariff_Revenue_to_Bundles,0,$D23))</f>
        <v>31.583641391602086</v>
      </c>
      <c r="O23" s="187">
        <f>SUMPRODUCT('Regulatory Model'!O$154:O$212,INDEX(Tariff_Revenue_to_Bundles,0,$D23))</f>
        <v>32.515937665820815</v>
      </c>
      <c r="P23" s="187">
        <f>SUMPRODUCT('Regulatory Model'!P$154:P$212,INDEX(Tariff_Revenue_to_Bundles,0,$D23))</f>
        <v>33.462861948258379</v>
      </c>
      <c r="Q23" s="187">
        <f>SUMPRODUCT('Regulatory Model'!Q$154:Q$212,INDEX(Tariff_Revenue_to_Bundles,0,$D23))</f>
        <v>34.420259217407995</v>
      </c>
      <c r="R23" s="187">
        <f>SUMPRODUCT('Regulatory Model'!R$154:R$212,INDEX(Tariff_Revenue_to_Bundles,0,$D23))</f>
        <v>35.453750410805277</v>
      </c>
      <c r="S23" s="187">
        <f>SUMPRODUCT('Regulatory Model'!S$154:S$212,INDEX(Tariff_Revenue_to_Bundles,0,$D23))</f>
        <v>36.504242302164897</v>
      </c>
      <c r="T23" s="187">
        <f>SUMPRODUCT('Regulatory Model'!T$154:T$212,INDEX(Tariff_Revenue_to_Bundles,0,$D23))</f>
        <v>37.564559263837722</v>
      </c>
      <c r="U23" s="187">
        <f>SUMPRODUCT('Regulatory Model'!U$154:U$212,INDEX(Tariff_Revenue_to_Bundles,0,$D23))</f>
        <v>38.642793197549032</v>
      </c>
      <c r="V23" s="187">
        <f>SUMPRODUCT('Regulatory Model'!V$154:V$212,INDEX(Tariff_Revenue_to_Bundles,0,$D23))</f>
        <v>39.799231890473457</v>
      </c>
      <c r="W23" s="187">
        <f>SUMPRODUCT('Regulatory Model'!W$154:W$212,INDEX(Tariff_Revenue_to_Bundles,0,$D23))</f>
        <v>40.902761878882323</v>
      </c>
      <c r="X23" s="187">
        <f>SUMPRODUCT('Regulatory Model'!X$154:X$212,INDEX(Tariff_Revenue_to_Bundles,0,$D23))</f>
        <v>42.152432685293896</v>
      </c>
      <c r="Y23" s="187">
        <f>SUMPRODUCT('Regulatory Model'!Y$154:Y$212,INDEX(Tariff_Revenue_to_Bundles,0,$D23))</f>
        <v>43.356426504978437</v>
      </c>
      <c r="Z23" s="187">
        <f>SUMPRODUCT('Regulatory Model'!Z$154:Z$212,INDEX(Tariff_Revenue_to_Bundles,0,$D23))</f>
        <v>44.638515827328057</v>
      </c>
      <c r="AA23" s="187">
        <f>SUMPRODUCT('Regulatory Model'!AA$154:AA$212,INDEX(Tariff_Revenue_to_Bundles,0,$D23))</f>
        <v>45.943159356608149</v>
      </c>
      <c r="AB23" s="187">
        <f>SUMPRODUCT('Regulatory Model'!AB$154:AB$212,INDEX(Tariff_Revenue_to_Bundles,0,$D23))</f>
        <v>47.260902598023428</v>
      </c>
      <c r="AC23" s="187">
        <f>SUMPRODUCT('Regulatory Model'!AC$154:AC$212,INDEX(Tariff_Revenue_to_Bundles,0,$D23))</f>
        <v>48.596755146634088</v>
      </c>
      <c r="AD23" s="187">
        <f>SUMPRODUCT('Regulatory Model'!AD$154:AD$212,INDEX(Tariff_Revenue_to_Bundles,0,$D23))</f>
        <v>50.012809789824971</v>
      </c>
      <c r="AE23" s="187">
        <f>SUMPRODUCT('Regulatory Model'!AE$154:AE$212,INDEX(Tariff_Revenue_to_Bundles,0,$D23))</f>
        <v>51.456193922247223</v>
      </c>
      <c r="AF23" s="187">
        <f>SUMPRODUCT('Regulatory Model'!AF$154:AF$212,INDEX(Tariff_Revenue_to_Bundles,0,$D23))</f>
        <v>52.98038772571018</v>
      </c>
      <c r="AG23" s="187">
        <f>SUMPRODUCT('Regulatory Model'!AG$154:AG$212,INDEX(Tariff_Revenue_to_Bundles,0,$D23))</f>
        <v>54.524860245646543</v>
      </c>
      <c r="AH23" s="187">
        <f>SUMPRODUCT('Regulatory Model'!AH$154:AH$212,INDEX(Tariff_Revenue_to_Bundles,0,$D23))</f>
        <v>56.092087931650198</v>
      </c>
      <c r="AI23" s="187">
        <f>SUMPRODUCT('Regulatory Model'!AI$154:AI$212,INDEX(Tariff_Revenue_to_Bundles,0,$D23))</f>
        <v>57.682417232756862</v>
      </c>
      <c r="AJ23" s="187">
        <f>SUMPRODUCT('Regulatory Model'!AJ$154:AJ$212,INDEX(Tariff_Revenue_to_Bundles,0,$D23))</f>
        <v>59.355482706275417</v>
      </c>
      <c r="AK23" s="187">
        <f>SUMPRODUCT('Regulatory Model'!AK$154:AK$212,INDEX(Tariff_Revenue_to_Bundles,0,$D23))</f>
        <v>61.112305685288476</v>
      </c>
      <c r="AL23" s="187">
        <f>SUMPRODUCT('Regulatory Model'!AL$154:AL$212,INDEX(Tariff_Revenue_to_Bundles,0,$D23))</f>
        <v>62.84351544791172</v>
      </c>
      <c r="AM23" s="187">
        <f>SUMPRODUCT('Regulatory Model'!AM$154:AM$212,INDEX(Tariff_Revenue_to_Bundles,0,$D23))</f>
        <v>64.649070843455533</v>
      </c>
      <c r="AN23" s="187">
        <f>SUMPRODUCT('Regulatory Model'!AN$154:AN$212,INDEX(Tariff_Revenue_to_Bundles,0,$D23))</f>
        <v>66.550771794142989</v>
      </c>
      <c r="AO23" s="187">
        <f>SUMPRODUCT('Regulatory Model'!AO$154:AO$212,INDEX(Tariff_Revenue_to_Bundles,0,$D23))</f>
        <v>68.479388130903146</v>
      </c>
      <c r="AP23" s="187">
        <f>SUMPRODUCT('Regulatory Model'!AP$154:AP$212,INDEX(Tariff_Revenue_to_Bundles,0,$D23))</f>
        <v>70.435657986613762</v>
      </c>
      <c r="AQ23" s="187">
        <f>SUMPRODUCT('Regulatory Model'!AQ$154:AQ$212,INDEX(Tariff_Revenue_to_Bundles,0,$D23))</f>
        <v>72.479144922808317</v>
      </c>
      <c r="AR23" s="187">
        <f>SUMPRODUCT('Regulatory Model'!AR$154:AR$212,INDEX(Tariff_Revenue_to_Bundles,0,$D23))</f>
        <v>74.565973788128233</v>
      </c>
      <c r="AS23" s="187">
        <f>SUMPRODUCT('Regulatory Model'!AS$154:AS$212,INDEX(Tariff_Revenue_to_Bundles,0,$D23))</f>
        <v>76.671453778970161</v>
      </c>
      <c r="AT23" s="187">
        <f>SUMPRODUCT('Regulatory Model'!AT$154:AT$212,INDEX(Tariff_Revenue_to_Bundles,0,$D23))</f>
        <v>78.934514245113192</v>
      </c>
      <c r="AU23" s="187">
        <f>SUMPRODUCT('Regulatory Model'!AU$154:AU$212,INDEX(Tariff_Revenue_to_Bundles,0,$D23))</f>
        <v>81.173612321919123</v>
      </c>
      <c r="AV23" s="187">
        <f>SUMPRODUCT('Regulatory Model'!AV$154:AV$212,INDEX(Tariff_Revenue_to_Bundles,0,$D23))</f>
        <v>83.505805173911654</v>
      </c>
      <c r="AW23" s="187">
        <f>SUMPRODUCT('Regulatory Model'!AW$154:AW$212,INDEX(Tariff_Revenue_to_Bundles,0,$D23))</f>
        <v>85.927522826633975</v>
      </c>
      <c r="AX23" s="187">
        <f>SUMPRODUCT('Regulatory Model'!AX$154:AX$212,INDEX(Tariff_Revenue_to_Bundles,0,$D23))</f>
        <v>88.387909665164671</v>
      </c>
      <c r="AY23" s="187">
        <f>SUMPRODUCT('Regulatory Model'!AY$154:AY$212,INDEX(Tariff_Revenue_to_Bundles,0,$D23))</f>
        <v>90.899967501158102</v>
      </c>
      <c r="AZ23" s="187">
        <f>SUMPRODUCT('Regulatory Model'!AZ$154:AZ$212,INDEX(Tariff_Revenue_to_Bundles,0,$D23))</f>
        <v>93.558659838942091</v>
      </c>
      <c r="BA23" s="187">
        <f>SUMPRODUCT('Regulatory Model'!BA$154:BA$212,INDEX(Tariff_Revenue_to_Bundles,0,$D23))</f>
        <v>96.205460581212606</v>
      </c>
      <c r="BB23" s="187">
        <f>SUMPRODUCT('Regulatory Model'!BB$154:BB$212,INDEX(Tariff_Revenue_to_Bundles,0,$D23))</f>
        <v>98.950980630308791</v>
      </c>
      <c r="BC23" s="187">
        <f>SUMPRODUCT('Regulatory Model'!BC$154:BC$212,INDEX(Tariff_Revenue_to_Bundles,0,$D23))</f>
        <v>101.79229130125475</v>
      </c>
      <c r="BD23" s="187">
        <f>SUMPRODUCT('Regulatory Model'!BD$154:BD$212,INDEX(Tariff_Revenue_to_Bundles,0,$D23))</f>
        <v>104.7433620955002</v>
      </c>
    </row>
    <row r="24" spans="1:56" outlineLevel="1" x14ac:dyDescent="0.2">
      <c r="B24" s="49" t="s">
        <v>155</v>
      </c>
      <c r="C24" s="10" t="s">
        <v>217</v>
      </c>
      <c r="D24" s="24">
        <v>4</v>
      </c>
      <c r="F24" s="74"/>
      <c r="G24" s="187">
        <f>SUMPRODUCT('Regulatory Model'!G$154:G$212,INDEX(Tariff_Revenue_to_Bundles,0,$D24))</f>
        <v>15.89462954</v>
      </c>
      <c r="H24" s="187">
        <f>SUMPRODUCT('Regulatory Model'!H$154:H$212,INDEX(Tariff_Revenue_to_Bundles,0,$D24))</f>
        <v>18.029445690000003</v>
      </c>
      <c r="I24" s="187">
        <f>SUMPRODUCT('Regulatory Model'!I$154:I$212,INDEX(Tariff_Revenue_to_Bundles,0,$D24))</f>
        <v>17.322957729999999</v>
      </c>
      <c r="J24" s="187">
        <f>SUMPRODUCT('Regulatory Model'!J$154:J$212,INDEX(Tariff_Revenue_to_Bundles,0,$D24))</f>
        <v>27.379066478457599</v>
      </c>
      <c r="K24" s="187">
        <f>SUMPRODUCT('Regulatory Model'!K$154:K$212,INDEX(Tariff_Revenue_to_Bundles,0,$D24))</f>
        <v>33.086013910974941</v>
      </c>
      <c r="L24" s="187">
        <f>SUMPRODUCT('Regulatory Model'!L$154:L$212,INDEX(Tariff_Revenue_to_Bundles,0,$D24))</f>
        <v>34.178383426081744</v>
      </c>
      <c r="M24" s="187">
        <f>SUMPRODUCT('Regulatory Model'!M$154:M$212,INDEX(Tariff_Revenue_to_Bundles,0,$D24))</f>
        <v>38.463680278972127</v>
      </c>
      <c r="N24" s="187">
        <f>SUMPRODUCT('Regulatory Model'!N$154:N$212,INDEX(Tariff_Revenue_to_Bundles,0,$D24))</f>
        <v>42.919148402636715</v>
      </c>
      <c r="O24" s="187">
        <f>SUMPRODUCT('Regulatory Model'!O$154:O$212,INDEX(Tariff_Revenue_to_Bundles,0,$D24))</f>
        <v>47.624643091008046</v>
      </c>
      <c r="P24" s="187">
        <f>SUMPRODUCT('Regulatory Model'!P$154:P$212,INDEX(Tariff_Revenue_to_Bundles,0,$D24))</f>
        <v>52.517474880336287</v>
      </c>
      <c r="Q24" s="187">
        <f>SUMPRODUCT('Regulatory Model'!Q$154:Q$212,INDEX(Tariff_Revenue_to_Bundles,0,$D24))</f>
        <v>57.688446947113327</v>
      </c>
      <c r="R24" s="187">
        <f>SUMPRODUCT('Regulatory Model'!R$154:R$212,INDEX(Tariff_Revenue_to_Bundles,0,$D24))</f>
        <v>62.954930018388744</v>
      </c>
      <c r="S24" s="187">
        <f>SUMPRODUCT('Regulatory Model'!S$154:S$212,INDEX(Tariff_Revenue_to_Bundles,0,$D24))</f>
        <v>68.520646617202928</v>
      </c>
      <c r="T24" s="187">
        <f>SUMPRODUCT('Regulatory Model'!T$154:T$212,INDEX(Tariff_Revenue_to_Bundles,0,$D24))</f>
        <v>74.399230737496609</v>
      </c>
      <c r="U24" s="187">
        <f>SUMPRODUCT('Regulatory Model'!U$154:U$212,INDEX(Tariff_Revenue_to_Bundles,0,$D24))</f>
        <v>80.374175182345667</v>
      </c>
      <c r="V24" s="187">
        <f>SUMPRODUCT('Regulatory Model'!V$154:V$212,INDEX(Tariff_Revenue_to_Bundles,0,$D24))</f>
        <v>86.68035447917562</v>
      </c>
      <c r="W24" s="187">
        <f>SUMPRODUCT('Regulatory Model'!W$154:W$212,INDEX(Tariff_Revenue_to_Bundles,0,$D24))</f>
        <v>93.335581893654762</v>
      </c>
      <c r="X24" s="187">
        <f>SUMPRODUCT('Regulatory Model'!X$154:X$212,INDEX(Tariff_Revenue_to_Bundles,0,$D24))</f>
        <v>100.22558495647829</v>
      </c>
      <c r="Y24" s="187">
        <f>SUMPRODUCT('Regulatory Model'!Y$154:Y$212,INDEX(Tariff_Revenue_to_Bundles,0,$D24))</f>
        <v>107.3491634946183</v>
      </c>
      <c r="Z24" s="187">
        <f>SUMPRODUCT('Regulatory Model'!Z$154:Z$212,INDEX(Tariff_Revenue_to_Bundles,0,$D24))</f>
        <v>114.70405026300186</v>
      </c>
      <c r="AA24" s="187">
        <f>SUMPRODUCT('Regulatory Model'!AA$154:AA$212,INDEX(Tariff_Revenue_to_Bundles,0,$D24))</f>
        <v>122.46222055087155</v>
      </c>
      <c r="AB24" s="187">
        <f>SUMPRODUCT('Regulatory Model'!AB$154:AB$212,INDEX(Tariff_Revenue_to_Bundles,0,$D24))</f>
        <v>130.4637693411924</v>
      </c>
      <c r="AC24" s="187">
        <f>SUMPRODUCT('Regulatory Model'!AC$154:AC$212,INDEX(Tariff_Revenue_to_Bundles,0,$D24))</f>
        <v>138.89190291338269</v>
      </c>
      <c r="AD24" s="187">
        <f>SUMPRODUCT('Regulatory Model'!AD$154:AD$212,INDEX(Tariff_Revenue_to_Bundles,0,$D24))</f>
        <v>147.58327484319219</v>
      </c>
      <c r="AE24" s="187">
        <f>SUMPRODUCT('Regulatory Model'!AE$154:AE$212,INDEX(Tariff_Revenue_to_Bundles,0,$D24))</f>
        <v>156.7388903568085</v>
      </c>
      <c r="AF24" s="187">
        <f>SUMPRODUCT('Regulatory Model'!AF$154:AF$212,INDEX(Tariff_Revenue_to_Bundles,0,$D24))</f>
        <v>166.17360980112215</v>
      </c>
      <c r="AG24" s="187">
        <f>SUMPRODUCT('Regulatory Model'!AG$154:AG$212,INDEX(Tariff_Revenue_to_Bundles,0,$D24))</f>
        <v>175.88801782990444</v>
      </c>
      <c r="AH24" s="187">
        <f>SUMPRODUCT('Regulatory Model'!AH$154:AH$212,INDEX(Tariff_Revenue_to_Bundles,0,$D24))</f>
        <v>186.09747027975908</v>
      </c>
      <c r="AI24" s="187">
        <f>SUMPRODUCT('Regulatory Model'!AI$154:AI$212,INDEX(Tariff_Revenue_to_Bundles,0,$D24))</f>
        <v>196.60330729377017</v>
      </c>
      <c r="AJ24" s="187">
        <f>SUMPRODUCT('Regulatory Model'!AJ$154:AJ$212,INDEX(Tariff_Revenue_to_Bundles,0,$D24))</f>
        <v>207.63287766232042</v>
      </c>
      <c r="AK24" s="187">
        <f>SUMPRODUCT('Regulatory Model'!AK$154:AK$212,INDEX(Tariff_Revenue_to_Bundles,0,$D24))</f>
        <v>218.97536201815026</v>
      </c>
      <c r="AL24" s="187">
        <f>SUMPRODUCT('Regulatory Model'!AL$154:AL$212,INDEX(Tariff_Revenue_to_Bundles,0,$D24))</f>
        <v>230.87974542961464</v>
      </c>
      <c r="AM24" s="187">
        <f>SUMPRODUCT('Regulatory Model'!AM$154:AM$212,INDEX(Tariff_Revenue_to_Bundles,0,$D24))</f>
        <v>243.34975858428425</v>
      </c>
      <c r="AN24" s="187">
        <f>SUMPRODUCT('Regulatory Model'!AN$154:AN$212,INDEX(Tariff_Revenue_to_Bundles,0,$D24))</f>
        <v>256.17455108245179</v>
      </c>
      <c r="AO24" s="187">
        <f>SUMPRODUCT('Regulatory Model'!AO$154:AO$212,INDEX(Tariff_Revenue_to_Bundles,0,$D24))</f>
        <v>269.34323853226613</v>
      </c>
      <c r="AP24" s="187">
        <f>SUMPRODUCT('Regulatory Model'!AP$154:AP$212,INDEX(Tariff_Revenue_to_Bundles,0,$D24))</f>
        <v>283.12493077785291</v>
      </c>
      <c r="AQ24" s="187">
        <f>SUMPRODUCT('Regulatory Model'!AQ$154:AQ$212,INDEX(Tariff_Revenue_to_Bundles,0,$D24))</f>
        <v>297.54338636956902</v>
      </c>
      <c r="AR24" s="187">
        <f>SUMPRODUCT('Regulatory Model'!AR$154:AR$212,INDEX(Tariff_Revenue_to_Bundles,0,$D24))</f>
        <v>312.35060207588447</v>
      </c>
      <c r="AS24" s="187">
        <f>SUMPRODUCT('Regulatory Model'!AS$154:AS$212,INDEX(Tariff_Revenue_to_Bundles,0,$D24))</f>
        <v>327.52188709319557</v>
      </c>
      <c r="AT24" s="187">
        <f>SUMPRODUCT('Regulatory Model'!AT$154:AT$212,INDEX(Tariff_Revenue_to_Bundles,0,$D24))</f>
        <v>343.67725462581882</v>
      </c>
      <c r="AU24" s="187">
        <f>SUMPRODUCT('Regulatory Model'!AU$154:AU$212,INDEX(Tariff_Revenue_to_Bundles,0,$D24))</f>
        <v>360.23843874946965</v>
      </c>
      <c r="AV24" s="187">
        <f>SUMPRODUCT('Regulatory Model'!AV$154:AV$212,INDEX(Tariff_Revenue_to_Bundles,0,$D24))</f>
        <v>377.5216819197862</v>
      </c>
      <c r="AW24" s="187">
        <f>SUMPRODUCT('Regulatory Model'!AW$154:AW$212,INDEX(Tariff_Revenue_to_Bundles,0,$D24))</f>
        <v>395.22833497561646</v>
      </c>
      <c r="AX24" s="187">
        <f>SUMPRODUCT('Regulatory Model'!AX$154:AX$212,INDEX(Tariff_Revenue_to_Bundles,0,$D24))</f>
        <v>413.68663605473779</v>
      </c>
      <c r="AY24" s="187">
        <f>SUMPRODUCT('Regulatory Model'!AY$154:AY$212,INDEX(Tariff_Revenue_to_Bundles,0,$D24))</f>
        <v>432.93039659039471</v>
      </c>
      <c r="AZ24" s="187">
        <f>SUMPRODUCT('Regulatory Model'!AZ$154:AZ$212,INDEX(Tariff_Revenue_to_Bundles,0,$D24))</f>
        <v>452.6306554464299</v>
      </c>
      <c r="BA24" s="187">
        <f>SUMPRODUCT('Regulatory Model'!BA$154:BA$212,INDEX(Tariff_Revenue_to_Bundles,0,$D24))</f>
        <v>473.1350945875767</v>
      </c>
      <c r="BB24" s="187">
        <f>SUMPRODUCT('Regulatory Model'!BB$154:BB$212,INDEX(Tariff_Revenue_to_Bundles,0,$D24))</f>
        <v>494.46848362112866</v>
      </c>
      <c r="BC24" s="187">
        <f>SUMPRODUCT('Regulatory Model'!BC$154:BC$212,INDEX(Tariff_Revenue_to_Bundles,0,$D24))</f>
        <v>516.64974217036638</v>
      </c>
      <c r="BD24" s="187">
        <f>SUMPRODUCT('Regulatory Model'!BD$154:BD$212,INDEX(Tariff_Revenue_to_Bundles,0,$D24))</f>
        <v>539.34920476633533</v>
      </c>
    </row>
    <row r="25" spans="1:56" outlineLevel="1" x14ac:dyDescent="0.2">
      <c r="B25" s="49" t="s">
        <v>156</v>
      </c>
      <c r="C25" s="10" t="s">
        <v>217</v>
      </c>
      <c r="D25" s="24">
        <v>5</v>
      </c>
      <c r="F25" s="74"/>
      <c r="G25" s="187">
        <f>SUMPRODUCT('Regulatory Model'!G$154:G$212,INDEX(Tariff_Revenue_to_Bundles,0,$D25))</f>
        <v>18.395917550350003</v>
      </c>
      <c r="H25" s="187">
        <f>SUMPRODUCT('Regulatory Model'!H$154:H$212,INDEX(Tariff_Revenue_to_Bundles,0,$D25))</f>
        <v>20.71222217</v>
      </c>
      <c r="I25" s="187">
        <f>SUMPRODUCT('Regulatory Model'!I$154:I$212,INDEX(Tariff_Revenue_to_Bundles,0,$D25))</f>
        <v>20.02533571</v>
      </c>
      <c r="J25" s="187">
        <f>SUMPRODUCT('Regulatory Model'!J$154:J$212,INDEX(Tariff_Revenue_to_Bundles,0,$D25))</f>
        <v>20.521898073273654</v>
      </c>
      <c r="K25" s="187">
        <f>SUMPRODUCT('Regulatory Model'!K$154:K$212,INDEX(Tariff_Revenue_to_Bundles,0,$D25))</f>
        <v>18.024902166302549</v>
      </c>
      <c r="L25" s="187">
        <f>SUMPRODUCT('Regulatory Model'!L$154:L$212,INDEX(Tariff_Revenue_to_Bundles,0,$D25))</f>
        <v>20.696149989809971</v>
      </c>
      <c r="M25" s="187">
        <f>SUMPRODUCT('Regulatory Model'!M$154:M$212,INDEX(Tariff_Revenue_to_Bundles,0,$D25))</f>
        <v>21.339618581214456</v>
      </c>
      <c r="N25" s="187">
        <f>SUMPRODUCT('Regulatory Model'!N$154:N$212,INDEX(Tariff_Revenue_to_Bundles,0,$D25))</f>
        <v>21.997695068867813</v>
      </c>
      <c r="O25" s="187">
        <f>SUMPRODUCT('Regulatory Model'!O$154:O$212,INDEX(Tariff_Revenue_to_Bundles,0,$D25))</f>
        <v>22.701251535011895</v>
      </c>
      <c r="P25" s="187">
        <f>SUMPRODUCT('Regulatory Model'!P$154:P$212,INDEX(Tariff_Revenue_to_Bundles,0,$D25))</f>
        <v>23.383747958934581</v>
      </c>
      <c r="Q25" s="187">
        <f>SUMPRODUCT('Regulatory Model'!Q$154:Q$212,INDEX(Tariff_Revenue_to_Bundles,0,$D25))</f>
        <v>24.112106602909115</v>
      </c>
      <c r="R25" s="187">
        <f>SUMPRODUCT('Regulatory Model'!R$154:R$212,INDEX(Tariff_Revenue_to_Bundles,0,$D25))</f>
        <v>24.851143080299671</v>
      </c>
      <c r="S25" s="187">
        <f>SUMPRODUCT('Regulatory Model'!S$154:S$212,INDEX(Tariff_Revenue_to_Bundles,0,$D25))</f>
        <v>25.643462009942265</v>
      </c>
      <c r="T25" s="187">
        <f>SUMPRODUCT('Regulatory Model'!T$154:T$212,INDEX(Tariff_Revenue_to_Bundles,0,$D25))</f>
        <v>26.503296975167615</v>
      </c>
      <c r="U25" s="187">
        <f>SUMPRODUCT('Regulatory Model'!U$154:U$212,INDEX(Tariff_Revenue_to_Bundles,0,$D25))</f>
        <v>27.476439960182947</v>
      </c>
      <c r="V25" s="187">
        <f>SUMPRODUCT('Regulatory Model'!V$154:V$212,INDEX(Tariff_Revenue_to_Bundles,0,$D25))</f>
        <v>28.506574830538568</v>
      </c>
      <c r="W25" s="187">
        <f>SUMPRODUCT('Regulatory Model'!W$154:W$212,INDEX(Tariff_Revenue_to_Bundles,0,$D25))</f>
        <v>29.519539800888797</v>
      </c>
      <c r="X25" s="187">
        <f>SUMPRODUCT('Regulatory Model'!X$154:X$212,INDEX(Tariff_Revenue_to_Bundles,0,$D25))</f>
        <v>30.594946882411449</v>
      </c>
      <c r="Y25" s="187">
        <f>SUMPRODUCT('Regulatory Model'!Y$154:Y$212,INDEX(Tariff_Revenue_to_Bundles,0,$D25))</f>
        <v>31.696009514632888</v>
      </c>
      <c r="Z25" s="187">
        <f>SUMPRODUCT('Regulatory Model'!Z$154:Z$212,INDEX(Tariff_Revenue_to_Bundles,0,$D25))</f>
        <v>32.820460452480241</v>
      </c>
      <c r="AA25" s="187">
        <f>SUMPRODUCT('Regulatory Model'!AA$154:AA$212,INDEX(Tariff_Revenue_to_Bundles,0,$D25))</f>
        <v>34.011574496692411</v>
      </c>
      <c r="AB25" s="187">
        <f>SUMPRODUCT('Regulatory Model'!AB$154:AB$212,INDEX(Tariff_Revenue_to_Bundles,0,$D25))</f>
        <v>35.224288728618291</v>
      </c>
      <c r="AC25" s="187">
        <f>SUMPRODUCT('Regulatory Model'!AC$154:AC$212,INDEX(Tariff_Revenue_to_Bundles,0,$D25))</f>
        <v>36.463612743317924</v>
      </c>
      <c r="AD25" s="187">
        <f>SUMPRODUCT('Regulatory Model'!AD$154:AD$212,INDEX(Tariff_Revenue_to_Bundles,0,$D25))</f>
        <v>37.766168871044179</v>
      </c>
      <c r="AE25" s="187">
        <f>SUMPRODUCT('Regulatory Model'!AE$154:AE$212,INDEX(Tariff_Revenue_to_Bundles,0,$D25))</f>
        <v>39.105262112300196</v>
      </c>
      <c r="AF25" s="187">
        <f>SUMPRODUCT('Regulatory Model'!AF$154:AF$212,INDEX(Tariff_Revenue_to_Bundles,0,$D25))</f>
        <v>40.473949498336196</v>
      </c>
      <c r="AG25" s="187">
        <f>SUMPRODUCT('Regulatory Model'!AG$154:AG$212,INDEX(Tariff_Revenue_to_Bundles,0,$D25))</f>
        <v>41.908482870540468</v>
      </c>
      <c r="AH25" s="187">
        <f>SUMPRODUCT('Regulatory Model'!AH$154:AH$212,INDEX(Tariff_Revenue_to_Bundles,0,$D25))</f>
        <v>43.375686181830098</v>
      </c>
      <c r="AI25" s="187">
        <f>SUMPRODUCT('Regulatory Model'!AI$154:AI$212,INDEX(Tariff_Revenue_to_Bundles,0,$D25))</f>
        <v>44.875905881240982</v>
      </c>
      <c r="AJ25" s="187">
        <f>SUMPRODUCT('Regulatory Model'!AJ$154:AJ$212,INDEX(Tariff_Revenue_to_Bundles,0,$D25))</f>
        <v>46.445427515109323</v>
      </c>
      <c r="AK25" s="187">
        <f>SUMPRODUCT('Regulatory Model'!AK$154:AK$212,INDEX(Tariff_Revenue_to_Bundles,0,$D25))</f>
        <v>48.086333139597713</v>
      </c>
      <c r="AL25" s="187">
        <f>SUMPRODUCT('Regulatory Model'!AL$154:AL$212,INDEX(Tariff_Revenue_to_Bundles,0,$D25))</f>
        <v>49.735596480406677</v>
      </c>
      <c r="AM25" s="187">
        <f>SUMPRODUCT('Regulatory Model'!AM$154:AM$212,INDEX(Tariff_Revenue_to_Bundles,0,$D25))</f>
        <v>51.447539087981518</v>
      </c>
      <c r="AN25" s="187">
        <f>SUMPRODUCT('Regulatory Model'!AN$154:AN$212,INDEX(Tariff_Revenue_to_Bundles,0,$D25))</f>
        <v>53.245021607625162</v>
      </c>
      <c r="AO25" s="187">
        <f>SUMPRODUCT('Regulatory Model'!AO$154:AO$212,INDEX(Tariff_Revenue_to_Bundles,0,$D25))</f>
        <v>55.081455732519132</v>
      </c>
      <c r="AP25" s="187">
        <f>SUMPRODUCT('Regulatory Model'!AP$154:AP$212,INDEX(Tariff_Revenue_to_Bundles,0,$D25))</f>
        <v>56.957579595541389</v>
      </c>
      <c r="AQ25" s="187">
        <f>SUMPRODUCT('Regulatory Model'!AQ$154:AQ$212,INDEX(Tariff_Revenue_to_Bundles,0,$D25))</f>
        <v>58.912082767772155</v>
      </c>
      <c r="AR25" s="187">
        <f>SUMPRODUCT('Regulatory Model'!AR$154:AR$212,INDEX(Tariff_Revenue_to_Bundles,0,$D25))</f>
        <v>60.92267123702598</v>
      </c>
      <c r="AS25" s="187">
        <f>SUMPRODUCT('Regulatory Model'!AS$154:AS$212,INDEX(Tariff_Revenue_to_Bundles,0,$D25))</f>
        <v>63.000409532957356</v>
      </c>
      <c r="AT25" s="187">
        <f>SUMPRODUCT('Regulatory Model'!AT$154:AT$212,INDEX(Tariff_Revenue_to_Bundles,0,$D25))</f>
        <v>65.137334470824911</v>
      </c>
      <c r="AU25" s="187">
        <f>SUMPRODUCT('Regulatory Model'!AU$154:AU$212,INDEX(Tariff_Revenue_to_Bundles,0,$D25))</f>
        <v>67.355439735162193</v>
      </c>
      <c r="AV25" s="187">
        <f>SUMPRODUCT('Regulatory Model'!AV$154:AV$212,INDEX(Tariff_Revenue_to_Bundles,0,$D25))</f>
        <v>69.625221493921899</v>
      </c>
      <c r="AW25" s="187">
        <f>SUMPRODUCT('Regulatory Model'!AW$154:AW$212,INDEX(Tariff_Revenue_to_Bundles,0,$D25))</f>
        <v>71.979933174455368</v>
      </c>
      <c r="AX25" s="187">
        <f>SUMPRODUCT('Regulatory Model'!AX$154:AX$212,INDEX(Tariff_Revenue_to_Bundles,0,$D25))</f>
        <v>74.388178854854203</v>
      </c>
      <c r="AY25" s="187">
        <f>SUMPRODUCT('Regulatory Model'!AY$154:AY$212,INDEX(Tariff_Revenue_to_Bundles,0,$D25))</f>
        <v>76.898759752851788</v>
      </c>
      <c r="AZ25" s="187">
        <f>SUMPRODUCT('Regulatory Model'!AZ$154:AZ$212,INDEX(Tariff_Revenue_to_Bundles,0,$D25))</f>
        <v>79.499664263660932</v>
      </c>
      <c r="BA25" s="187">
        <f>SUMPRODUCT('Regulatory Model'!BA$154:BA$212,INDEX(Tariff_Revenue_to_Bundles,0,$D25))</f>
        <v>82.158108634326268</v>
      </c>
      <c r="BB25" s="187">
        <f>SUMPRODUCT('Regulatory Model'!BB$154:BB$212,INDEX(Tariff_Revenue_to_Bundles,0,$D25))</f>
        <v>84.91387429304055</v>
      </c>
      <c r="BC25" s="187">
        <f>SUMPRODUCT('Regulatory Model'!BC$154:BC$212,INDEX(Tariff_Revenue_to_Bundles,0,$D25))</f>
        <v>87.729264489948548</v>
      </c>
      <c r="BD25" s="187">
        <f>SUMPRODUCT('Regulatory Model'!BD$154:BD$212,INDEX(Tariff_Revenue_to_Bundles,0,$D25))</f>
        <v>90.655123546598929</v>
      </c>
    </row>
    <row r="26" spans="1:56" outlineLevel="1" x14ac:dyDescent="0.2">
      <c r="B26" s="49" t="s">
        <v>157</v>
      </c>
      <c r="C26" s="10" t="s">
        <v>217</v>
      </c>
      <c r="D26" s="24">
        <v>6</v>
      </c>
      <c r="F26" s="74"/>
      <c r="G26" s="187">
        <f>SUMPRODUCT('Regulatory Model'!G$154:G$212,INDEX(Tariff_Revenue_to_Bundles,0,$D26))</f>
        <v>33.407250971099998</v>
      </c>
      <c r="H26" s="187">
        <f>SUMPRODUCT('Regulatory Model'!H$154:H$212,INDEX(Tariff_Revenue_to_Bundles,0,$D26))</f>
        <v>36.669639033300001</v>
      </c>
      <c r="I26" s="187">
        <f>SUMPRODUCT('Regulatory Model'!I$154:I$212,INDEX(Tariff_Revenue_to_Bundles,0,$D26))</f>
        <v>37.116745746100001</v>
      </c>
      <c r="J26" s="187">
        <f>SUMPRODUCT('Regulatory Model'!J$154:J$212,INDEX(Tariff_Revenue_to_Bundles,0,$D26))</f>
        <v>39.804201463039504</v>
      </c>
      <c r="K26" s="187">
        <f>SUMPRODUCT('Regulatory Model'!K$154:K$212,INDEX(Tariff_Revenue_to_Bundles,0,$D26))</f>
        <v>30.045672903905604</v>
      </c>
      <c r="L26" s="187">
        <f>SUMPRODUCT('Regulatory Model'!L$154:L$212,INDEX(Tariff_Revenue_to_Bundles,0,$D26))</f>
        <v>36.570900072241713</v>
      </c>
      <c r="M26" s="187">
        <f>SUMPRODUCT('Regulatory Model'!M$154:M$212,INDEX(Tariff_Revenue_to_Bundles,0,$D26))</f>
        <v>37.296938676534637</v>
      </c>
      <c r="N26" s="187">
        <f>SUMPRODUCT('Regulatory Model'!N$154:N$212,INDEX(Tariff_Revenue_to_Bundles,0,$D26))</f>
        <v>38.030966017760086</v>
      </c>
      <c r="O26" s="187">
        <f>SUMPRODUCT('Regulatory Model'!O$154:O$212,INDEX(Tariff_Revenue_to_Bundles,0,$D26))</f>
        <v>38.782936920309822</v>
      </c>
      <c r="P26" s="187">
        <f>SUMPRODUCT('Regulatory Model'!P$154:P$212,INDEX(Tariff_Revenue_to_Bundles,0,$D26))</f>
        <v>39.537253300337284</v>
      </c>
      <c r="Q26" s="187">
        <f>SUMPRODUCT('Regulatory Model'!Q$154:Q$212,INDEX(Tariff_Revenue_to_Bundles,0,$D26))</f>
        <v>40.314345986802458</v>
      </c>
      <c r="R26" s="187">
        <f>SUMPRODUCT('Regulatory Model'!R$154:R$212,INDEX(Tariff_Revenue_to_Bundles,0,$D26))</f>
        <v>41.1085138830394</v>
      </c>
      <c r="S26" s="187">
        <f>SUMPRODUCT('Regulatory Model'!S$154:S$212,INDEX(Tariff_Revenue_to_Bundles,0,$D26))</f>
        <v>41.915318468778288</v>
      </c>
      <c r="T26" s="187">
        <f>SUMPRODUCT('Regulatory Model'!T$154:T$212,INDEX(Tariff_Revenue_to_Bundles,0,$D26))</f>
        <v>42.727302986634889</v>
      </c>
      <c r="U26" s="187">
        <f>SUMPRODUCT('Regulatory Model'!U$154:U$212,INDEX(Tariff_Revenue_to_Bundles,0,$D26))</f>
        <v>43.732767189907008</v>
      </c>
      <c r="V26" s="187">
        <f>SUMPRODUCT('Regulatory Model'!V$154:V$212,INDEX(Tariff_Revenue_to_Bundles,0,$D26))</f>
        <v>44.961079604506764</v>
      </c>
      <c r="W26" s="187">
        <f>SUMPRODUCT('Regulatory Model'!W$154:W$212,INDEX(Tariff_Revenue_to_Bundles,0,$D26))</f>
        <v>46.212313590022596</v>
      </c>
      <c r="X26" s="187">
        <f>SUMPRODUCT('Regulatory Model'!X$154:X$212,INDEX(Tariff_Revenue_to_Bundles,0,$D26))</f>
        <v>47.51611917291909</v>
      </c>
      <c r="Y26" s="187">
        <f>SUMPRODUCT('Regulatory Model'!Y$154:Y$212,INDEX(Tariff_Revenue_to_Bundles,0,$D26))</f>
        <v>48.835968439855414</v>
      </c>
      <c r="Z26" s="187">
        <f>SUMPRODUCT('Regulatory Model'!Z$154:Z$212,INDEX(Tariff_Revenue_to_Bundles,0,$D26))</f>
        <v>50.205636911179539</v>
      </c>
      <c r="AA26" s="187">
        <f>SUMPRODUCT('Regulatory Model'!AA$154:AA$212,INDEX(Tariff_Revenue_to_Bundles,0,$D26))</f>
        <v>51.626573202547071</v>
      </c>
      <c r="AB26" s="187">
        <f>SUMPRODUCT('Regulatory Model'!AB$154:AB$212,INDEX(Tariff_Revenue_to_Bundles,0,$D26))</f>
        <v>53.084126213167394</v>
      </c>
      <c r="AC26" s="187">
        <f>SUMPRODUCT('Regulatory Model'!AC$154:AC$212,INDEX(Tariff_Revenue_to_Bundles,0,$D26))</f>
        <v>54.58250913840898</v>
      </c>
      <c r="AD26" s="187">
        <f>SUMPRODUCT('Regulatory Model'!AD$154:AD$212,INDEX(Tariff_Revenue_to_Bundles,0,$D26))</f>
        <v>56.132416395747768</v>
      </c>
      <c r="AE26" s="187">
        <f>SUMPRODUCT('Regulatory Model'!AE$154:AE$212,INDEX(Tariff_Revenue_to_Bundles,0,$D26))</f>
        <v>57.722683229924478</v>
      </c>
      <c r="AF26" s="187">
        <f>SUMPRODUCT('Regulatory Model'!AF$154:AF$212,INDEX(Tariff_Revenue_to_Bundles,0,$D26))</f>
        <v>59.357349684839882</v>
      </c>
      <c r="AG26" s="187">
        <f>SUMPRODUCT('Regulatory Model'!AG$154:AG$212,INDEX(Tariff_Revenue_to_Bundles,0,$D26))</f>
        <v>61.046972139570258</v>
      </c>
      <c r="AH26" s="187">
        <f>SUMPRODUCT('Regulatory Model'!AH$154:AH$212,INDEX(Tariff_Revenue_to_Bundles,0,$D26))</f>
        <v>62.784539747219569</v>
      </c>
      <c r="AI26" s="187">
        <f>SUMPRODUCT('Regulatory Model'!AI$154:AI$212,INDEX(Tariff_Revenue_to_Bundles,0,$D26))</f>
        <v>64.565712932286402</v>
      </c>
      <c r="AJ26" s="187">
        <f>SUMPRODUCT('Regulatory Model'!AJ$154:AJ$212,INDEX(Tariff_Revenue_to_Bundles,0,$D26))</f>
        <v>66.390780688142669</v>
      </c>
      <c r="AK26" s="187">
        <f>SUMPRODUCT('Regulatory Model'!AK$154:AK$212,INDEX(Tariff_Revenue_to_Bundles,0,$D26))</f>
        <v>68.281528250077045</v>
      </c>
      <c r="AL26" s="187">
        <f>SUMPRODUCT('Regulatory Model'!AL$154:AL$212,INDEX(Tariff_Revenue_to_Bundles,0,$D26))</f>
        <v>70.213427152897495</v>
      </c>
      <c r="AM26" s="187">
        <f>SUMPRODUCT('Regulatory Model'!AM$154:AM$212,INDEX(Tariff_Revenue_to_Bundles,0,$D26))</f>
        <v>72.197715218215478</v>
      </c>
      <c r="AN26" s="187">
        <f>SUMPRODUCT('Regulatory Model'!AN$154:AN$212,INDEX(Tariff_Revenue_to_Bundles,0,$D26))</f>
        <v>74.240945338810022</v>
      </c>
      <c r="AO26" s="187">
        <f>SUMPRODUCT('Regulatory Model'!AO$154:AO$212,INDEX(Tariff_Revenue_to_Bundles,0,$D26))</f>
        <v>76.34367185692011</v>
      </c>
      <c r="AP26" s="187">
        <f>SUMPRODUCT('Regulatory Model'!AP$154:AP$212,INDEX(Tariff_Revenue_to_Bundles,0,$D26))</f>
        <v>78.504504926584261</v>
      </c>
      <c r="AQ26" s="187">
        <f>SUMPRODUCT('Regulatory Model'!AQ$154:AQ$212,INDEX(Tariff_Revenue_to_Bundles,0,$D26))</f>
        <v>80.724900949942565</v>
      </c>
      <c r="AR26" s="187">
        <f>SUMPRODUCT('Regulatory Model'!AR$154:AR$212,INDEX(Tariff_Revenue_to_Bundles,0,$D26))</f>
        <v>83.01030565673463</v>
      </c>
      <c r="AS26" s="187">
        <f>SUMPRODUCT('Regulatory Model'!AS$154:AS$212,INDEX(Tariff_Revenue_to_Bundles,0,$D26))</f>
        <v>85.360181829496682</v>
      </c>
      <c r="AT26" s="187">
        <f>SUMPRODUCT('Regulatory Model'!AT$154:AT$212,INDEX(Tariff_Revenue_to_Bundles,0,$D26))</f>
        <v>87.772518450133617</v>
      </c>
      <c r="AU26" s="187">
        <f>SUMPRODUCT('Regulatory Model'!AU$154:AU$212,INDEX(Tariff_Revenue_to_Bundles,0,$D26))</f>
        <v>90.242015526214146</v>
      </c>
      <c r="AV26" s="187">
        <f>SUMPRODUCT('Regulatory Model'!AV$154:AV$212,INDEX(Tariff_Revenue_to_Bundles,0,$D26))</f>
        <v>93.121623725080809</v>
      </c>
      <c r="AW26" s="187">
        <f>SUMPRODUCT('Regulatory Model'!AW$154:AW$212,INDEX(Tariff_Revenue_to_Bundles,0,$D26))</f>
        <v>96.271613605313718</v>
      </c>
      <c r="AX26" s="187">
        <f>SUMPRODUCT('Regulatory Model'!AX$154:AX$212,INDEX(Tariff_Revenue_to_Bundles,0,$D26))</f>
        <v>99.520256230969352</v>
      </c>
      <c r="AY26" s="187">
        <f>SUMPRODUCT('Regulatory Model'!AY$154:AY$212,INDEX(Tariff_Revenue_to_Bundles,0,$D26))</f>
        <v>102.87399197829629</v>
      </c>
      <c r="AZ26" s="187">
        <f>SUMPRODUCT('Regulatory Model'!AZ$154:AZ$212,INDEX(Tariff_Revenue_to_Bundles,0,$D26))</f>
        <v>106.33244460846684</v>
      </c>
      <c r="BA26" s="187">
        <f>SUMPRODUCT('Regulatory Model'!BA$154:BA$212,INDEX(Tariff_Revenue_to_Bundles,0,$D26))</f>
        <v>109.89405202044608</v>
      </c>
      <c r="BB26" s="187">
        <f>SUMPRODUCT('Regulatory Model'!BB$154:BB$212,INDEX(Tariff_Revenue_to_Bundles,0,$D26))</f>
        <v>113.56867844783606</v>
      </c>
      <c r="BC26" s="187">
        <f>SUMPRODUCT('Regulatory Model'!BC$154:BC$212,INDEX(Tariff_Revenue_to_Bundles,0,$D26))</f>
        <v>117.37166678696745</v>
      </c>
      <c r="BD26" s="187">
        <f>SUMPRODUCT('Regulatory Model'!BD$154:BD$212,INDEX(Tariff_Revenue_to_Bundles,0,$D26))</f>
        <v>121.28492162924975</v>
      </c>
    </row>
    <row r="27" spans="1:56" outlineLevel="1" x14ac:dyDescent="0.2">
      <c r="B27" s="49" t="s">
        <v>158</v>
      </c>
      <c r="C27" s="10" t="s">
        <v>217</v>
      </c>
      <c r="D27" s="24">
        <v>7</v>
      </c>
      <c r="F27" s="74"/>
      <c r="G27" s="187">
        <f>SUMPRODUCT('Regulatory Model'!G$154:G$212,INDEX(Tariff_Revenue_to_Bundles,0,$D27))</f>
        <v>23.728031803799997</v>
      </c>
      <c r="H27" s="187">
        <f>SUMPRODUCT('Regulatory Model'!H$154:H$212,INDEX(Tariff_Revenue_to_Bundles,0,$D27))</f>
        <v>26.138081400899999</v>
      </c>
      <c r="I27" s="187">
        <f>SUMPRODUCT('Regulatory Model'!I$154:I$212,INDEX(Tariff_Revenue_to_Bundles,0,$D27))</f>
        <v>27.037469103199999</v>
      </c>
      <c r="J27" s="187">
        <f>SUMPRODUCT('Regulatory Model'!J$154:J$212,INDEX(Tariff_Revenue_to_Bundles,0,$D27))</f>
        <v>27.396144541999689</v>
      </c>
      <c r="K27" s="187">
        <f>SUMPRODUCT('Regulatory Model'!K$154:K$212,INDEX(Tariff_Revenue_to_Bundles,0,$D27))</f>
        <v>27.655590365583745</v>
      </c>
      <c r="L27" s="187">
        <f>SUMPRODUCT('Regulatory Model'!L$154:L$212,INDEX(Tariff_Revenue_to_Bundles,0,$D27))</f>
        <v>30.090272168858018</v>
      </c>
      <c r="M27" s="187">
        <f>SUMPRODUCT('Regulatory Model'!M$154:M$212,INDEX(Tariff_Revenue_to_Bundles,0,$D27))</f>
        <v>31.601111726158145</v>
      </c>
      <c r="N27" s="187">
        <f>SUMPRODUCT('Regulatory Model'!N$154:N$212,INDEX(Tariff_Revenue_to_Bundles,0,$D27))</f>
        <v>33.169035845097369</v>
      </c>
      <c r="O27" s="187">
        <f>SUMPRODUCT('Regulatory Model'!O$154:O$212,INDEX(Tariff_Revenue_to_Bundles,0,$D27))</f>
        <v>34.802802461674837</v>
      </c>
      <c r="P27" s="187">
        <f>SUMPRODUCT('Regulatory Model'!P$154:P$212,INDEX(Tariff_Revenue_to_Bundles,0,$D27))</f>
        <v>36.490609553961228</v>
      </c>
      <c r="Q27" s="187">
        <f>SUMPRODUCT('Regulatory Model'!Q$154:Q$212,INDEX(Tariff_Revenue_to_Bundles,0,$D27))</f>
        <v>38.241767747597152</v>
      </c>
      <c r="R27" s="187">
        <f>SUMPRODUCT('Regulatory Model'!R$154:R$212,INDEX(Tariff_Revenue_to_Bundles,0,$D27))</f>
        <v>40.055088498234866</v>
      </c>
      <c r="S27" s="187">
        <f>SUMPRODUCT('Regulatory Model'!S$154:S$212,INDEX(Tariff_Revenue_to_Bundles,0,$D27))</f>
        <v>41.941606260260329</v>
      </c>
      <c r="T27" s="187">
        <f>SUMPRODUCT('Regulatory Model'!T$154:T$212,INDEX(Tariff_Revenue_to_Bundles,0,$D27))</f>
        <v>43.894511795025132</v>
      </c>
      <c r="U27" s="187">
        <f>SUMPRODUCT('Regulatory Model'!U$154:U$212,INDEX(Tariff_Revenue_to_Bundles,0,$D27))</f>
        <v>45.916614282390476</v>
      </c>
      <c r="V27" s="187">
        <f>SUMPRODUCT('Regulatory Model'!V$154:V$212,INDEX(Tariff_Revenue_to_Bundles,0,$D27))</f>
        <v>48.015706508835009</v>
      </c>
      <c r="W27" s="187">
        <f>SUMPRODUCT('Regulatory Model'!W$154:W$212,INDEX(Tariff_Revenue_to_Bundles,0,$D27))</f>
        <v>50.187944225735933</v>
      </c>
      <c r="X27" s="187">
        <f>SUMPRODUCT('Regulatory Model'!X$154:X$212,INDEX(Tariff_Revenue_to_Bundles,0,$D27))</f>
        <v>52.443843068105174</v>
      </c>
      <c r="Y27" s="187">
        <f>SUMPRODUCT('Regulatory Model'!Y$154:Y$212,INDEX(Tariff_Revenue_to_Bundles,0,$D27))</f>
        <v>54.782700367250804</v>
      </c>
      <c r="Z27" s="187">
        <f>SUMPRODUCT('Regulatory Model'!Z$154:Z$212,INDEX(Tariff_Revenue_to_Bundles,0,$D27))</f>
        <v>57.198838928359912</v>
      </c>
      <c r="AA27" s="187">
        <f>SUMPRODUCT('Regulatory Model'!AA$154:AA$212,INDEX(Tariff_Revenue_to_Bundles,0,$D27))</f>
        <v>59.711019849008203</v>
      </c>
      <c r="AB27" s="187">
        <f>SUMPRODUCT('Regulatory Model'!AB$154:AB$212,INDEX(Tariff_Revenue_to_Bundles,0,$D27))</f>
        <v>62.312522846780617</v>
      </c>
      <c r="AC27" s="187">
        <f>SUMPRODUCT('Regulatory Model'!AC$154:AC$212,INDEX(Tariff_Revenue_to_Bundles,0,$D27))</f>
        <v>64.99646864494278</v>
      </c>
      <c r="AD27" s="187">
        <f>SUMPRODUCT('Regulatory Model'!AD$154:AD$212,INDEX(Tariff_Revenue_to_Bundles,0,$D27))</f>
        <v>67.784257016096817</v>
      </c>
      <c r="AE27" s="187">
        <f>SUMPRODUCT('Regulatory Model'!AE$154:AE$212,INDEX(Tariff_Revenue_to_Bundles,0,$D27))</f>
        <v>70.67708901666677</v>
      </c>
      <c r="AF27" s="187">
        <f>SUMPRODUCT('Regulatory Model'!AF$154:AF$212,INDEX(Tariff_Revenue_to_Bundles,0,$D27))</f>
        <v>73.657798061383687</v>
      </c>
      <c r="AG27" s="187">
        <f>SUMPRODUCT('Regulatory Model'!AG$154:AG$212,INDEX(Tariff_Revenue_to_Bundles,0,$D27))</f>
        <v>77.121367497419641</v>
      </c>
      <c r="AH27" s="187">
        <f>SUMPRODUCT('Regulatory Model'!AH$154:AH$212,INDEX(Tariff_Revenue_to_Bundles,0,$D27))</f>
        <v>80.714372063993267</v>
      </c>
      <c r="AI27" s="187">
        <f>SUMPRODUCT('Regulatory Model'!AI$154:AI$212,INDEX(Tariff_Revenue_to_Bundles,0,$D27))</f>
        <v>84.430450857491053</v>
      </c>
      <c r="AJ27" s="187">
        <f>SUMPRODUCT('Regulatory Model'!AJ$154:AJ$212,INDEX(Tariff_Revenue_to_Bundles,0,$D27))</f>
        <v>88.293492139872754</v>
      </c>
      <c r="AK27" s="187">
        <f>SUMPRODUCT('Regulatory Model'!AK$154:AK$212,INDEX(Tariff_Revenue_to_Bundles,0,$D27))</f>
        <v>92.296416519397596</v>
      </c>
      <c r="AL27" s="187">
        <f>SUMPRODUCT('Regulatory Model'!AL$154:AL$212,INDEX(Tariff_Revenue_to_Bundles,0,$D27))</f>
        <v>96.44239665209102</v>
      </c>
      <c r="AM27" s="187">
        <f>SUMPRODUCT('Regulatory Model'!AM$154:AM$212,INDEX(Tariff_Revenue_to_Bundles,0,$D27))</f>
        <v>100.73460519397852</v>
      </c>
      <c r="AN27" s="187">
        <f>SUMPRODUCT('Regulatory Model'!AN$154:AN$212,INDEX(Tariff_Revenue_to_Bundles,0,$D27))</f>
        <v>105.18773591126204</v>
      </c>
      <c r="AO27" s="187">
        <f>SUMPRODUCT('Regulatory Model'!AO$154:AO$212,INDEX(Tariff_Revenue_to_Bundles,0,$D27))</f>
        <v>109.79386337059397</v>
      </c>
      <c r="AP27" s="187">
        <f>SUMPRODUCT('Regulatory Model'!AP$154:AP$212,INDEX(Tariff_Revenue_to_Bundles,0,$D27))</f>
        <v>114.56810435897968</v>
      </c>
      <c r="AQ27" s="187">
        <f>SUMPRODUCT('Regulatory Model'!AQ$154:AQ$212,INDEX(Tariff_Revenue_to_Bundles,0,$D27))</f>
        <v>119.51426606364973</v>
      </c>
      <c r="AR27" s="187">
        <f>SUMPRODUCT('Regulatory Model'!AR$154:AR$212,INDEX(Tariff_Revenue_to_Bundles,0,$D27))</f>
        <v>124.63615567183473</v>
      </c>
      <c r="AS27" s="187">
        <f>SUMPRODUCT('Regulatory Model'!AS$154:AS$212,INDEX(Tariff_Revenue_to_Bundles,0,$D27))</f>
        <v>129.93758037076518</v>
      </c>
      <c r="AT27" s="187">
        <f>SUMPRODUCT('Regulatory Model'!AT$154:AT$212,INDEX(Tariff_Revenue_to_Bundles,0,$D27))</f>
        <v>135.42234734767172</v>
      </c>
      <c r="AU27" s="187">
        <f>SUMPRODUCT('Regulatory Model'!AU$154:AU$212,INDEX(Tariff_Revenue_to_Bundles,0,$D27))</f>
        <v>141.10726547277329</v>
      </c>
      <c r="AV27" s="187">
        <f>SUMPRODUCT('Regulatory Model'!AV$154:AV$212,INDEX(Tariff_Revenue_to_Bundles,0,$D27))</f>
        <v>146.98356327111546</v>
      </c>
      <c r="AW27" s="187">
        <f>SUMPRODUCT('Regulatory Model'!AW$154:AW$212,INDEX(Tariff_Revenue_to_Bundles,0,$D27))</f>
        <v>153.06847263372057</v>
      </c>
      <c r="AX27" s="187">
        <f>SUMPRODUCT('Regulatory Model'!AX$154:AX$212,INDEX(Tariff_Revenue_to_Bundles,0,$D27))</f>
        <v>159.36643527902427</v>
      </c>
      <c r="AY27" s="187">
        <f>SUMPRODUCT('Regulatory Model'!AY$154:AY$212,INDEX(Tariff_Revenue_to_Bundles,0,$D27))</f>
        <v>165.8818929254634</v>
      </c>
      <c r="AZ27" s="187">
        <f>SUMPRODUCT('Regulatory Model'!AZ$154:AZ$212,INDEX(Tariff_Revenue_to_Bundles,0,$D27))</f>
        <v>172.63334652646827</v>
      </c>
      <c r="BA27" s="187">
        <f>SUMPRODUCT('Regulatory Model'!BA$154:BA$212,INDEX(Tariff_Revenue_to_Bundles,0,$D27))</f>
        <v>179.61160158628212</v>
      </c>
      <c r="BB27" s="187">
        <f>SUMPRODUCT('Regulatory Model'!BB$154:BB$212,INDEX(Tariff_Revenue_to_Bundles,0,$D27))</f>
        <v>186.82109982334072</v>
      </c>
      <c r="BC27" s="187">
        <f>SUMPRODUCT('Regulatory Model'!BC$154:BC$212,INDEX(Tariff_Revenue_to_Bundles,0,$D27))</f>
        <v>194.29567048848355</v>
      </c>
      <c r="BD27" s="187">
        <f>SUMPRODUCT('Regulatory Model'!BD$154:BD$212,INDEX(Tariff_Revenue_to_Bundles,0,$D27))</f>
        <v>202.01121380934919</v>
      </c>
    </row>
    <row r="28" spans="1:56" outlineLevel="1" x14ac:dyDescent="0.2">
      <c r="B28" s="49" t="s">
        <v>159</v>
      </c>
      <c r="C28" s="10" t="s">
        <v>217</v>
      </c>
      <c r="D28" s="24">
        <v>8</v>
      </c>
      <c r="F28" s="74"/>
      <c r="G28" s="187">
        <f>SUMPRODUCT('Regulatory Model'!G$154:G$212,INDEX(Tariff_Revenue_to_Bundles,0,$D28))</f>
        <v>10.198853540000002</v>
      </c>
      <c r="H28" s="187">
        <f>SUMPRODUCT('Regulatory Model'!H$154:H$212,INDEX(Tariff_Revenue_to_Bundles,0,$D28))</f>
        <v>10.456181262499999</v>
      </c>
      <c r="I28" s="187">
        <f>SUMPRODUCT('Regulatory Model'!I$154:I$212,INDEX(Tariff_Revenue_to_Bundles,0,$D28))</f>
        <v>9.7537608434000003</v>
      </c>
      <c r="J28" s="187">
        <f>SUMPRODUCT('Regulatory Model'!J$154:J$212,INDEX(Tariff_Revenue_to_Bundles,0,$D28))</f>
        <v>7.3126911613357723</v>
      </c>
      <c r="K28" s="187">
        <f>SUMPRODUCT('Regulatory Model'!K$154:K$212,INDEX(Tariff_Revenue_to_Bundles,0,$D28))</f>
        <v>4.196528625371676</v>
      </c>
      <c r="L28" s="187">
        <f>SUMPRODUCT('Regulatory Model'!L$154:L$212,INDEX(Tariff_Revenue_to_Bundles,0,$D28))</f>
        <v>4.2654971225351854</v>
      </c>
      <c r="M28" s="187">
        <f>SUMPRODUCT('Regulatory Model'!M$154:M$212,INDEX(Tariff_Revenue_to_Bundles,0,$D28))</f>
        <v>4.1993813859650775</v>
      </c>
      <c r="N28" s="187">
        <f>SUMPRODUCT('Regulatory Model'!N$154:N$212,INDEX(Tariff_Revenue_to_Bundles,0,$D28))</f>
        <v>4.1444208891517835</v>
      </c>
      <c r="O28" s="187">
        <f>SUMPRODUCT('Regulatory Model'!O$154:O$212,INDEX(Tariff_Revenue_to_Bundles,0,$D28))</f>
        <v>4.0841472540392179</v>
      </c>
      <c r="P28" s="187">
        <f>SUMPRODUCT('Regulatory Model'!P$154:P$212,INDEX(Tariff_Revenue_to_Bundles,0,$D28))</f>
        <v>4.0182346294937012</v>
      </c>
      <c r="Q28" s="187">
        <f>SUMPRODUCT('Regulatory Model'!Q$154:Q$212,INDEX(Tariff_Revenue_to_Bundles,0,$D28))</f>
        <v>3.9464690291735862</v>
      </c>
      <c r="R28" s="187">
        <f>SUMPRODUCT('Regulatory Model'!R$154:R$212,INDEX(Tariff_Revenue_to_Bundles,0,$D28))</f>
        <v>3.8685888166705489</v>
      </c>
      <c r="S28" s="187">
        <f>SUMPRODUCT('Regulatory Model'!S$154:S$212,INDEX(Tariff_Revenue_to_Bundles,0,$D28))</f>
        <v>3.7843876643725469</v>
      </c>
      <c r="T28" s="187">
        <f>SUMPRODUCT('Regulatory Model'!T$154:T$212,INDEX(Tariff_Revenue_to_Bundles,0,$D28))</f>
        <v>3.693560856088963</v>
      </c>
      <c r="U28" s="187">
        <f>SUMPRODUCT('Regulatory Model'!U$154:U$212,INDEX(Tariff_Revenue_to_Bundles,0,$D28))</f>
        <v>3.5957126239058832</v>
      </c>
      <c r="V28" s="187">
        <f>SUMPRODUCT('Regulatory Model'!V$154:V$212,INDEX(Tariff_Revenue_to_Bundles,0,$D28))</f>
        <v>3.490849626240959</v>
      </c>
      <c r="W28" s="187">
        <f>SUMPRODUCT('Regulatory Model'!W$154:W$212,INDEX(Tariff_Revenue_to_Bundles,0,$D28))</f>
        <v>3.3783094961185638</v>
      </c>
      <c r="X28" s="187">
        <f>SUMPRODUCT('Regulatory Model'!X$154:X$212,INDEX(Tariff_Revenue_to_Bundles,0,$D28))</f>
        <v>3.4820735315463689</v>
      </c>
      <c r="Y28" s="187">
        <f>SUMPRODUCT('Regulatory Model'!Y$154:Y$212,INDEX(Tariff_Revenue_to_Bundles,0,$D28))</f>
        <v>3.6213305531601634</v>
      </c>
      <c r="Z28" s="187">
        <f>SUMPRODUCT('Regulatory Model'!Z$154:Z$212,INDEX(Tariff_Revenue_to_Bundles,0,$D28))</f>
        <v>3.7653734693065135</v>
      </c>
      <c r="AA28" s="187">
        <f>SUMPRODUCT('Regulatory Model'!AA$154:AA$212,INDEX(Tariff_Revenue_to_Bundles,0,$D28))</f>
        <v>3.9143389539012943</v>
      </c>
      <c r="AB28" s="187">
        <f>SUMPRODUCT('Regulatory Model'!AB$154:AB$212,INDEX(Tariff_Revenue_to_Bundles,0,$D28))</f>
        <v>4.0684206404658321</v>
      </c>
      <c r="AC28" s="187">
        <f>SUMPRODUCT('Regulatory Model'!AC$154:AC$212,INDEX(Tariff_Revenue_to_Bundles,0,$D28))</f>
        <v>4.2277235601427003</v>
      </c>
      <c r="AD28" s="187">
        <f>SUMPRODUCT('Regulatory Model'!AD$154:AD$212,INDEX(Tariff_Revenue_to_Bundles,0,$D28))</f>
        <v>4.3925215318054036</v>
      </c>
      <c r="AE28" s="187">
        <f>SUMPRODUCT('Regulatory Model'!AE$154:AE$212,INDEX(Tariff_Revenue_to_Bundles,0,$D28))</f>
        <v>4.5628956933751077</v>
      </c>
      <c r="AF28" s="187">
        <f>SUMPRODUCT('Regulatory Model'!AF$154:AF$212,INDEX(Tariff_Revenue_to_Bundles,0,$D28))</f>
        <v>4.7390195595059783</v>
      </c>
      <c r="AG28" s="187">
        <f>SUMPRODUCT('Regulatory Model'!AG$154:AG$212,INDEX(Tariff_Revenue_to_Bundles,0,$D28))</f>
        <v>4.9210327126029245</v>
      </c>
      <c r="AH28" s="187">
        <f>SUMPRODUCT('Regulatory Model'!AH$154:AH$212,INDEX(Tariff_Revenue_to_Bundles,0,$D28))</f>
        <v>5.1092936225798553</v>
      </c>
      <c r="AI28" s="187">
        <f>SUMPRODUCT('Regulatory Model'!AI$154:AI$212,INDEX(Tariff_Revenue_to_Bundles,0,$D28))</f>
        <v>5.3037719194674686</v>
      </c>
      <c r="AJ28" s="187">
        <f>SUMPRODUCT('Regulatory Model'!AJ$154:AJ$212,INDEX(Tariff_Revenue_to_Bundles,0,$D28))</f>
        <v>5.5049335189694979</v>
      </c>
      <c r="AK28" s="187">
        <f>SUMPRODUCT('Regulatory Model'!AK$154:AK$212,INDEX(Tariff_Revenue_to_Bundles,0,$D28))</f>
        <v>5.712713635319421</v>
      </c>
      <c r="AL28" s="187">
        <f>SUMPRODUCT('Regulatory Model'!AL$154:AL$212,INDEX(Tariff_Revenue_to_Bundles,0,$D28))</f>
        <v>5.9275286779536085</v>
      </c>
      <c r="AM28" s="187">
        <f>SUMPRODUCT('Regulatory Model'!AM$154:AM$212,INDEX(Tariff_Revenue_to_Bundles,0,$D28))</f>
        <v>6.1494125172528591</v>
      </c>
      <c r="AN28" s="187">
        <f>SUMPRODUCT('Regulatory Model'!AN$154:AN$212,INDEX(Tariff_Revenue_to_Bundles,0,$D28))</f>
        <v>6.3788329290358252</v>
      </c>
      <c r="AO28" s="187">
        <f>SUMPRODUCT('Regulatory Model'!AO$154:AO$212,INDEX(Tariff_Revenue_to_Bundles,0,$D28))</f>
        <v>6.6157641004898711</v>
      </c>
      <c r="AP28" s="187">
        <f>SUMPRODUCT('Regulatory Model'!AP$154:AP$212,INDEX(Tariff_Revenue_to_Bundles,0,$D28))</f>
        <v>6.8605760090283825</v>
      </c>
      <c r="AQ28" s="187">
        <f>SUMPRODUCT('Regulatory Model'!AQ$154:AQ$212,INDEX(Tariff_Revenue_to_Bundles,0,$D28))</f>
        <v>7.1135956673351322</v>
      </c>
      <c r="AR28" s="187">
        <f>SUMPRODUCT('Regulatory Model'!AR$154:AR$212,INDEX(Tariff_Revenue_to_Bundles,0,$D28))</f>
        <v>7.3748567407778323</v>
      </c>
      <c r="AS28" s="187">
        <f>SUMPRODUCT('Regulatory Model'!AS$154:AS$212,INDEX(Tariff_Revenue_to_Bundles,0,$D28))</f>
        <v>7.6446925047129515</v>
      </c>
      <c r="AT28" s="187">
        <f>SUMPRODUCT('Regulatory Model'!AT$154:AT$212,INDEX(Tariff_Revenue_to_Bundles,0,$D28))</f>
        <v>7.9235909048209088</v>
      </c>
      <c r="AU28" s="187">
        <f>SUMPRODUCT('Regulatory Model'!AU$154:AU$212,INDEX(Tariff_Revenue_to_Bundles,0,$D28))</f>
        <v>8.2114755601936693</v>
      </c>
      <c r="AV28" s="187">
        <f>SUMPRODUCT('Regulatory Model'!AV$154:AV$212,INDEX(Tariff_Revenue_to_Bundles,0,$D28))</f>
        <v>8.5088811961018589</v>
      </c>
      <c r="AW28" s="187">
        <f>SUMPRODUCT('Regulatory Model'!AW$154:AW$212,INDEX(Tariff_Revenue_to_Bundles,0,$D28))</f>
        <v>8.815980763144017</v>
      </c>
      <c r="AX28" s="187">
        <f>SUMPRODUCT('Regulatory Model'!AX$154:AX$212,INDEX(Tariff_Revenue_to_Bundles,0,$D28))</f>
        <v>9.1331733847628787</v>
      </c>
      <c r="AY28" s="187">
        <f>SUMPRODUCT('Regulatory Model'!AY$154:AY$212,INDEX(Tariff_Revenue_to_Bundles,0,$D28))</f>
        <v>9.4606981730414397</v>
      </c>
      <c r="AZ28" s="187">
        <f>SUMPRODUCT('Regulatory Model'!AZ$154:AZ$212,INDEX(Tariff_Revenue_to_Bundles,0,$D28))</f>
        <v>9.7989407125057113</v>
      </c>
      <c r="BA28" s="187">
        <f>SUMPRODUCT('Regulatory Model'!BA$154:BA$212,INDEX(Tariff_Revenue_to_Bundles,0,$D28))</f>
        <v>10.148118358266466</v>
      </c>
      <c r="BB28" s="187">
        <f>SUMPRODUCT('Regulatory Model'!BB$154:BB$212,INDEX(Tariff_Revenue_to_Bundles,0,$D28))</f>
        <v>10.508691145944249</v>
      </c>
      <c r="BC28" s="187">
        <f>SUMPRODUCT('Regulatory Model'!BC$154:BC$212,INDEX(Tariff_Revenue_to_Bundles,0,$D28))</f>
        <v>10.880858090298517</v>
      </c>
      <c r="BD28" s="187">
        <f>SUMPRODUCT('Regulatory Model'!BD$154:BD$212,INDEX(Tariff_Revenue_to_Bundles,0,$D28))</f>
        <v>11.26508984911359</v>
      </c>
    </row>
    <row r="29" spans="1:56" outlineLevel="1" x14ac:dyDescent="0.2">
      <c r="B29" s="49"/>
    </row>
    <row r="30" spans="1:56" x14ac:dyDescent="0.2">
      <c r="A30" s="30" t="s">
        <v>24</v>
      </c>
      <c r="B30" s="31"/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F9:BD14">
    <cfRule type="expression" dxfId="20" priority="70">
      <formula>F$14&lt;&gt;1</formula>
    </cfRule>
  </conditionalFormatting>
  <conditionalFormatting sqref="E13:E14">
    <cfRule type="expression" dxfId="19" priority="76">
      <formula>E$14=0</formula>
    </cfRule>
  </conditionalFormatting>
  <conditionalFormatting sqref="E12">
    <cfRule type="expression" dxfId="18" priority="75">
      <formula>E$14=0</formula>
    </cfRule>
  </conditionalFormatting>
  <conditionalFormatting sqref="F8:BD8">
    <cfRule type="expression" dxfId="17" priority="73">
      <formula>AND(E$14=1,F$14=1)</formula>
    </cfRule>
    <cfRule type="expression" dxfId="16" priority="74">
      <formula>F$14=1</formula>
    </cfRule>
  </conditionalFormatting>
  <conditionalFormatting sqref="F8:BD8">
    <cfRule type="expression" dxfId="15" priority="71">
      <formula>AND(F$13=0,F$14=1,E$13=1)</formula>
    </cfRule>
    <cfRule type="expression" dxfId="14" priority="72">
      <formula>AND(F$14=1,F$13=0)</formula>
    </cfRule>
  </conditionalFormatting>
  <conditionalFormatting sqref="F23:F28">
    <cfRule type="expression" dxfId="13" priority="69">
      <formula>F$14=0</formula>
    </cfRule>
  </conditionalFormatting>
  <conditionalFormatting sqref="B3">
    <cfRule type="expression" dxfId="12" priority="68">
      <formula>$B$3="The model contains one or more errors"</formula>
    </cfRule>
  </conditionalFormatting>
  <conditionalFormatting sqref="G21:BD28">
    <cfRule type="expression" dxfId="11" priority="61">
      <formula>G$14=0</formula>
    </cfRule>
  </conditionalFormatting>
  <conditionalFormatting sqref="G21:BD28">
    <cfRule type="expression" dxfId="10" priority="57">
      <formula>AND(G$9&gt;Display_Year_End,F$14=1)</formula>
    </cfRule>
    <cfRule type="expression" dxfId="9" priority="58">
      <formula>AND(G$14=0,H$14=1)</formula>
    </cfRule>
    <cfRule type="expression" dxfId="8" priority="60">
      <formula>G$14=0</formula>
    </cfRule>
  </conditionalFormatting>
  <conditionalFormatting sqref="G21:BD28">
    <cfRule type="expression" dxfId="7" priority="59">
      <formula>G$14=0</formula>
    </cfRule>
  </conditionalFormatting>
  <conditionalFormatting sqref="BD21:BD28">
    <cfRule type="expression" dxfId="6" priority="5">
      <formula>BD$14=0</formula>
    </cfRule>
  </conditionalFormatting>
  <conditionalFormatting sqref="BD21:BD28">
    <cfRule type="expression" dxfId="5" priority="1">
      <formula>AND(BD$9&gt;Display_Year_End,BC$14=1)</formula>
    </cfRule>
    <cfRule type="expression" dxfId="4" priority="2">
      <formula>AND(BD$14=0,BE$14=1)</formula>
    </cfRule>
    <cfRule type="expression" dxfId="3" priority="4">
      <formula>BD$14=0</formula>
    </cfRule>
  </conditionalFormatting>
  <conditionalFormatting sqref="BD21:BD28">
    <cfRule type="expression" dxfId="2" priority="3">
      <formula>BD$14=0</formula>
    </cfRule>
  </conditionalFormatting>
  <hyperlinks>
    <hyperlink ref="B5" location="Contents!A1" display="[To Contents]" xr:uid="{00000000-0004-0000-0B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51"/>
  <sheetViews>
    <sheetView showGridLines="0" zoomScale="90" zoomScaleNormal="90" zoomScaleSheetLayoutView="100" zoomScalePageLayoutView="90" workbookViewId="0">
      <pane xSplit="3" ySplit="7" topLeftCell="D8" activePane="bottomRight" state="frozen"/>
      <selection pane="topRight"/>
      <selection pane="bottomLeft"/>
      <selection pane="bottomRight" activeCell="I25" sqref="I25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7" width="11" style="1" customWidth="1"/>
    <col min="8" max="12" width="10.140625" style="1" customWidth="1"/>
    <col min="13" max="13" width="2.42578125" style="1" customWidth="1"/>
    <col min="14" max="16384" width="9.140625" style="1" hidden="1"/>
  </cols>
  <sheetData>
    <row r="1" spans="1:12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</row>
    <row r="2" spans="1:12" s="3" customFormat="1" x14ac:dyDescent="0.2">
      <c r="A2" s="101">
        <f ca="1">MATCH(B2,Contents!$D$8:$D$22,0)</f>
        <v>12</v>
      </c>
      <c r="B2" s="102" t="str">
        <f ca="1">PROPER(MID(CELL("filename", A1), FIND("]", CELL("filename", A1))+1, 100))</f>
        <v>Compliance</v>
      </c>
      <c r="C2" s="96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3" customFormat="1" x14ac:dyDescent="0.2">
      <c r="A3" s="126">
        <f>SUM(A7:A12,A14:A35,A37:A50)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</row>
    <row r="4" spans="1:12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</row>
    <row r="5" spans="1:12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</row>
    <row r="6" spans="1:12" x14ac:dyDescent="0.2">
      <c r="A6" s="6">
        <f ca="1">MAX($A$1:A5)+subsection</f>
        <v>12.01</v>
      </c>
      <c r="B6" s="6" t="s">
        <v>295</v>
      </c>
      <c r="C6" s="7"/>
      <c r="D6" s="8"/>
      <c r="E6" s="8"/>
      <c r="F6" s="51"/>
      <c r="G6" s="51"/>
      <c r="H6" s="51"/>
      <c r="I6" s="51"/>
      <c r="J6" s="51"/>
      <c r="K6" s="51"/>
      <c r="L6" s="51"/>
    </row>
    <row r="7" spans="1:12" x14ac:dyDescent="0.2">
      <c r="A7" s="9"/>
      <c r="C7" s="13"/>
      <c r="D7" s="46"/>
    </row>
    <row r="8" spans="1:12" outlineLevel="1" x14ac:dyDescent="0.2">
      <c r="A8" s="27"/>
      <c r="B8" s="50" t="s">
        <v>296</v>
      </c>
      <c r="C8" s="29"/>
      <c r="D8" s="25"/>
      <c r="E8" s="25"/>
      <c r="F8" s="25"/>
      <c r="G8" s="25"/>
      <c r="H8" s="25"/>
      <c r="I8" s="25"/>
      <c r="J8" s="25"/>
      <c r="K8" s="25"/>
      <c r="L8" s="25"/>
    </row>
    <row r="9" spans="1:12" outlineLevel="1" x14ac:dyDescent="0.2">
      <c r="A9" s="27"/>
      <c r="B9" s="50" t="s">
        <v>297</v>
      </c>
      <c r="C9" s="29"/>
      <c r="D9" s="25"/>
      <c r="E9" s="25"/>
      <c r="F9" s="25"/>
      <c r="G9" s="25"/>
      <c r="H9" s="25"/>
      <c r="I9" s="25"/>
      <c r="J9" s="25"/>
      <c r="K9" s="25"/>
      <c r="L9" s="25"/>
    </row>
    <row r="10" spans="1:12" outlineLevel="1" x14ac:dyDescent="0.2">
      <c r="A10" s="27"/>
      <c r="B10" s="28"/>
      <c r="C10" s="29"/>
      <c r="D10" s="25"/>
      <c r="E10" s="25"/>
      <c r="F10" s="25"/>
      <c r="G10" s="25"/>
      <c r="H10" s="25"/>
      <c r="I10" s="25"/>
      <c r="J10" s="25"/>
      <c r="K10" s="25"/>
      <c r="L10" s="25"/>
    </row>
    <row r="11" spans="1:12" outlineLevel="1" x14ac:dyDescent="0.2">
      <c r="A11" s="27"/>
      <c r="B11" s="48" t="s">
        <v>298</v>
      </c>
      <c r="C11" s="24" t="s">
        <v>56</v>
      </c>
      <c r="D11" s="25"/>
      <c r="E11" s="124">
        <v>2021</v>
      </c>
      <c r="F11" s="25"/>
      <c r="G11" s="25"/>
      <c r="H11" s="25"/>
      <c r="I11" s="25"/>
      <c r="J11" s="25"/>
      <c r="K11" s="25"/>
      <c r="L11" s="25"/>
    </row>
    <row r="12" spans="1:12" outlineLevel="1" x14ac:dyDescent="0.2">
      <c r="A12" s="27"/>
      <c r="B12" s="28"/>
      <c r="C12" s="29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">
      <c r="A13" s="6">
        <f ca="1">MAX($A$1:A12)+subsection</f>
        <v>12.02</v>
      </c>
      <c r="B13" s="6" t="s">
        <v>299</v>
      </c>
      <c r="C13" s="7"/>
      <c r="D13" s="8"/>
      <c r="E13" s="8"/>
      <c r="F13" s="51"/>
      <c r="G13" s="51"/>
      <c r="H13" s="51"/>
      <c r="I13" s="51"/>
      <c r="J13" s="51"/>
      <c r="K13" s="51"/>
      <c r="L13" s="51"/>
    </row>
    <row r="14" spans="1:12" x14ac:dyDescent="0.2">
      <c r="A14" s="9"/>
      <c r="C14" s="13"/>
      <c r="D14" s="46"/>
    </row>
    <row r="15" spans="1:12" outlineLevel="1" x14ac:dyDescent="0.2">
      <c r="A15" s="27"/>
      <c r="B15" s="28"/>
      <c r="C15" s="29"/>
      <c r="D15" s="25"/>
      <c r="E15" s="25"/>
      <c r="F15" s="25"/>
      <c r="G15" s="25"/>
      <c r="H15" s="25"/>
      <c r="I15" s="25"/>
      <c r="J15" s="25"/>
      <c r="K15" s="25"/>
      <c r="L15" s="25"/>
    </row>
    <row r="16" spans="1:12" outlineLevel="1" x14ac:dyDescent="0.2">
      <c r="A16" s="27"/>
      <c r="B16" s="28"/>
      <c r="C16" s="29"/>
      <c r="D16" s="25"/>
      <c r="E16" s="25"/>
      <c r="F16" s="25"/>
      <c r="G16" s="25"/>
      <c r="H16" s="25"/>
      <c r="I16" s="25"/>
      <c r="J16" s="25"/>
      <c r="K16" s="25"/>
      <c r="L16" s="25"/>
    </row>
    <row r="17" spans="1:12" outlineLevel="1" x14ac:dyDescent="0.2">
      <c r="A17" s="27"/>
      <c r="B17" s="28"/>
      <c r="C17" s="29"/>
      <c r="D17" s="25"/>
      <c r="E17" s="25" t="str">
        <f>"Costs and Revenue by Bundle (A$m, "&amp;Compliance_Year&amp;")"</f>
        <v>Costs and Revenue by Bundle (A$m, 2021)</v>
      </c>
      <c r="F17" s="25"/>
      <c r="G17" s="25"/>
      <c r="H17" s="25"/>
      <c r="I17" s="25"/>
      <c r="J17" s="25"/>
      <c r="K17" s="25"/>
      <c r="L17" s="25"/>
    </row>
    <row r="18" spans="1:12" outlineLevel="1" x14ac:dyDescent="0.2">
      <c r="A18" s="27"/>
      <c r="B18" s="28"/>
      <c r="C18" s="29"/>
      <c r="D18" s="25"/>
      <c r="E18" s="25"/>
      <c r="F18" s="25"/>
      <c r="G18" s="25"/>
      <c r="H18" s="25"/>
      <c r="I18" s="25"/>
      <c r="J18" s="25"/>
      <c r="K18" s="25"/>
      <c r="L18" s="25"/>
    </row>
    <row r="19" spans="1:12" outlineLevel="1" x14ac:dyDescent="0.2">
      <c r="A19" s="27"/>
      <c r="B19" s="28"/>
      <c r="C19" s="29"/>
      <c r="D19" s="25"/>
      <c r="E19" s="25"/>
      <c r="F19" s="25"/>
      <c r="G19" s="25"/>
      <c r="H19" s="25"/>
      <c r="I19" s="25"/>
      <c r="J19" s="25"/>
      <c r="K19" s="25"/>
      <c r="L19" s="25"/>
    </row>
    <row r="20" spans="1:12" outlineLevel="1" x14ac:dyDescent="0.2">
      <c r="A20" s="27"/>
      <c r="B20" s="28"/>
      <c r="C20" s="29"/>
      <c r="D20" s="25"/>
      <c r="E20" s="25"/>
      <c r="F20" s="25"/>
      <c r="G20" s="25"/>
      <c r="H20" s="25"/>
      <c r="I20" s="25"/>
      <c r="J20" s="25"/>
      <c r="K20" s="25"/>
      <c r="L20" s="25"/>
    </row>
    <row r="21" spans="1:12" outlineLevel="1" x14ac:dyDescent="0.2">
      <c r="A21" s="27"/>
      <c r="B21" s="28"/>
      <c r="C21" s="29"/>
      <c r="D21" s="25"/>
      <c r="E21" s="9"/>
      <c r="F21" s="25"/>
      <c r="G21" s="25"/>
      <c r="H21" s="25"/>
      <c r="I21" s="25"/>
      <c r="J21" s="25"/>
      <c r="K21" s="25"/>
      <c r="L21" s="25"/>
    </row>
    <row r="22" spans="1:12" outlineLevel="1" x14ac:dyDescent="0.2">
      <c r="A22" s="27"/>
      <c r="B22" s="28"/>
      <c r="C22" s="29"/>
      <c r="D22" s="25"/>
      <c r="E22" s="9"/>
      <c r="F22" s="25"/>
      <c r="G22" s="25"/>
      <c r="H22" s="25"/>
      <c r="I22" s="25"/>
      <c r="J22" s="25"/>
      <c r="K22" s="25"/>
      <c r="L22" s="25"/>
    </row>
    <row r="23" spans="1:12" outlineLevel="1" x14ac:dyDescent="0.2">
      <c r="A23" s="27"/>
      <c r="B23" s="28"/>
      <c r="C23" s="29"/>
      <c r="D23" s="25"/>
      <c r="E23" s="9"/>
      <c r="F23" s="25"/>
      <c r="G23" s="25"/>
      <c r="H23" s="25"/>
      <c r="I23" s="25"/>
      <c r="J23" s="25"/>
      <c r="K23" s="25"/>
      <c r="L23" s="25"/>
    </row>
    <row r="24" spans="1:12" outlineLevel="1" x14ac:dyDescent="0.2">
      <c r="A24" s="27"/>
      <c r="B24" s="28"/>
      <c r="C24" s="29"/>
      <c r="D24" s="25"/>
      <c r="E24" s="9"/>
      <c r="F24" s="25"/>
      <c r="G24" s="25"/>
      <c r="H24" s="25"/>
      <c r="I24" s="25"/>
      <c r="J24" s="25"/>
      <c r="K24" s="25"/>
      <c r="L24" s="25"/>
    </row>
    <row r="25" spans="1:12" outlineLevel="1" x14ac:dyDescent="0.2">
      <c r="A25" s="27"/>
      <c r="B25" s="28"/>
      <c r="C25" s="29"/>
      <c r="D25" s="25"/>
      <c r="E25" s="9"/>
      <c r="F25" s="25"/>
      <c r="G25" s="25"/>
      <c r="H25" s="25"/>
      <c r="I25" s="25"/>
      <c r="J25" s="25"/>
      <c r="K25" s="25"/>
      <c r="L25" s="25"/>
    </row>
    <row r="26" spans="1:12" outlineLevel="1" x14ac:dyDescent="0.2">
      <c r="A26" s="27"/>
      <c r="B26" s="28"/>
      <c r="C26" s="29"/>
      <c r="D26" s="25"/>
      <c r="E26" s="9"/>
      <c r="F26" s="25"/>
      <c r="G26" s="25"/>
      <c r="H26" s="25"/>
      <c r="I26" s="25"/>
      <c r="J26" s="25"/>
      <c r="K26" s="25"/>
      <c r="L26" s="25"/>
    </row>
    <row r="27" spans="1:12" outlineLevel="1" x14ac:dyDescent="0.2">
      <c r="A27" s="27"/>
      <c r="B27" s="28"/>
      <c r="C27" s="29"/>
      <c r="D27" s="25"/>
      <c r="E27" s="9"/>
      <c r="F27" s="25"/>
      <c r="G27" s="25"/>
      <c r="H27" s="25"/>
      <c r="I27" s="25"/>
      <c r="J27" s="25"/>
      <c r="K27" s="25"/>
      <c r="L27" s="25"/>
    </row>
    <row r="28" spans="1:12" outlineLevel="1" x14ac:dyDescent="0.2">
      <c r="A28" s="27"/>
      <c r="B28" s="28"/>
      <c r="C28" s="29"/>
      <c r="D28" s="25"/>
      <c r="E28" s="25"/>
      <c r="F28" s="25"/>
      <c r="G28" s="25"/>
      <c r="H28" s="25"/>
      <c r="I28" s="25"/>
      <c r="J28" s="25"/>
      <c r="K28" s="25"/>
      <c r="L28" s="25"/>
    </row>
    <row r="29" spans="1:12" outlineLevel="1" x14ac:dyDescent="0.2">
      <c r="A29" s="27"/>
      <c r="B29" s="28"/>
      <c r="C29" s="29"/>
      <c r="D29" s="25"/>
      <c r="E29" s="25"/>
      <c r="F29" s="25"/>
      <c r="G29" s="25"/>
      <c r="H29" s="25"/>
      <c r="I29" s="25"/>
      <c r="J29" s="25"/>
      <c r="K29" s="25"/>
      <c r="L29" s="25"/>
    </row>
    <row r="30" spans="1:12" outlineLevel="1" x14ac:dyDescent="0.2">
      <c r="A30" s="27"/>
      <c r="B30" s="28"/>
      <c r="C30" s="29"/>
      <c r="D30" s="25"/>
      <c r="E30" s="25"/>
      <c r="F30" s="25"/>
      <c r="G30" s="25"/>
      <c r="H30" s="25"/>
      <c r="I30" s="25"/>
      <c r="J30" s="25"/>
      <c r="K30" s="25"/>
      <c r="L30" s="25"/>
    </row>
    <row r="31" spans="1:12" outlineLevel="1" x14ac:dyDescent="0.2">
      <c r="A31" s="27"/>
      <c r="B31" s="28"/>
      <c r="C31" s="29"/>
      <c r="D31" s="25"/>
      <c r="E31" s="25"/>
      <c r="F31" s="25"/>
      <c r="G31" s="25"/>
      <c r="H31" s="25"/>
      <c r="I31" s="25"/>
      <c r="J31" s="25"/>
      <c r="K31" s="25"/>
      <c r="L31" s="25"/>
    </row>
    <row r="32" spans="1:12" outlineLevel="1" x14ac:dyDescent="0.2">
      <c r="A32" s="27"/>
      <c r="B32" s="28"/>
      <c r="C32" s="29"/>
      <c r="D32" s="25"/>
      <c r="E32" s="25"/>
      <c r="F32" s="25"/>
      <c r="G32" s="25"/>
      <c r="H32" s="25"/>
      <c r="I32" s="25"/>
      <c r="J32" s="25"/>
      <c r="K32" s="25"/>
      <c r="L32" s="25"/>
    </row>
    <row r="33" spans="1:12" outlineLevel="1" x14ac:dyDescent="0.2">
      <c r="A33" s="27"/>
      <c r="B33" s="28"/>
      <c r="C33" s="29"/>
      <c r="D33" s="25"/>
      <c r="E33" s="25"/>
      <c r="F33" s="25"/>
      <c r="G33" s="25"/>
      <c r="H33" s="25"/>
      <c r="I33" s="25"/>
      <c r="J33" s="25"/>
      <c r="K33" s="25"/>
      <c r="L33" s="25"/>
    </row>
    <row r="34" spans="1:12" outlineLevel="1" x14ac:dyDescent="0.2">
      <c r="A34" s="27"/>
      <c r="B34" s="28"/>
      <c r="C34" s="29"/>
      <c r="D34" s="25"/>
      <c r="E34" s="25"/>
      <c r="F34" s="25"/>
      <c r="G34" s="25"/>
      <c r="H34" s="25"/>
      <c r="I34" s="25"/>
      <c r="J34" s="25"/>
      <c r="K34" s="25"/>
      <c r="L34" s="25"/>
    </row>
    <row r="35" spans="1:12" outlineLevel="1" x14ac:dyDescent="0.2">
      <c r="A35" s="27"/>
      <c r="B35" s="49"/>
      <c r="C35" s="29"/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2">
      <c r="A36" s="6">
        <f ca="1">MAX($A$1:A35)+subsection</f>
        <v>12.03</v>
      </c>
      <c r="B36" s="6" t="s">
        <v>300</v>
      </c>
      <c r="C36" s="7"/>
      <c r="D36" s="8"/>
      <c r="E36" s="8"/>
      <c r="F36" s="51"/>
      <c r="G36" s="51"/>
      <c r="H36" s="51"/>
      <c r="I36" s="51"/>
      <c r="J36" s="51"/>
      <c r="K36" s="51"/>
      <c r="L36" s="51"/>
    </row>
    <row r="37" spans="1:12" x14ac:dyDescent="0.2">
      <c r="A37" s="9"/>
      <c r="C37" s="13"/>
      <c r="D37" s="46"/>
    </row>
    <row r="38" spans="1:12" outlineLevel="1" x14ac:dyDescent="0.2">
      <c r="A38" s="27"/>
      <c r="B38" s="50" t="s">
        <v>301</v>
      </c>
      <c r="E38" s="25"/>
      <c r="F38" s="25"/>
      <c r="G38" s="25"/>
      <c r="H38" s="25"/>
      <c r="I38" s="25"/>
      <c r="J38" s="25"/>
      <c r="K38" s="25"/>
      <c r="L38" s="25"/>
    </row>
    <row r="39" spans="1:12" outlineLevel="1" x14ac:dyDescent="0.2">
      <c r="A39" s="27"/>
      <c r="E39" s="25"/>
      <c r="F39" s="25"/>
      <c r="G39" s="25"/>
      <c r="H39" s="25"/>
      <c r="I39" s="25"/>
      <c r="J39" s="25"/>
      <c r="K39" s="25"/>
      <c r="L39" s="25"/>
    </row>
    <row r="40" spans="1:12" ht="51" outlineLevel="1" x14ac:dyDescent="0.2">
      <c r="A40" s="27"/>
      <c r="F40" s="25"/>
      <c r="G40" s="189" t="s">
        <v>302</v>
      </c>
      <c r="H40" s="189" t="s">
        <v>303</v>
      </c>
      <c r="I40" s="189" t="s">
        <v>304</v>
      </c>
      <c r="K40" s="189" t="s">
        <v>316</v>
      </c>
      <c r="L40" s="25"/>
    </row>
    <row r="41" spans="1:12" outlineLevel="1" x14ac:dyDescent="0.2">
      <c r="A41" s="27"/>
      <c r="F41" s="25"/>
      <c r="G41" s="25"/>
      <c r="H41" s="25"/>
      <c r="I41" s="25"/>
      <c r="K41" s="25"/>
      <c r="L41" s="25"/>
    </row>
    <row r="42" spans="1:12" outlineLevel="1" x14ac:dyDescent="0.2">
      <c r="A42" s="27"/>
      <c r="B42" s="48" t="s">
        <v>149</v>
      </c>
      <c r="C42" s="24"/>
      <c r="D42" s="54" t="s">
        <v>279</v>
      </c>
      <c r="E42" s="25"/>
      <c r="F42" s="25"/>
      <c r="G42" s="25"/>
      <c r="H42" s="25"/>
      <c r="I42" s="25"/>
      <c r="K42" s="25"/>
      <c r="L42" s="25"/>
    </row>
    <row r="43" spans="1:12" outlineLevel="1" x14ac:dyDescent="0.2">
      <c r="A43" s="27"/>
      <c r="B43" s="49" t="s">
        <v>305</v>
      </c>
      <c r="C43" s="10" t="s">
        <v>217</v>
      </c>
      <c r="D43" s="24">
        <v>1</v>
      </c>
      <c r="E43" s="25"/>
      <c r="F43" s="25"/>
      <c r="G43" s="123">
        <f t="shared" ref="G43:G49" si="0">INDEX(Revenue_by_Bundle,MATCH($D43,Tariffs,0),MATCH(Compliance_Year,Years,0))</f>
        <v>233.59994849878811</v>
      </c>
      <c r="H43" s="123">
        <f t="shared" ref="H43:H49" ca="1" si="1">INDEX(Stand_Alone_by_Bundle,MATCH($D43,Tariffs,0),MATCH(Compliance_Year,Years,0))</f>
        <v>335.19812677646274</v>
      </c>
      <c r="I43" s="123">
        <f t="shared" ref="I43:I49" ca="1" si="2">INDEX(Avoidable_by_Bundle,MATCH($D43,Tariffs,0),MATCH(Compliance_Year,Years,0))</f>
        <v>27.64786662837794</v>
      </c>
      <c r="K43" s="215">
        <f t="shared" ref="K43:K49" ca="1" si="3">G43/I43</f>
        <v>8.4491129691366371</v>
      </c>
      <c r="L43" s="25"/>
    </row>
    <row r="44" spans="1:12" outlineLevel="1" x14ac:dyDescent="0.2">
      <c r="A44" s="27"/>
      <c r="B44" s="49" t="s">
        <v>306</v>
      </c>
      <c r="C44" s="10" t="s">
        <v>217</v>
      </c>
      <c r="D44" s="24">
        <v>2</v>
      </c>
      <c r="E44" s="25"/>
      <c r="F44" s="25"/>
      <c r="G44" s="123">
        <f t="shared" si="0"/>
        <v>14.531368277723146</v>
      </c>
      <c r="H44" s="123">
        <f t="shared" ca="1" si="1"/>
        <v>335.19812677646274</v>
      </c>
      <c r="I44" s="123">
        <f t="shared" ca="1" si="2"/>
        <v>1.6283122279804956</v>
      </c>
      <c r="K44" s="215">
        <f t="shared" ca="1" si="3"/>
        <v>8.9241903536802578</v>
      </c>
      <c r="L44" s="25"/>
    </row>
    <row r="45" spans="1:12" outlineLevel="1" x14ac:dyDescent="0.2">
      <c r="A45" s="27"/>
      <c r="B45" s="49" t="s">
        <v>307</v>
      </c>
      <c r="C45" s="10" t="s">
        <v>217</v>
      </c>
      <c r="D45" s="24">
        <v>3</v>
      </c>
      <c r="E45" s="25"/>
      <c r="F45" s="25"/>
      <c r="G45" s="123">
        <f t="shared" si="0"/>
        <v>26.261908361202462</v>
      </c>
      <c r="H45" s="123">
        <f t="shared" ca="1" si="1"/>
        <v>335.19812677646274</v>
      </c>
      <c r="I45" s="123">
        <f t="shared" ca="1" si="2"/>
        <v>3.3754731053798972</v>
      </c>
      <c r="K45" s="215">
        <f t="shared" ca="1" si="3"/>
        <v>7.7802155553678389</v>
      </c>
      <c r="L45" s="25"/>
    </row>
    <row r="46" spans="1:12" outlineLevel="1" x14ac:dyDescent="0.2">
      <c r="A46" s="27"/>
      <c r="B46" s="49" t="s">
        <v>308</v>
      </c>
      <c r="C46" s="10" t="s">
        <v>217</v>
      </c>
      <c r="D46" s="24">
        <v>4</v>
      </c>
      <c r="E46" s="25"/>
      <c r="F46" s="25"/>
      <c r="G46" s="123">
        <f t="shared" si="0"/>
        <v>33.086013910974941</v>
      </c>
      <c r="H46" s="123">
        <f t="shared" ca="1" si="1"/>
        <v>335.19812677646274</v>
      </c>
      <c r="I46" s="123">
        <f t="shared" ca="1" si="2"/>
        <v>2.0541740039133169</v>
      </c>
      <c r="K46" s="215">
        <f t="shared" ca="1" si="3"/>
        <v>16.10672408858462</v>
      </c>
      <c r="L46" s="25"/>
    </row>
    <row r="47" spans="1:12" outlineLevel="1" x14ac:dyDescent="0.2">
      <c r="A47" s="27"/>
      <c r="B47" s="49" t="s">
        <v>309</v>
      </c>
      <c r="C47" s="10" t="s">
        <v>217</v>
      </c>
      <c r="D47" s="24">
        <v>5</v>
      </c>
      <c r="E47" s="25"/>
      <c r="F47" s="25"/>
      <c r="G47" s="123">
        <f t="shared" si="0"/>
        <v>18.024902166302549</v>
      </c>
      <c r="H47" s="123">
        <f t="shared" ca="1" si="1"/>
        <v>335.19812677646274</v>
      </c>
      <c r="I47" s="123">
        <f t="shared" ca="1" si="2"/>
        <v>2.37743292569131</v>
      </c>
      <c r="K47" s="215">
        <f t="shared" ca="1" si="3"/>
        <v>7.5816659101165884</v>
      </c>
      <c r="L47" s="25"/>
    </row>
    <row r="48" spans="1:12" outlineLevel="1" x14ac:dyDescent="0.2">
      <c r="A48" s="27"/>
      <c r="B48" s="49" t="s">
        <v>310</v>
      </c>
      <c r="C48" s="10" t="s">
        <v>217</v>
      </c>
      <c r="D48" s="24">
        <v>6</v>
      </c>
      <c r="E48" s="25"/>
      <c r="F48" s="25"/>
      <c r="G48" s="123">
        <f t="shared" si="0"/>
        <v>30.045672903905604</v>
      </c>
      <c r="H48" s="123">
        <f t="shared" ca="1" si="1"/>
        <v>407.75103082631284</v>
      </c>
      <c r="I48" s="123">
        <f t="shared" ca="1" si="2"/>
        <v>2.924240324300508</v>
      </c>
      <c r="K48" s="215">
        <f t="shared" ca="1" si="3"/>
        <v>10.274693449175615</v>
      </c>
      <c r="L48" s="25"/>
    </row>
    <row r="49" spans="1:12" outlineLevel="1" x14ac:dyDescent="0.2">
      <c r="A49" s="27"/>
      <c r="B49" s="49" t="s">
        <v>311</v>
      </c>
      <c r="C49" s="10" t="s">
        <v>217</v>
      </c>
      <c r="D49" s="24">
        <v>7</v>
      </c>
      <c r="E49" s="25"/>
      <c r="F49" s="25"/>
      <c r="G49" s="123">
        <f t="shared" si="0"/>
        <v>27.655590365583745</v>
      </c>
      <c r="H49" s="123">
        <f t="shared" ca="1" si="1"/>
        <v>362.14969562436335</v>
      </c>
      <c r="I49" s="123">
        <f t="shared" ca="1" si="2"/>
        <v>2.0769882405763305</v>
      </c>
      <c r="K49" s="215">
        <f t="shared" ca="1" si="3"/>
        <v>13.315236853680871</v>
      </c>
      <c r="L49" s="25"/>
    </row>
    <row r="50" spans="1:12" outlineLevel="1" x14ac:dyDescent="0.2">
      <c r="A50" s="27"/>
      <c r="B50" s="49"/>
      <c r="C50" s="29"/>
      <c r="D50" s="25"/>
      <c r="E50" s="25"/>
      <c r="F50" s="25"/>
      <c r="G50" s="25"/>
      <c r="H50" s="25"/>
      <c r="I50" s="25"/>
      <c r="J50" s="25"/>
      <c r="K50" s="25"/>
      <c r="L50" s="25"/>
    </row>
    <row r="51" spans="1:12" x14ac:dyDescent="0.2">
      <c r="A51" s="30" t="s">
        <v>24</v>
      </c>
      <c r="B51" s="31"/>
      <c r="C51" s="32"/>
      <c r="D51" s="31"/>
      <c r="E51" s="31"/>
      <c r="F51" s="31"/>
      <c r="G51" s="31"/>
      <c r="H51" s="31"/>
      <c r="I51" s="31"/>
      <c r="J51" s="31"/>
      <c r="K51" s="31"/>
      <c r="L51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B3">
    <cfRule type="expression" dxfId="1" priority="3">
      <formula>$B$3="The model contains one or more errors"</formula>
    </cfRule>
  </conditionalFormatting>
  <dataValidations count="1">
    <dataValidation type="list" allowBlank="1" showInputMessage="1" showErrorMessage="1" sqref="E11" xr:uid="{00000000-0002-0000-0C00-000000000000}">
      <formula1>Years</formula1>
    </dataValidation>
  </dataValidations>
  <hyperlinks>
    <hyperlink ref="B5" location="Contents!A1" display="[To Contents]" xr:uid="{00000000-0004-0000-0C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1000000}">
          <x14:formula1>
            <xm:f>'Cost Allocation Model'!$E$9:$BD$9</xm:f>
          </x14:formula1>
          <xm:sqref>E11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  <outlinePr summaryBelow="0" summaryRight="0"/>
    <pageSetUpPr autoPageBreaks="0"/>
  </sheetPr>
  <dimension ref="A1:G27"/>
  <sheetViews>
    <sheetView showGridLines="0" zoomScale="90" zoomScaleNormal="90" zoomScaleSheetLayoutView="100" zoomScalePageLayoutView="90" workbookViewId="0">
      <pane ySplit="5" topLeftCell="A6" activePane="bottomLeft" state="frozen"/>
      <selection activeCell="A6" sqref="A6"/>
      <selection pane="bottomLeft" activeCell="D16" sqref="D16"/>
    </sheetView>
  </sheetViews>
  <sheetFormatPr defaultColWidth="0" defaultRowHeight="12.75" outlineLevelRow="1" x14ac:dyDescent="0.2"/>
  <cols>
    <col min="1" max="1" width="5.7109375" customWidth="1"/>
    <col min="2" max="2" width="67.7109375" customWidth="1"/>
    <col min="3" max="3" width="13.7109375" customWidth="1"/>
    <col min="4" max="4" width="12.7109375" customWidth="1"/>
    <col min="5" max="5" width="11.140625" customWidth="1"/>
    <col min="6" max="6" width="10.140625" customWidth="1"/>
    <col min="7" max="7" width="2.42578125" style="1" customWidth="1"/>
    <col min="8" max="16384" width="9.140625" hidden="1"/>
  </cols>
  <sheetData>
    <row r="1" spans="1:6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</row>
    <row r="2" spans="1:6" s="3" customFormat="1" x14ac:dyDescent="0.2">
      <c r="A2" s="101">
        <f ca="1">MATCH(B2,Contents!$D$8:$D$22,0)</f>
        <v>13</v>
      </c>
      <c r="B2" s="102" t="str">
        <f ca="1">MID(CELL("filename",A1),FIND("]",CELL("filename",A1))+1,255)</f>
        <v>Checks</v>
      </c>
      <c r="C2" s="96"/>
      <c r="D2" s="103"/>
      <c r="E2" s="103"/>
      <c r="F2" s="103"/>
    </row>
    <row r="3" spans="1:6" s="3" customFormat="1" x14ac:dyDescent="0.2">
      <c r="A3" s="126">
        <f>D25</f>
        <v>0</v>
      </c>
      <c r="B3" s="127" t="str">
        <f>Error_Message</f>
        <v>No errors identified</v>
      </c>
      <c r="C3" s="96"/>
      <c r="D3" s="103"/>
      <c r="E3" s="103"/>
      <c r="F3" s="103"/>
    </row>
    <row r="4" spans="1:6" s="3" customFormat="1" x14ac:dyDescent="0.2">
      <c r="A4" s="104"/>
      <c r="B4" s="105"/>
      <c r="C4" s="96"/>
      <c r="D4" s="103"/>
      <c r="E4" s="103"/>
      <c r="F4" s="103"/>
    </row>
    <row r="5" spans="1:6" x14ac:dyDescent="0.2">
      <c r="A5" s="128"/>
      <c r="B5" t="s">
        <v>25</v>
      </c>
      <c r="C5" s="128"/>
      <c r="D5" s="128"/>
      <c r="E5" s="128"/>
      <c r="F5" s="128"/>
    </row>
    <row r="6" spans="1:6" x14ac:dyDescent="0.2">
      <c r="A6" s="6">
        <f ca="1">MAX($A$1:A5)+subsection</f>
        <v>13.01</v>
      </c>
      <c r="B6" s="6" t="s">
        <v>312</v>
      </c>
      <c r="C6" s="6"/>
      <c r="D6" s="6"/>
      <c r="E6" s="6"/>
      <c r="F6" s="129"/>
    </row>
    <row r="7" spans="1:6" x14ac:dyDescent="0.2">
      <c r="A7" s="130"/>
      <c r="B7" s="130"/>
      <c r="E7" s="130"/>
      <c r="F7" s="130"/>
    </row>
    <row r="8" spans="1:6" outlineLevel="1" x14ac:dyDescent="0.2">
      <c r="A8" s="131"/>
      <c r="B8" s="132" t="str">
        <f>IF(D25,"The model contains one or more errors","No errors identified")</f>
        <v>No errors identified</v>
      </c>
      <c r="E8" s="130"/>
      <c r="F8" s="130"/>
    </row>
    <row r="9" spans="1:6" outlineLevel="1" x14ac:dyDescent="0.2">
      <c r="A9" s="130"/>
      <c r="B9" s="130"/>
      <c r="C9" s="130"/>
      <c r="D9" s="130"/>
      <c r="E9" s="130"/>
      <c r="F9" s="130"/>
    </row>
    <row r="10" spans="1:6" outlineLevel="1" x14ac:dyDescent="0.2">
      <c r="A10" s="130"/>
      <c r="B10" s="130"/>
      <c r="C10" s="130"/>
      <c r="D10" s="130"/>
      <c r="E10" s="130"/>
      <c r="F10" s="130"/>
    </row>
    <row r="11" spans="1:6" x14ac:dyDescent="0.2">
      <c r="A11" s="6">
        <f ca="1">MAX($A$1:A9)+subsection</f>
        <v>13.02</v>
      </c>
      <c r="B11" s="6" t="s">
        <v>313</v>
      </c>
      <c r="C11" s="6"/>
      <c r="D11" s="6"/>
      <c r="E11" s="6"/>
      <c r="F11" s="129"/>
    </row>
    <row r="12" spans="1:6" x14ac:dyDescent="0.2">
      <c r="A12" s="130"/>
      <c r="B12" s="130"/>
      <c r="C12" s="130"/>
      <c r="D12" s="130"/>
      <c r="E12" s="130"/>
      <c r="F12" s="130"/>
    </row>
    <row r="13" spans="1:6" outlineLevel="1" x14ac:dyDescent="0.2">
      <c r="A13" s="130"/>
      <c r="B13" s="132" t="s">
        <v>314</v>
      </c>
      <c r="C13" s="130"/>
      <c r="D13" s="130"/>
      <c r="E13" s="130"/>
      <c r="F13" s="130"/>
    </row>
    <row r="14" spans="1:6" outlineLevel="1" x14ac:dyDescent="0.2">
      <c r="A14" s="131"/>
      <c r="B14" s="133" t="str">
        <f ca="1">Contents!D10</f>
        <v>Assumptions</v>
      </c>
      <c r="C14" s="130"/>
      <c r="D14" s="94">
        <f>Assumptions!A3</f>
        <v>0</v>
      </c>
      <c r="E14" s="130"/>
      <c r="F14" s="130"/>
    </row>
    <row r="15" spans="1:6" outlineLevel="1" x14ac:dyDescent="0.2">
      <c r="A15" s="130"/>
      <c r="B15" s="133" t="str">
        <f ca="1">Contents!D11</f>
        <v>Allocators</v>
      </c>
      <c r="C15" s="130"/>
      <c r="D15" s="94">
        <f>Allocators!A3</f>
        <v>0</v>
      </c>
      <c r="E15" s="130"/>
      <c r="F15" s="130"/>
    </row>
    <row r="16" spans="1:6" outlineLevel="1" x14ac:dyDescent="0.2">
      <c r="A16" s="130"/>
      <c r="B16" s="133" t="str">
        <f ca="1">Contents!D12</f>
        <v>Cost Allocation Model</v>
      </c>
      <c r="C16" s="130"/>
      <c r="D16" s="94">
        <f>'Cost Allocation Model'!A3</f>
        <v>0</v>
      </c>
      <c r="F16" s="130"/>
    </row>
    <row r="17" spans="1:6" outlineLevel="1" x14ac:dyDescent="0.2">
      <c r="A17" s="130"/>
      <c r="B17" s="133" t="str">
        <f ca="1">Contents!D13</f>
        <v>Regulatory Model</v>
      </c>
      <c r="C17" s="130"/>
      <c r="D17" s="94">
        <f>'Regulatory Model'!A3</f>
        <v>0</v>
      </c>
      <c r="E17" s="130"/>
      <c r="F17" s="130"/>
    </row>
    <row r="18" spans="1:6" outlineLevel="1" x14ac:dyDescent="0.2">
      <c r="A18" s="130"/>
      <c r="B18" s="133" t="str">
        <f ca="1">Contents!D14</f>
        <v>Mapping</v>
      </c>
      <c r="C18" s="130"/>
      <c r="D18" s="94">
        <f>Mapping!A3</f>
        <v>0</v>
      </c>
      <c r="E18" s="130"/>
      <c r="F18" s="130"/>
    </row>
    <row r="19" spans="1:6" outlineLevel="1" x14ac:dyDescent="0.2">
      <c r="A19" s="130"/>
      <c r="B19" s="133" t="str">
        <f ca="1">Contents!D15</f>
        <v>Capital Base</v>
      </c>
      <c r="C19" s="130"/>
      <c r="D19" s="94">
        <f>'Capital Base'!A3</f>
        <v>0</v>
      </c>
      <c r="E19" s="130"/>
      <c r="F19" s="130"/>
    </row>
    <row r="20" spans="1:6" outlineLevel="1" x14ac:dyDescent="0.2">
      <c r="A20" s="130"/>
      <c r="B20" s="133" t="str">
        <f ca="1">Contents!D16</f>
        <v>Standalone Costs</v>
      </c>
      <c r="C20" s="130"/>
      <c r="D20" s="94">
        <f>'Standalone Costs'!A3</f>
        <v>0</v>
      </c>
      <c r="E20" s="130"/>
      <c r="F20" s="130"/>
    </row>
    <row r="21" spans="1:6" outlineLevel="1" x14ac:dyDescent="0.2">
      <c r="A21" s="130"/>
      <c r="B21" s="133" t="str">
        <f ca="1">Contents!D17</f>
        <v>Avoidable Costs</v>
      </c>
      <c r="C21" s="130"/>
      <c r="D21" s="94">
        <f>'Avoidable Costs'!A3</f>
        <v>0</v>
      </c>
      <c r="E21" s="130"/>
      <c r="F21" s="130"/>
    </row>
    <row r="22" spans="1:6" outlineLevel="1" x14ac:dyDescent="0.2">
      <c r="A22" s="130"/>
      <c r="B22" s="133" t="str">
        <f ca="1">Contents!D18</f>
        <v>Revenue</v>
      </c>
      <c r="C22" s="130"/>
      <c r="D22" s="94">
        <f>Revenue!A3</f>
        <v>0</v>
      </c>
      <c r="E22" s="130"/>
      <c r="F22" s="130"/>
    </row>
    <row r="23" spans="1:6" outlineLevel="1" x14ac:dyDescent="0.2">
      <c r="A23" s="130"/>
      <c r="B23" s="133" t="str">
        <f ca="1">Contents!D19</f>
        <v>Compliance</v>
      </c>
      <c r="C23" s="130"/>
      <c r="D23" s="94">
        <f>Compliance!A3</f>
        <v>0</v>
      </c>
      <c r="E23" s="130"/>
      <c r="F23" s="130"/>
    </row>
    <row r="24" spans="1:6" outlineLevel="1" x14ac:dyDescent="0.2">
      <c r="A24" s="130"/>
      <c r="B24" s="133"/>
      <c r="C24" s="130"/>
      <c r="D24" s="130"/>
      <c r="E24" s="130"/>
      <c r="F24" s="130"/>
    </row>
    <row r="25" spans="1:6" outlineLevel="1" x14ac:dyDescent="0.2">
      <c r="A25" s="131"/>
      <c r="B25" s="132" t="s">
        <v>315</v>
      </c>
      <c r="C25" s="130"/>
      <c r="D25" s="94">
        <f>SUM(D14:D23)</f>
        <v>0</v>
      </c>
      <c r="E25" s="130"/>
      <c r="F25" s="130"/>
    </row>
    <row r="26" spans="1:6" outlineLevel="1" x14ac:dyDescent="0.2">
      <c r="A26" s="130"/>
      <c r="B26" s="132"/>
      <c r="C26" s="130"/>
      <c r="D26" s="130"/>
      <c r="E26" s="130"/>
      <c r="F26" s="130"/>
    </row>
    <row r="27" spans="1:6" x14ac:dyDescent="0.2">
      <c r="A27" s="134" t="s">
        <v>24</v>
      </c>
      <c r="B27" s="135"/>
      <c r="C27" s="134"/>
      <c r="D27" s="134"/>
      <c r="E27" s="134"/>
      <c r="F27" s="134"/>
    </row>
  </sheetData>
  <conditionalFormatting sqref="B3">
    <cfRule type="expression" dxfId="0" priority="1">
      <formula>$B$3="The model contains one or more errors"</formula>
    </cfRule>
  </conditionalFormatting>
  <hyperlinks>
    <hyperlink ref="B5" location="Contents!A1" display="[To Contents]" xr:uid="{00000000-0004-0000-0D00-000000000000}"/>
  </hyperlinks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b6023d-658b-4527-be73-24b0518f0bf9">
      <UserInfo>
        <DisplayName>Robert McMillan</DisplayName>
        <AccountId>17</AccountId>
        <AccountType/>
      </UserInfo>
      <UserInfo>
        <DisplayName>Malcolm Tadgell</DisplayName>
        <AccountId>21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FBC9696919548B525EBF9532801E9" ma:contentTypeVersion="4" ma:contentTypeDescription="Create a new document." ma:contentTypeScope="" ma:versionID="0e622bd67878ffae742e0e01760c64af">
  <xsd:schema xmlns:xsd="http://www.w3.org/2001/XMLSchema" xmlns:xs="http://www.w3.org/2001/XMLSchema" xmlns:p="http://schemas.microsoft.com/office/2006/metadata/properties" xmlns:ns2="c4a6a473-e1f7-4709-9234-253926a3c904" xmlns:ns3="4eb6023d-658b-4527-be73-24b0518f0bf9" targetNamespace="http://schemas.microsoft.com/office/2006/metadata/properties" ma:root="true" ma:fieldsID="4da376442f0ef31f671d11a5535cd5ad" ns2:_="" ns3:_="">
    <xsd:import namespace="c4a6a473-e1f7-4709-9234-253926a3c904"/>
    <xsd:import namespace="4eb6023d-658b-4527-be73-24b0518f0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a473-e1f7-4709-9234-253926a3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510A11-90E5-4713-9B13-921708A2CEDB}">
  <ds:schemaRefs>
    <ds:schemaRef ds:uri="4eb6023d-658b-4527-be73-24b0518f0bf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4a6a473-e1f7-4709-9234-253926a3c90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6F782A-AD67-4047-81AC-70D4778EB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A62654-8F48-4ACA-9867-8A0B93A15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a6a473-e1f7-4709-9234-253926a3c904"/>
    <ds:schemaRef ds:uri="4eb6023d-658b-4527-be73-24b0518f0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Cover</vt:lpstr>
      <vt:lpstr>Contents</vt:lpstr>
      <vt:lpstr>Schematic</vt:lpstr>
      <vt:lpstr>Assumptions</vt:lpstr>
      <vt:lpstr>Allocators</vt:lpstr>
      <vt:lpstr>Cost Allocation Model</vt:lpstr>
      <vt:lpstr>Regulatory Model</vt:lpstr>
      <vt:lpstr>Mapping</vt:lpstr>
      <vt:lpstr>Capital Base</vt:lpstr>
      <vt:lpstr>Standalone Costs</vt:lpstr>
      <vt:lpstr>Avoidable Costs</vt:lpstr>
      <vt:lpstr>Revenue</vt:lpstr>
      <vt:lpstr>Compliance</vt:lpstr>
      <vt:lpstr>Checks</vt:lpstr>
      <vt:lpstr>Actual_End_Year</vt:lpstr>
      <vt:lpstr>Actual_Start_Year</vt:lpstr>
      <vt:lpstr>Annualisation_Years</vt:lpstr>
      <vt:lpstr>Asset_Classes</vt:lpstr>
      <vt:lpstr>Avoidable_by_Bundle</vt:lpstr>
      <vt:lpstr>Base_Year</vt:lpstr>
      <vt:lpstr>Base_Year_End_Date</vt:lpstr>
      <vt:lpstr>Base_Year_Start_Date</vt:lpstr>
      <vt:lpstr>Capital_Base_Opening</vt:lpstr>
      <vt:lpstr>Compliance_Year</vt:lpstr>
      <vt:lpstr>Depn_Method_1</vt:lpstr>
      <vt:lpstr>Depn_Method_2</vt:lpstr>
      <vt:lpstr>Depn_Methods</vt:lpstr>
      <vt:lpstr>Depn_Profile</vt:lpstr>
      <vt:lpstr>Display_Year_End</vt:lpstr>
      <vt:lpstr>Display_Year_Start</vt:lpstr>
      <vt:lpstr>Error_Message</vt:lpstr>
      <vt:lpstr>Million</vt:lpstr>
      <vt:lpstr>Model_Name</vt:lpstr>
      <vt:lpstr>Revenue</vt:lpstr>
      <vt:lpstr>Revenue_by_Bundle</vt:lpstr>
      <vt:lpstr>Revenue_by_Service</vt:lpstr>
      <vt:lpstr>Stand_Alone_by_Bundle</vt:lpstr>
      <vt:lpstr>subsection</vt:lpstr>
      <vt:lpstr>Tariff_Revenue_to_Bundles</vt:lpstr>
      <vt:lpstr>Tariffs</vt:lpstr>
      <vt:lpstr>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 Grace-Webb</dc:creator>
  <cp:keywords/>
  <dc:description/>
  <cp:lastModifiedBy>Kevin Nguyen (ESC)</cp:lastModifiedBy>
  <cp:revision/>
  <dcterms:created xsi:type="dcterms:W3CDTF">2018-11-29T09:44:24Z</dcterms:created>
  <dcterms:modified xsi:type="dcterms:W3CDTF">2020-06-05T02:24:51Z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0x010100584FBC9696919548B525EBF9532801E9</vt:lpwstr>
  </property>
  <property fmtid="{D5CDD505-2E9C-101B-9397-08002B2CF9AE}" pid="3" name="AuthorIds_UIVersion_2560">
    <vt:lpwstr>13</vt:lpwstr>
  </property>
</Properties>
</file>