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FLS03\Group\SHARED\Findata\50 Year Corporate Plan\4. Regulatory\1.ESC submission 31 May 2019\1. Final submission to ESC\Public version\"/>
    </mc:Choice>
  </mc:AlternateContent>
  <bookViews>
    <workbookView xWindow="-98" yWindow="-98" windowWidth="22695" windowHeight="15195" tabRatio="721"/>
  </bookViews>
  <sheets>
    <sheet name="Cover" sheetId="16" r:id="rId1"/>
    <sheet name="Contents" sheetId="3" r:id="rId2"/>
    <sheet name="Schematic" sheetId="22" r:id="rId3"/>
    <sheet name="Assumptions" sheetId="17" r:id="rId4"/>
    <sheet name="Allocators" sheetId="32" r:id="rId5"/>
    <sheet name="Regulatory Model" sheetId="29" r:id="rId6"/>
    <sheet name="Mapping" sheetId="33" r:id="rId7"/>
    <sheet name="Capital Base" sheetId="28" r:id="rId8"/>
    <sheet name="Standalone Costs" sheetId="30" r:id="rId9"/>
    <sheet name="Avoidable Costs" sheetId="34" r:id="rId10"/>
    <sheet name="Revenue" sheetId="38" r:id="rId11"/>
    <sheet name="Compliance" sheetId="20" r:id="rId12"/>
  </sheets>
  <externalReferences>
    <externalReference r:id="rId13"/>
    <externalReference r:id="rId14"/>
  </externalReferences>
  <definedNames>
    <definedName name="__FDS_HYPERLINK_TOGGLE_STATE__" hidden="1">"ON"</definedName>
    <definedName name="__FDS_UNIQUE_RANGE_ID_GENERATOR_COUNTER" hidden="1">1</definedName>
    <definedName name="__FDS_USED_FOR_REUSING_RANGE_IDS_RECYCLE" localSheetId="4" hidden="1">{28}</definedName>
    <definedName name="__FDS_USED_FOR_REUSING_RANGE_IDS_RECYCLE" localSheetId="3" hidden="1">{28}</definedName>
    <definedName name="__FDS_USED_FOR_REUSING_RANGE_IDS_RECYCLE" localSheetId="9" hidden="1">{28}</definedName>
    <definedName name="__FDS_USED_FOR_REUSING_RANGE_IDS_RECYCLE" localSheetId="7" hidden="1">{28}</definedName>
    <definedName name="__FDS_USED_FOR_REUSING_RANGE_IDS_RECYCLE" localSheetId="11" hidden="1">{28}</definedName>
    <definedName name="__FDS_USED_FOR_REUSING_RANGE_IDS_RECYCLE" localSheetId="1" hidden="1">{28}</definedName>
    <definedName name="__FDS_USED_FOR_REUSING_RANGE_IDS_RECYCLE" localSheetId="6" hidden="1">{28}</definedName>
    <definedName name="__FDS_USED_FOR_REUSING_RANGE_IDS_RECYCLE" localSheetId="5" hidden="1">{28}</definedName>
    <definedName name="__FDS_USED_FOR_REUSING_RANGE_IDS_RECYCLE" localSheetId="10" hidden="1">{28}</definedName>
    <definedName name="__FDS_USED_FOR_REUSING_RANGE_IDS_RECYCLE" localSheetId="2" hidden="1">{28}</definedName>
    <definedName name="__FDS_USED_FOR_REUSING_RANGE_IDS_RECYCLE" localSheetId="8" hidden="1">{28}</definedName>
    <definedName name="__FDS_USED_FOR_REUSING_RANGE_IDS_RECYCLE" hidden="1">{28}</definedName>
    <definedName name="__IntlFixup" hidden="1">TRUE</definedName>
    <definedName name="_1__123Graph_ADIAGRAMM_3" hidden="1">[1]Graphdata!$B$3:$E$3</definedName>
    <definedName name="_1__FDSAUDITLINK__" localSheetId="4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3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9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7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1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6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5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10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2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localSheetId="8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__FDSAUDITLINK__" hidden="1">{"fdsup://Directions/FactSet Auditing Viewer?action=AUDIT_VALUE&amp;DB=129&amp;ID1=403187&amp;VALUEID=01401&amp;SDATE=2009&amp;PERIODTYPE=ANN_STD&amp;window=popup_no_bar&amp;width=385&amp;height=120&amp;START_MAXIMIZED=FALSE&amp;creator=factset&amp;display_string=Audit"}</definedName>
    <definedName name="_10__123Graph_DDIAGRAMM_3" hidden="1">[1]Graphdata!$B$8:$E$8</definedName>
    <definedName name="_11__123Graph_DDIAGRAMM_4" hidden="1">[1]Graphdata!$B$26:$B$26</definedName>
    <definedName name="_12__123Graph_DDIAGRAMM_6" hidden="1">[1]Graphdata!$B$63:$B$63</definedName>
    <definedName name="_13__123Graph_EDIAGRAMM_3" hidden="1">[1]Graphdata!$B$9:$F$9</definedName>
    <definedName name="_14__123Graph_EDIAGRAMM_4" hidden="1">[1]Graphdata!$B$27:$B$27</definedName>
    <definedName name="_15__123Graph_FDIAGRAMM_3" hidden="1">[1]Graphdata!$B$11:$F$11</definedName>
    <definedName name="_16__123Graph_FDIAGRAMM_4" hidden="1">[1]Graphdata!$B$28:$B$28</definedName>
    <definedName name="_17__123Graph_XDIAGRAMM_3" hidden="1">[1]Graphdata!$B$2:$E$2</definedName>
    <definedName name="_18__FDSAUDITLINK__" localSheetId="4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9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7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6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5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10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localSheetId="8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_2__123Graph_ADIAGRAMM_4" hidden="1">[1]Graphdata!$B$21:$B$21</definedName>
    <definedName name="_22__FDSAUDITLINK__" localSheetId="4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9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7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6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5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10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localSheetId="8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_24__FDSAUDITLINK__" localSheetId="4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9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7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6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5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10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localSheetId="8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26__FDSAUDITLINK__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4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9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7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6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5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10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localSheetId="8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_3__123Graph_ADIAGRAMM_6" hidden="1">[1]Graphdata!$B$60:$B$60</definedName>
    <definedName name="_4__123Graph_BDIAGRAMM_3" hidden="1">[1]Graphdata!$B$6:$E$6</definedName>
    <definedName name="_5__123Graph_BDIAGRAMM_4" hidden="1">[1]Graphdata!$B$22:$B$22</definedName>
    <definedName name="_6__123Graph_BDIAGRAMM_6" hidden="1">[1]Graphdata!$B$61:$B$61</definedName>
    <definedName name="_7__123Graph_CDIAGRAMM_3" hidden="1">[1]Graphdata!$B$7:$E$7</definedName>
    <definedName name="_8__123Graph_CDIAGRAMM_4" hidden="1">[1]Graphdata!$B$24:$B$24</definedName>
    <definedName name="_8__FDSAUDITLINK__" localSheetId="4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9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7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6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5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10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localSheetId="8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_9__123Graph_CDIAGRAMM_6" hidden="1">[1]Graphdata!$B$62:$B$62</definedName>
    <definedName name="_AtRisk_SimSetting_AutomaticallyGenerateReports" hidden="1">FALSE</definedName>
    <definedName name="_AtRisk_SimSetting_AutomaticResultsDisplayMode" hidden="1">2</definedName>
    <definedName name="_AtRisk_SimSetting_AutomaticResultsDisplayMode_1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_1" hidden="1">TRUE</definedName>
    <definedName name="_AtRisk_SimSetting_LiveUpdatePeriod" hidden="1">-1</definedName>
    <definedName name="_AtRisk_SimSetting_RandomNumberGenerator" hidden="1">0</definedName>
    <definedName name="_AtRisk_SimSetting_RandomNumberGenerator_1" hidden="1">7</definedName>
    <definedName name="_AtRisk_SimSetting_ReportsList" hidden="1">0</definedName>
    <definedName name="_AtRisk_SimSetting_SimName001" hidden="1">"Central"</definedName>
    <definedName name="_AtRisk_SimSetting_SimName002" hidden="1">"Discount rate 10%"</definedName>
    <definedName name="_AtRisk_SimSetting_SimName003" hidden="1">"Discount rate 18%"</definedName>
    <definedName name="_AtRisk_SimSetting_SimName004" hidden="1">"Electricity price - rising"</definedName>
    <definedName name="_AtRisk_SimSetting_SimName005" hidden="1">"Diesel price - low"</definedName>
    <definedName name="_AtRisk_SimSetting_SimName006" hidden="1">"Diesel price - high"</definedName>
    <definedName name="_AtRisk_SimSetting_SimName007" hidden="1">"ECP Braking"</definedName>
    <definedName name="_AtRisk_SimSetting_SimNameCount" hidden="1">7</definedName>
    <definedName name="_AtRisk_SimSetting_SimNameCount_1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Behavior_1" hidden="1">1</definedName>
    <definedName name="_AtRisk_SimSetting_StdRecalcWithoutRiskStatic" hidden="1">0</definedName>
    <definedName name="_AtRisk_SimSetting_StdRecalcWithoutRiskStaticPercentile" hidden="1">0.5</definedName>
    <definedName name="_order_1" hidden="1">0</definedName>
    <definedName name="_Order1" hidden="1">255</definedName>
    <definedName name="_order12" hidden="1">0</definedName>
    <definedName name="_Order2" hidden="1">0</definedName>
    <definedName name="_Regression_Int" hidden="1">1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"C:\FAME\famework\elyval.mdb"</definedName>
    <definedName name="Actual_End_Year">Assumptions!$E$22</definedName>
    <definedName name="Actual_Start_Year">Assumptions!$E$21</definedName>
    <definedName name="Annualisation_Years">Assumptions!$E$30</definedName>
    <definedName name="anscount" hidden="1">1</definedName>
    <definedName name="AS2DocOpenMode" hidden="1">"AS2DocumentEdit"</definedName>
    <definedName name="Asset_Classes">'Regulatory Model'!$B$29:$B$48</definedName>
    <definedName name="Avoidable_by_Bundle">'Avoidable Costs'!$G$71:$J$77</definedName>
    <definedName name="Base_Year">Assumptions!$E$12</definedName>
    <definedName name="Base_Year_End_Date">Assumptions!$E$14</definedName>
    <definedName name="Base_Year_Start_Date">Assumptions!$E$13</definedName>
    <definedName name="Capital_Base_Opening">'Regulatory Model'!$G$29:$G$48</definedName>
    <definedName name="CBWorkbookPriority" hidden="1">-1264563189</definedName>
    <definedName name="ChecksResult" hidden="1">[2]Check_C!$B$8</definedName>
    <definedName name="Compliance_Year">Compliance!$E$11</definedName>
    <definedName name="Depn_Method_1">'Regulatory Model'!$I$84</definedName>
    <definedName name="Depn_Method_2">'Regulatory Model'!$I$113</definedName>
    <definedName name="Depn_Methods">Assumptions!$E$26:$E$27</definedName>
    <definedName name="Depn_Profile">Assumptions!$F$25</definedName>
    <definedName name="Display_Year_End">Assumptions!$E$18</definedName>
    <definedName name="Display_Year_Start">Assumptions!$E$17</definedName>
    <definedName name="Error_Message">#REF!</definedName>
    <definedName name="ev.Calculation" hidden="1">-4135</definedName>
    <definedName name="ev.Initialized" hidden="1">FALSE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ML_CodePage" hidden="1">1252</definedName>
    <definedName name="HTML_Control" localSheetId="4" hidden="1">{"'Breakup 01 Euro'!$A$3:$I$30"}</definedName>
    <definedName name="HTML_Control" localSheetId="3" hidden="1">{"'Breakup 01 Euro'!$A$3:$I$30"}</definedName>
    <definedName name="HTML_Control" localSheetId="9" hidden="1">{"'Breakup 01 Euro'!$A$3:$I$30"}</definedName>
    <definedName name="HTML_Control" localSheetId="7" hidden="1">{"'Breakup 01 Euro'!$A$3:$I$30"}</definedName>
    <definedName name="HTML_Control" localSheetId="11" hidden="1">{"'Breakup 01 Euro'!$A$3:$I$30"}</definedName>
    <definedName name="HTML_Control" localSheetId="1" hidden="1">{"'Breakup 01 Euro'!$A$3:$I$30"}</definedName>
    <definedName name="HTML_Control" localSheetId="6" hidden="1">{"'Breakup 01 Euro'!$A$3:$I$30"}</definedName>
    <definedName name="HTML_Control" localSheetId="5" hidden="1">{"'Breakup 01 Euro'!$A$3:$I$30"}</definedName>
    <definedName name="HTML_Control" localSheetId="10" hidden="1">{"'Breakup 01 Euro'!$A$3:$I$30"}</definedName>
    <definedName name="HTML_Control" localSheetId="2" hidden="1">{"'Breakup 01 Euro'!$A$3:$I$30"}</definedName>
    <definedName name="HTML_Control" localSheetId="8" hidden="1">{"'Breakup 01 Euro'!$A$3:$I$30"}</definedName>
    <definedName name="HTML_Control" hidden="1">{"'Breakup 01 Euro'!$A$3:$I$30"}</definedName>
    <definedName name="HTML_Description" hidden="1">""</definedName>
    <definedName name="HTML_Email" hidden="1">""</definedName>
    <definedName name="HTML_Header" hidden="1">"Breakup 01 Euro"</definedName>
    <definedName name="HTML_LastUpdate" hidden="1">"27/02/2001"</definedName>
    <definedName name="HTML_LineAfter" hidden="1">FALSE</definedName>
    <definedName name="HTML_LineBefore" hidden="1">FALSE</definedName>
    <definedName name="HTML_Name" hidden="1">"jonasa"</definedName>
    <definedName name="HTML_OBDlg2" hidden="1">TRUE</definedName>
    <definedName name="HTML_OBDlg4" hidden="1">TRUE</definedName>
    <definedName name="HTML_OS" hidden="1">0</definedName>
    <definedName name="HTML_PathFile" hidden="1">"L:\AUTOS\XLDATA\Jonas\other\DCX_Sop.htm"</definedName>
    <definedName name="HTML_Title" hidden="1">"DAIC-INC"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"EBIT_10K"</definedName>
    <definedName name="IQ_EBIT_10Q" hidden="1">"EBIT_10Q"</definedName>
    <definedName name="IQ_EBIT_10Q1" hidden="1">"EBIT_10Q1"</definedName>
    <definedName name="IQ_EBIT_GROWTH_1" hidden="1">"IQ_EBIT_GROWTH_1"</definedName>
    <definedName name="IQ_EBIT_GROWTH_2" hidden="1">"IQ_EBIT_GROWTH_2"</definedName>
    <definedName name="IQ_EBITDA_10K" hidden="1">"EBITDA_10K"</definedName>
    <definedName name="IQ_EBITDA_10Q" hidden="1">"EBITDA_10Q"</definedName>
    <definedName name="IQ_EBITDA_10Q1" hidden="1">"EBITDA_10Q1"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"EPS_10K"</definedName>
    <definedName name="IQ_EPS_10Q" hidden="1">"EPS_10Q"</definedName>
    <definedName name="IQ_EPS_10Q1" hidden="1">"EPS_10Q1"</definedName>
    <definedName name="IQ_EPS_EST_1" hidden="1">"IQ_EPS_EST_1"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PRIMARY" hidden="1">"c2232"</definedName>
    <definedName name="IQ_EST_ACT_FFO_SHARE_SHARE_THOM" hidden="1">"c4005"</definedName>
    <definedName name="IQ_EST_ACT_FFO_THOM" hidden="1">"c4005"</definedName>
    <definedName name="IQ_EST_EPS_SURPRISE" hidden="1">"c1635"</definedName>
    <definedName name="IQ_EST_FFO_DIFF_THOM" hidden="1">"c5186"</definedName>
    <definedName name="IQ_EST_FFO_SHARE_SHARE_DIFF_THOM" hidden="1">"c5186"</definedName>
    <definedName name="IQ_EST_FFO_SHARE_SHARE_SURPRISE_PERCENT_THOM" hidden="1">"c5187"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TDDEV_EST_THOM" hidden="1">"c4004"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"INTEREST_INC_10K"</definedName>
    <definedName name="IQ_INTEREST_INC_10Q" hidden="1">"INTEREST_INC_10Q"</definedName>
    <definedName name="IQ_INTEREST_INC_10Q1" hidden="1">"INTEREST_INC_10Q1"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"02/27/2017 00:50:32"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"NET_INC_10K"</definedName>
    <definedName name="IQ_NET_INC_10Q" hidden="1">"NET_INC_10Q"</definedName>
    <definedName name="IQ_NET_INC_10Q1" hidden="1">"NET_INC_10Q1"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"PRETAX_INC_10K"</definedName>
    <definedName name="IQ_PRETAX_INC_10Q" hidden="1">"PRETAX_INC_10Q"</definedName>
    <definedName name="IQ_PRETAX_INC_10Q1" hidden="1">"PRETAX_INC_10Q1"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"REVENUE_10K"</definedName>
    <definedName name="IQ_REVENUE_10Q" hidden="1">"REVENUE_10Q"</definedName>
    <definedName name="IQ_REVENUE_10Q1" hidden="1">"REVENUE_10Q1"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ColHidden" hidden="1">FALSE</definedName>
    <definedName name="IsLTMColHidden" hidden="1">FALSE</definedName>
    <definedName name="K2_WBEVMODE" hidden="1">-1</definedName>
    <definedName name="limcount" hidden="1">1</definedName>
    <definedName name="M_PlaceofPath" hidden="1">"F:\CMOTZ\excel\ati\ATI_VDF.XLS"</definedName>
    <definedName name="Million">Assumptions!$E$33</definedName>
    <definedName name="Model_Name">Cover!$A$2</definedName>
    <definedName name="ModelName" hidden="1">[2]Input_A!$D$17</definedName>
    <definedName name="Pal_Workbook_GUID" hidden="1">"FQR77CMK7EH6QQBPIV24IDD9"</definedName>
    <definedName name="Pal_Workbook_GUID_1" hidden="1">"UCE9NHZ3N6R6SKQCFGDBFQC4"</definedName>
    <definedName name="PUB_UserID" hidden="1">"MAYERX"</definedName>
    <definedName name="Revenue">'Regulatory Model'!$G$214:$J$214</definedName>
    <definedName name="Revenue_by_Bundle">Revenue!$G$21:$J$28</definedName>
    <definedName name="Revenue_by_Service">'Regulatory Model'!$G$154:$J$212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Iterations_1" hidden="1">500</definedName>
    <definedName name="RiskNumSimulations" hidden="1">7</definedName>
    <definedName name="RiskNumSimulations_1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amplingType_1" hidden="1">2</definedName>
    <definedName name="RiskStandardRecalc" hidden="1">1</definedName>
    <definedName name="RiskStandardRecalc_1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FixedSeed_1" hidden="1">FALSE</definedName>
    <definedName name="RiskUseMultipleCPUs" hidden="1">TRUE</definedName>
    <definedName name="rter" localSheetId="4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3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9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7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6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5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10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2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localSheetId="8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rter" hidden="1">{"fdsup://IBCentral/FAT Viewer?action=UPDATE&amp;creator=factset&amp;DOC_NAME=fat:reuters_annual_source_window.fat&amp;display_string=Audit&amp;DYN_ARGS=TRUE&amp;VAR:ID1=615252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SABEXrevision2" hidden="1">231</definedName>
    <definedName name="SAPBEXhrIndnt" hidden="1">1</definedName>
    <definedName name="SAPBEXrevision" hidden="1">1</definedName>
    <definedName name="SAPBEXsysID" hidden="1">"P66"</definedName>
    <definedName name="SAPBEXwbID" hidden="1">"3RCWGI2UXL6U3W2QXXPNPHWQ1"</definedName>
    <definedName name="SAPEXrevision3" hidden="1">231</definedName>
    <definedName name="sapexrevision4" hidden="1">4</definedName>
    <definedName name="sapexwbid4" hidden="1">"3N5E41CVNKXCIZ2S8I4UWT2K0"</definedName>
    <definedName name="SDet_TagList" hidden="1">""</definedName>
    <definedName name="sencount" hidden="1">1</definedName>
    <definedName name="Sht" hidden="1">[2]Input_A!$D$93</definedName>
    <definedName name="ShtRef" hidden="1">[2]Input_A!$D$96</definedName>
    <definedName name="solver_adj" localSheetId="4" hidden="1">Allocators!#REF!</definedName>
    <definedName name="solver_adj" localSheetId="3" hidden="1">Assumptions!#REF!</definedName>
    <definedName name="solver_adj" localSheetId="9" hidden="1">'Avoidable Costs'!#REF!</definedName>
    <definedName name="solver_adj" localSheetId="7" hidden="1">'Capital Base'!#REF!</definedName>
    <definedName name="solver_adj" localSheetId="11" hidden="1">Compliance!#REF!</definedName>
    <definedName name="solver_adj" localSheetId="6" hidden="1">Mapping!#REF!</definedName>
    <definedName name="solver_adj" localSheetId="5" hidden="1">'Regulatory Model'!#REF!</definedName>
    <definedName name="solver_adj" localSheetId="10" hidden="1">Revenue!#REF!</definedName>
    <definedName name="solver_adj" localSheetId="8" hidden="1">'Standalone Costs'!#REF!</definedName>
    <definedName name="solver_cvg" localSheetId="4" hidden="1">0.000001</definedName>
    <definedName name="solver_cvg" localSheetId="3" hidden="1">0.000001</definedName>
    <definedName name="solver_cvg" localSheetId="9" hidden="1">0.000001</definedName>
    <definedName name="solver_cvg" localSheetId="7" hidden="1">0.000001</definedName>
    <definedName name="solver_cvg" localSheetId="11" hidden="1">0.000001</definedName>
    <definedName name="solver_cvg" localSheetId="6" hidden="1">0.000001</definedName>
    <definedName name="solver_cvg" localSheetId="5" hidden="1">0.000001</definedName>
    <definedName name="solver_cvg" localSheetId="10" hidden="1">0.000001</definedName>
    <definedName name="solver_cvg" localSheetId="8" hidden="1">0.000001</definedName>
    <definedName name="solver_drv" localSheetId="4" hidden="1">2</definedName>
    <definedName name="solver_drv" localSheetId="3" hidden="1">2</definedName>
    <definedName name="solver_drv" localSheetId="9" hidden="1">2</definedName>
    <definedName name="solver_drv" localSheetId="7" hidden="1">2</definedName>
    <definedName name="solver_drv" localSheetId="11" hidden="1">2</definedName>
    <definedName name="solver_drv" localSheetId="6" hidden="1">2</definedName>
    <definedName name="solver_drv" localSheetId="5" hidden="1">2</definedName>
    <definedName name="solver_drv" localSheetId="10" hidden="1">2</definedName>
    <definedName name="solver_drv" localSheetId="8" hidden="1">2</definedName>
    <definedName name="solver_drv" hidden="1">1</definedName>
    <definedName name="solver_eng" localSheetId="4" hidden="1">1</definedName>
    <definedName name="solver_eng" localSheetId="3" hidden="1">1</definedName>
    <definedName name="solver_eng" localSheetId="9" hidden="1">1</definedName>
    <definedName name="solver_eng" localSheetId="7" hidden="1">1</definedName>
    <definedName name="solver_eng" localSheetId="11" hidden="1">1</definedName>
    <definedName name="solver_eng" localSheetId="6" hidden="1">1</definedName>
    <definedName name="solver_eng" localSheetId="5" hidden="1">1</definedName>
    <definedName name="solver_eng" localSheetId="10" hidden="1">1</definedName>
    <definedName name="solver_eng" localSheetId="8" hidden="1">1</definedName>
    <definedName name="solver_est" localSheetId="4" hidden="1">1</definedName>
    <definedName name="solver_est" localSheetId="3" hidden="1">1</definedName>
    <definedName name="solver_est" localSheetId="9" hidden="1">1</definedName>
    <definedName name="solver_est" localSheetId="7" hidden="1">1</definedName>
    <definedName name="solver_est" localSheetId="11" hidden="1">1</definedName>
    <definedName name="solver_est" localSheetId="6" hidden="1">1</definedName>
    <definedName name="solver_est" localSheetId="5" hidden="1">1</definedName>
    <definedName name="solver_est" localSheetId="10" hidden="1">1</definedName>
    <definedName name="solver_est" localSheetId="8" hidden="1">1</definedName>
    <definedName name="solver_est" hidden="1">1</definedName>
    <definedName name="solver_itr" localSheetId="4" hidden="1">35</definedName>
    <definedName name="solver_itr" localSheetId="3" hidden="1">35</definedName>
    <definedName name="solver_itr" localSheetId="9" hidden="1">35</definedName>
    <definedName name="solver_itr" localSheetId="7" hidden="1">35</definedName>
    <definedName name="solver_itr" localSheetId="11" hidden="1">35</definedName>
    <definedName name="solver_itr" localSheetId="6" hidden="1">35</definedName>
    <definedName name="solver_itr" localSheetId="5" hidden="1">35</definedName>
    <definedName name="solver_itr" localSheetId="10" hidden="1">35</definedName>
    <definedName name="solver_itr" localSheetId="8" hidden="1">35</definedName>
    <definedName name="solver_itr" hidden="1">100</definedName>
    <definedName name="solver_lhs1" localSheetId="4" hidden="1">Allocators!#REF!</definedName>
    <definedName name="solver_lhs1" localSheetId="3" hidden="1">Assumptions!#REF!</definedName>
    <definedName name="solver_lhs1" localSheetId="9" hidden="1">'Avoidable Costs'!#REF!</definedName>
    <definedName name="solver_lhs1" localSheetId="7" hidden="1">'Capital Base'!#REF!</definedName>
    <definedName name="solver_lhs1" localSheetId="11" hidden="1">Compliance!#REF!</definedName>
    <definedName name="solver_lhs1" localSheetId="6" hidden="1">Mapping!#REF!</definedName>
    <definedName name="solver_lhs1" localSheetId="5" hidden="1">'Regulatory Model'!#REF!</definedName>
    <definedName name="solver_lhs1" localSheetId="10" hidden="1">Revenue!#REF!</definedName>
    <definedName name="solver_lhs1" localSheetId="8" hidden="1">'Standalone Costs'!#REF!</definedName>
    <definedName name="solver_lhs2" localSheetId="4" hidden="1">Allocators!#REF!</definedName>
    <definedName name="solver_lhs2" localSheetId="3" hidden="1">Assumptions!#REF!</definedName>
    <definedName name="solver_lhs2" localSheetId="9" hidden="1">'Avoidable Costs'!#REF!</definedName>
    <definedName name="solver_lhs2" localSheetId="7" hidden="1">'Capital Base'!#REF!</definedName>
    <definedName name="solver_lhs2" localSheetId="11" hidden="1">Compliance!#REF!</definedName>
    <definedName name="solver_lhs2" localSheetId="6" hidden="1">Mapping!#REF!</definedName>
    <definedName name="solver_lhs2" localSheetId="5" hidden="1">'Regulatory Model'!#REF!</definedName>
    <definedName name="solver_lhs2" localSheetId="10" hidden="1">Revenue!#REF!</definedName>
    <definedName name="solver_lhs2" localSheetId="8" hidden="1">'Standalone Costs'!#REF!</definedName>
    <definedName name="solver_lhs3" localSheetId="4" hidden="1">Allocators!#REF!</definedName>
    <definedName name="solver_lhs3" localSheetId="3" hidden="1">Assumptions!#REF!</definedName>
    <definedName name="solver_lhs3" localSheetId="9" hidden="1">'Avoidable Costs'!#REF!</definedName>
    <definedName name="solver_lhs3" localSheetId="7" hidden="1">'Capital Base'!#REF!</definedName>
    <definedName name="solver_lhs3" localSheetId="11" hidden="1">Compliance!#REF!</definedName>
    <definedName name="solver_lhs3" localSheetId="6" hidden="1">Mapping!#REF!</definedName>
    <definedName name="solver_lhs3" localSheetId="5" hidden="1">'Regulatory Model'!#REF!</definedName>
    <definedName name="solver_lhs3" localSheetId="10" hidden="1">Revenue!#REF!</definedName>
    <definedName name="solver_lhs3" localSheetId="8" hidden="1">'Standalone Costs'!#REF!</definedName>
    <definedName name="solver_lhs4" localSheetId="4" hidden="1">Allocators!#REF!</definedName>
    <definedName name="solver_lhs4" localSheetId="3" hidden="1">Assumptions!#REF!</definedName>
    <definedName name="solver_lhs4" localSheetId="9" hidden="1">'Avoidable Costs'!#REF!</definedName>
    <definedName name="solver_lhs4" localSheetId="7" hidden="1">'Capital Base'!#REF!</definedName>
    <definedName name="solver_lhs4" localSheetId="11" hidden="1">Compliance!#REF!</definedName>
    <definedName name="solver_lhs4" localSheetId="6" hidden="1">Mapping!#REF!</definedName>
    <definedName name="solver_lhs4" localSheetId="5" hidden="1">'Regulatory Model'!#REF!</definedName>
    <definedName name="solver_lhs4" localSheetId="10" hidden="1">Revenue!#REF!</definedName>
    <definedName name="solver_lhs4" localSheetId="8" hidden="1">'Standalone Costs'!#REF!</definedName>
    <definedName name="solver_lhs5" localSheetId="4" hidden="1">Allocators!#REF!</definedName>
    <definedName name="solver_lhs5" localSheetId="3" hidden="1">Assumptions!#REF!</definedName>
    <definedName name="solver_lhs5" localSheetId="9" hidden="1">'Avoidable Costs'!#REF!</definedName>
    <definedName name="solver_lhs5" localSheetId="7" hidden="1">'Capital Base'!#REF!</definedName>
    <definedName name="solver_lhs5" localSheetId="11" hidden="1">Compliance!#REF!</definedName>
    <definedName name="solver_lhs5" localSheetId="6" hidden="1">Mapping!#REF!</definedName>
    <definedName name="solver_lhs5" localSheetId="5" hidden="1">'Regulatory Model'!#REF!</definedName>
    <definedName name="solver_lhs5" localSheetId="10" hidden="1">Revenue!#REF!</definedName>
    <definedName name="solver_lhs5" localSheetId="8" hidden="1">'Standalone Costs'!#REF!</definedName>
    <definedName name="solver_lin" hidden="1">0</definedName>
    <definedName name="solver_mip" localSheetId="4" hidden="1">30</definedName>
    <definedName name="solver_mip" localSheetId="3" hidden="1">30</definedName>
    <definedName name="solver_mip" localSheetId="9" hidden="1">30</definedName>
    <definedName name="solver_mip" localSheetId="7" hidden="1">30</definedName>
    <definedName name="solver_mip" localSheetId="11" hidden="1">30</definedName>
    <definedName name="solver_mip" localSheetId="6" hidden="1">30</definedName>
    <definedName name="solver_mip" localSheetId="5" hidden="1">30</definedName>
    <definedName name="solver_mip" localSheetId="10" hidden="1">30</definedName>
    <definedName name="solver_mip" localSheetId="8" hidden="1">30</definedName>
    <definedName name="solver_mni" localSheetId="4" hidden="1">30</definedName>
    <definedName name="solver_mni" localSheetId="3" hidden="1">30</definedName>
    <definedName name="solver_mni" localSheetId="9" hidden="1">30</definedName>
    <definedName name="solver_mni" localSheetId="7" hidden="1">30</definedName>
    <definedName name="solver_mni" localSheetId="11" hidden="1">30</definedName>
    <definedName name="solver_mni" localSheetId="6" hidden="1">30</definedName>
    <definedName name="solver_mni" localSheetId="5" hidden="1">30</definedName>
    <definedName name="solver_mni" localSheetId="10" hidden="1">30</definedName>
    <definedName name="solver_mni" localSheetId="8" hidden="1">30</definedName>
    <definedName name="solver_mrt" localSheetId="4" hidden="1">0.075</definedName>
    <definedName name="solver_mrt" localSheetId="3" hidden="1">0.075</definedName>
    <definedName name="solver_mrt" localSheetId="9" hidden="1">0.075</definedName>
    <definedName name="solver_mrt" localSheetId="7" hidden="1">0.075</definedName>
    <definedName name="solver_mrt" localSheetId="11" hidden="1">0.075</definedName>
    <definedName name="solver_mrt" localSheetId="6" hidden="1">0.075</definedName>
    <definedName name="solver_mrt" localSheetId="5" hidden="1">0.075</definedName>
    <definedName name="solver_mrt" localSheetId="10" hidden="1">0.075</definedName>
    <definedName name="solver_mrt" localSheetId="8" hidden="1">0.075</definedName>
    <definedName name="solver_msl" localSheetId="4" hidden="1">2</definedName>
    <definedName name="solver_msl" localSheetId="3" hidden="1">2</definedName>
    <definedName name="solver_msl" localSheetId="9" hidden="1">2</definedName>
    <definedName name="solver_msl" localSheetId="7" hidden="1">2</definedName>
    <definedName name="solver_msl" localSheetId="11" hidden="1">2</definedName>
    <definedName name="solver_msl" localSheetId="6" hidden="1">2</definedName>
    <definedName name="solver_msl" localSheetId="5" hidden="1">2</definedName>
    <definedName name="solver_msl" localSheetId="10" hidden="1">2</definedName>
    <definedName name="solver_msl" localSheetId="8" hidden="1">2</definedName>
    <definedName name="solver_neg" localSheetId="4" hidden="1">1</definedName>
    <definedName name="solver_neg" localSheetId="3" hidden="1">1</definedName>
    <definedName name="solver_neg" localSheetId="9" hidden="1">1</definedName>
    <definedName name="solver_neg" localSheetId="7" hidden="1">1</definedName>
    <definedName name="solver_neg" localSheetId="11" hidden="1">1</definedName>
    <definedName name="solver_neg" localSheetId="6" hidden="1">1</definedName>
    <definedName name="solver_neg" localSheetId="5" hidden="1">1</definedName>
    <definedName name="solver_neg" localSheetId="10" hidden="1">1</definedName>
    <definedName name="solver_neg" localSheetId="8" hidden="1">1</definedName>
    <definedName name="solver_nod" localSheetId="4" hidden="1">15</definedName>
    <definedName name="solver_nod" localSheetId="3" hidden="1">15</definedName>
    <definedName name="solver_nod" localSheetId="9" hidden="1">15</definedName>
    <definedName name="solver_nod" localSheetId="7" hidden="1">15</definedName>
    <definedName name="solver_nod" localSheetId="11" hidden="1">15</definedName>
    <definedName name="solver_nod" localSheetId="6" hidden="1">15</definedName>
    <definedName name="solver_nod" localSheetId="5" hidden="1">15</definedName>
    <definedName name="solver_nod" localSheetId="10" hidden="1">15</definedName>
    <definedName name="solver_nod" localSheetId="8" hidden="1">15</definedName>
    <definedName name="solver_num" localSheetId="4" hidden="1">5</definedName>
    <definedName name="solver_num" localSheetId="3" hidden="1">5</definedName>
    <definedName name="solver_num" localSheetId="9" hidden="1">5</definedName>
    <definedName name="solver_num" localSheetId="7" hidden="1">5</definedName>
    <definedName name="solver_num" localSheetId="11" hidden="1">5</definedName>
    <definedName name="solver_num" localSheetId="6" hidden="1">5</definedName>
    <definedName name="solver_num" localSheetId="5" hidden="1">5</definedName>
    <definedName name="solver_num" localSheetId="10" hidden="1">5</definedName>
    <definedName name="solver_num" localSheetId="8" hidden="1">5</definedName>
    <definedName name="solver_num" hidden="1">6</definedName>
    <definedName name="solver_nwt" localSheetId="4" hidden="1">1</definedName>
    <definedName name="solver_nwt" localSheetId="3" hidden="1">1</definedName>
    <definedName name="solver_nwt" localSheetId="9" hidden="1">1</definedName>
    <definedName name="solver_nwt" localSheetId="7" hidden="1">1</definedName>
    <definedName name="solver_nwt" localSheetId="11" hidden="1">1</definedName>
    <definedName name="solver_nwt" localSheetId="6" hidden="1">1</definedName>
    <definedName name="solver_nwt" localSheetId="5" hidden="1">1</definedName>
    <definedName name="solver_nwt" localSheetId="10" hidden="1">1</definedName>
    <definedName name="solver_nwt" localSheetId="8" hidden="1">1</definedName>
    <definedName name="solver_nwt" hidden="1">1</definedName>
    <definedName name="solver_opt" localSheetId="4" hidden="1">Allocators!#REF!</definedName>
    <definedName name="solver_opt" localSheetId="3" hidden="1">Assumptions!#REF!</definedName>
    <definedName name="solver_opt" localSheetId="9" hidden="1">'Avoidable Costs'!#REF!</definedName>
    <definedName name="solver_opt" localSheetId="7" hidden="1">'Capital Base'!#REF!</definedName>
    <definedName name="solver_opt" localSheetId="11" hidden="1">Compliance!#REF!</definedName>
    <definedName name="solver_opt" localSheetId="6" hidden="1">Mapping!#REF!</definedName>
    <definedName name="solver_opt" localSheetId="5" hidden="1">'Regulatory Model'!#REF!</definedName>
    <definedName name="solver_opt" localSheetId="10" hidden="1">Revenue!#REF!</definedName>
    <definedName name="solver_opt" localSheetId="8" hidden="1">'Standalone Costs'!#REF!</definedName>
    <definedName name="solver_pre" localSheetId="4" hidden="1">0.000001</definedName>
    <definedName name="solver_pre" localSheetId="3" hidden="1">0.000001</definedName>
    <definedName name="solver_pre" localSheetId="9" hidden="1">0.000001</definedName>
    <definedName name="solver_pre" localSheetId="7" hidden="1">0.000001</definedName>
    <definedName name="solver_pre" localSheetId="11" hidden="1">0.000001</definedName>
    <definedName name="solver_pre" localSheetId="6" hidden="1">0.000001</definedName>
    <definedName name="solver_pre" localSheetId="5" hidden="1">0.000001</definedName>
    <definedName name="solver_pre" localSheetId="10" hidden="1">0.000001</definedName>
    <definedName name="solver_pre" localSheetId="8" hidden="1">0.000001</definedName>
    <definedName name="solver_pre" hidden="1">0.000001</definedName>
    <definedName name="solver_rbv" localSheetId="4" hidden="1">2</definedName>
    <definedName name="solver_rbv" localSheetId="3" hidden="1">2</definedName>
    <definedName name="solver_rbv" localSheetId="9" hidden="1">2</definedName>
    <definedName name="solver_rbv" localSheetId="7" hidden="1">2</definedName>
    <definedName name="solver_rbv" localSheetId="11" hidden="1">2</definedName>
    <definedName name="solver_rbv" localSheetId="6" hidden="1">2</definedName>
    <definedName name="solver_rbv" localSheetId="5" hidden="1">2</definedName>
    <definedName name="solver_rbv" localSheetId="10" hidden="1">2</definedName>
    <definedName name="solver_rbv" localSheetId="8" hidden="1">2</definedName>
    <definedName name="solver_rel1" localSheetId="4" hidden="1">2</definedName>
    <definedName name="solver_rel1" localSheetId="3" hidden="1">2</definedName>
    <definedName name="solver_rel1" localSheetId="9" hidden="1">2</definedName>
    <definedName name="solver_rel1" localSheetId="7" hidden="1">2</definedName>
    <definedName name="solver_rel1" localSheetId="11" hidden="1">2</definedName>
    <definedName name="solver_rel1" localSheetId="6" hidden="1">2</definedName>
    <definedName name="solver_rel1" localSheetId="5" hidden="1">2</definedName>
    <definedName name="solver_rel1" localSheetId="10" hidden="1">2</definedName>
    <definedName name="solver_rel1" localSheetId="8" hidden="1">2</definedName>
    <definedName name="solver_rel1" hidden="1">1</definedName>
    <definedName name="solver_rel2" localSheetId="4" hidden="1">1</definedName>
    <definedName name="solver_rel2" localSheetId="3" hidden="1">1</definedName>
    <definedName name="solver_rel2" localSheetId="9" hidden="1">1</definedName>
    <definedName name="solver_rel2" localSheetId="7" hidden="1">1</definedName>
    <definedName name="solver_rel2" localSheetId="11" hidden="1">1</definedName>
    <definedName name="solver_rel2" localSheetId="6" hidden="1">1</definedName>
    <definedName name="solver_rel2" localSheetId="5" hidden="1">1</definedName>
    <definedName name="solver_rel2" localSheetId="10" hidden="1">1</definedName>
    <definedName name="solver_rel2" localSheetId="8" hidden="1">1</definedName>
    <definedName name="solver_rel2" hidden="1">1</definedName>
    <definedName name="solver_rel3" localSheetId="4" hidden="1">1</definedName>
    <definedName name="solver_rel3" localSheetId="3" hidden="1">1</definedName>
    <definedName name="solver_rel3" localSheetId="9" hidden="1">1</definedName>
    <definedName name="solver_rel3" localSheetId="7" hidden="1">1</definedName>
    <definedName name="solver_rel3" localSheetId="11" hidden="1">1</definedName>
    <definedName name="solver_rel3" localSheetId="6" hidden="1">1</definedName>
    <definedName name="solver_rel3" localSheetId="5" hidden="1">1</definedName>
    <definedName name="solver_rel3" localSheetId="10" hidden="1">1</definedName>
    <definedName name="solver_rel3" localSheetId="8" hidden="1">1</definedName>
    <definedName name="solver_rel3" hidden="1">1</definedName>
    <definedName name="solver_rel4" localSheetId="4" hidden="1">1</definedName>
    <definedName name="solver_rel4" localSheetId="3" hidden="1">1</definedName>
    <definedName name="solver_rel4" localSheetId="9" hidden="1">1</definedName>
    <definedName name="solver_rel4" localSheetId="7" hidden="1">1</definedName>
    <definedName name="solver_rel4" localSheetId="11" hidden="1">1</definedName>
    <definedName name="solver_rel4" localSheetId="6" hidden="1">1</definedName>
    <definedName name="solver_rel4" localSheetId="5" hidden="1">1</definedName>
    <definedName name="solver_rel4" localSheetId="10" hidden="1">1</definedName>
    <definedName name="solver_rel4" localSheetId="8" hidden="1">1</definedName>
    <definedName name="solver_rel4" hidden="1">4</definedName>
    <definedName name="solver_rel5" localSheetId="4" hidden="1">3</definedName>
    <definedName name="solver_rel5" localSheetId="3" hidden="1">3</definedName>
    <definedName name="solver_rel5" localSheetId="9" hidden="1">3</definedName>
    <definedName name="solver_rel5" localSheetId="7" hidden="1">3</definedName>
    <definedName name="solver_rel5" localSheetId="11" hidden="1">3</definedName>
    <definedName name="solver_rel5" localSheetId="6" hidden="1">3</definedName>
    <definedName name="solver_rel5" localSheetId="5" hidden="1">3</definedName>
    <definedName name="solver_rel5" localSheetId="10" hidden="1">3</definedName>
    <definedName name="solver_rel5" localSheetId="8" hidden="1">3</definedName>
    <definedName name="solver_rel5" hidden="1">4</definedName>
    <definedName name="solver_rel6" hidden="1">4</definedName>
    <definedName name="solver_rhs1" localSheetId="4" hidden="1">0</definedName>
    <definedName name="solver_rhs1" localSheetId="3" hidden="1">0</definedName>
    <definedName name="solver_rhs1" localSheetId="9" hidden="1">0</definedName>
    <definedName name="solver_rhs1" localSheetId="7" hidden="1">0</definedName>
    <definedName name="solver_rhs1" localSheetId="11" hidden="1">0</definedName>
    <definedName name="solver_rhs1" localSheetId="6" hidden="1">0</definedName>
    <definedName name="solver_rhs1" localSheetId="5" hidden="1">0</definedName>
    <definedName name="solver_rhs1" localSheetId="10" hidden="1">0</definedName>
    <definedName name="solver_rhs1" localSheetId="8" hidden="1">0</definedName>
    <definedName name="solver_rhs1" hidden="1">15</definedName>
    <definedName name="solver_rhs2" localSheetId="4" hidden="1">max_g_p_rate</definedName>
    <definedName name="solver_rhs2" localSheetId="3" hidden="1">max_g_p_rate</definedName>
    <definedName name="solver_rhs2" localSheetId="9" hidden="1">max_g_p_rate</definedName>
    <definedName name="solver_rhs2" localSheetId="7" hidden="1">max_g_p_rate</definedName>
    <definedName name="solver_rhs2" localSheetId="11" hidden="1">max_g_p_rate</definedName>
    <definedName name="solver_rhs2" localSheetId="6" hidden="1">max_g_p_rate</definedName>
    <definedName name="solver_rhs2" localSheetId="5" hidden="1">max_g_p_rate</definedName>
    <definedName name="solver_rhs2" localSheetId="10" hidden="1">max_g_p_rate</definedName>
    <definedName name="solver_rhs2" localSheetId="8" hidden="1">max_g_p_rate</definedName>
    <definedName name="solver_rhs2" hidden="1">15</definedName>
    <definedName name="solver_rhs3" localSheetId="4" hidden="1">max_var</definedName>
    <definedName name="solver_rhs3" localSheetId="3" hidden="1">max_var</definedName>
    <definedName name="solver_rhs3" localSheetId="9" hidden="1">max_var</definedName>
    <definedName name="solver_rhs3" localSheetId="7" hidden="1">max_var</definedName>
    <definedName name="solver_rhs3" localSheetId="11" hidden="1">max_var</definedName>
    <definedName name="solver_rhs3" localSheetId="6" hidden="1">max_var</definedName>
    <definedName name="solver_rhs3" localSheetId="5" hidden="1">max_var</definedName>
    <definedName name="solver_rhs3" localSheetId="10" hidden="1">max_var</definedName>
    <definedName name="solver_rhs3" localSheetId="8" hidden="1">max_var</definedName>
    <definedName name="solver_rhs3" hidden="1">15</definedName>
    <definedName name="solver_rhs4" localSheetId="4" hidden="1">max_g</definedName>
    <definedName name="solver_rhs4" localSheetId="3" hidden="1">max_g</definedName>
    <definedName name="solver_rhs4" localSheetId="9" hidden="1">max_g</definedName>
    <definedName name="solver_rhs4" localSheetId="7" hidden="1">max_g</definedName>
    <definedName name="solver_rhs4" localSheetId="11" hidden="1">max_g</definedName>
    <definedName name="solver_rhs4" localSheetId="6" hidden="1">max_g</definedName>
    <definedName name="solver_rhs4" localSheetId="5" hidden="1">max_g</definedName>
    <definedName name="solver_rhs4" localSheetId="10" hidden="1">max_g</definedName>
    <definedName name="solver_rhs4" localSheetId="8" hidden="1">max_g</definedName>
    <definedName name="solver_rhs5" localSheetId="4" hidden="1">min_g</definedName>
    <definedName name="solver_rhs5" localSheetId="3" hidden="1">min_g</definedName>
    <definedName name="solver_rhs5" localSheetId="9" hidden="1">min_g</definedName>
    <definedName name="solver_rhs5" localSheetId="7" hidden="1">min_g</definedName>
    <definedName name="solver_rhs5" localSheetId="11" hidden="1">min_g</definedName>
    <definedName name="solver_rhs5" localSheetId="6" hidden="1">min_g</definedName>
    <definedName name="solver_rhs5" localSheetId="5" hidden="1">min_g</definedName>
    <definedName name="solver_rhs5" localSheetId="10" hidden="1">min_g</definedName>
    <definedName name="solver_rhs5" localSheetId="8" hidden="1">min_g</definedName>
    <definedName name="solver_rlx" localSheetId="4" hidden="1">2</definedName>
    <definedName name="solver_rlx" localSheetId="3" hidden="1">2</definedName>
    <definedName name="solver_rlx" localSheetId="9" hidden="1">2</definedName>
    <definedName name="solver_rlx" localSheetId="7" hidden="1">2</definedName>
    <definedName name="solver_rlx" localSheetId="11" hidden="1">2</definedName>
    <definedName name="solver_rlx" localSheetId="6" hidden="1">2</definedName>
    <definedName name="solver_rlx" localSheetId="5" hidden="1">2</definedName>
    <definedName name="solver_rlx" localSheetId="10" hidden="1">2</definedName>
    <definedName name="solver_rlx" localSheetId="8" hidden="1">2</definedName>
    <definedName name="solver_rsd" localSheetId="4" hidden="1">0</definedName>
    <definedName name="solver_rsd" localSheetId="3" hidden="1">0</definedName>
    <definedName name="solver_rsd" localSheetId="9" hidden="1">0</definedName>
    <definedName name="solver_rsd" localSheetId="7" hidden="1">0</definedName>
    <definedName name="solver_rsd" localSheetId="11" hidden="1">0</definedName>
    <definedName name="solver_rsd" localSheetId="6" hidden="1">0</definedName>
    <definedName name="solver_rsd" localSheetId="5" hidden="1">0</definedName>
    <definedName name="solver_rsd" localSheetId="10" hidden="1">0</definedName>
    <definedName name="solver_rsd" localSheetId="8" hidden="1">0</definedName>
    <definedName name="solver_scl" localSheetId="4" hidden="1">1</definedName>
    <definedName name="solver_scl" localSheetId="3" hidden="1">1</definedName>
    <definedName name="solver_scl" localSheetId="9" hidden="1">1</definedName>
    <definedName name="solver_scl" localSheetId="7" hidden="1">1</definedName>
    <definedName name="solver_scl" localSheetId="11" hidden="1">1</definedName>
    <definedName name="solver_scl" localSheetId="6" hidden="1">1</definedName>
    <definedName name="solver_scl" localSheetId="5" hidden="1">1</definedName>
    <definedName name="solver_scl" localSheetId="10" hidden="1">1</definedName>
    <definedName name="solver_scl" localSheetId="8" hidden="1">1</definedName>
    <definedName name="solver_scl" hidden="1">0</definedName>
    <definedName name="solver_sho" localSheetId="4" hidden="1">2</definedName>
    <definedName name="solver_sho" localSheetId="3" hidden="1">2</definedName>
    <definedName name="solver_sho" localSheetId="9" hidden="1">2</definedName>
    <definedName name="solver_sho" localSheetId="7" hidden="1">2</definedName>
    <definedName name="solver_sho" localSheetId="11" hidden="1">2</definedName>
    <definedName name="solver_sho" localSheetId="6" hidden="1">2</definedName>
    <definedName name="solver_sho" localSheetId="5" hidden="1">2</definedName>
    <definedName name="solver_sho" localSheetId="10" hidden="1">2</definedName>
    <definedName name="solver_sho" localSheetId="8" hidden="1">2</definedName>
    <definedName name="solver_sho" hidden="1">0</definedName>
    <definedName name="solver_ssz" localSheetId="4" hidden="1">100</definedName>
    <definedName name="solver_ssz" localSheetId="3" hidden="1">100</definedName>
    <definedName name="solver_ssz" localSheetId="9" hidden="1">100</definedName>
    <definedName name="solver_ssz" localSheetId="7" hidden="1">100</definedName>
    <definedName name="solver_ssz" localSheetId="11" hidden="1">100</definedName>
    <definedName name="solver_ssz" localSheetId="6" hidden="1">100</definedName>
    <definedName name="solver_ssz" localSheetId="5" hidden="1">100</definedName>
    <definedName name="solver_ssz" localSheetId="10" hidden="1">100</definedName>
    <definedName name="solver_ssz" localSheetId="8" hidden="1">100</definedName>
    <definedName name="solver_tim" localSheetId="4" hidden="1">24000</definedName>
    <definedName name="solver_tim" localSheetId="3" hidden="1">24000</definedName>
    <definedName name="solver_tim" localSheetId="9" hidden="1">24000</definedName>
    <definedName name="solver_tim" localSheetId="7" hidden="1">24000</definedName>
    <definedName name="solver_tim" localSheetId="11" hidden="1">24000</definedName>
    <definedName name="solver_tim" localSheetId="6" hidden="1">24000</definedName>
    <definedName name="solver_tim" localSheetId="5" hidden="1">24000</definedName>
    <definedName name="solver_tim" localSheetId="10" hidden="1">24000</definedName>
    <definedName name="solver_tim" localSheetId="8" hidden="1">24000</definedName>
    <definedName name="solver_tim" hidden="1">200</definedName>
    <definedName name="solver_tmp" hidden="1">15</definedName>
    <definedName name="solver_tol" localSheetId="4" hidden="1">0.01</definedName>
    <definedName name="solver_tol" localSheetId="3" hidden="1">0.01</definedName>
    <definedName name="solver_tol" localSheetId="9" hidden="1">0.01</definedName>
    <definedName name="solver_tol" localSheetId="7" hidden="1">0.01</definedName>
    <definedName name="solver_tol" localSheetId="11" hidden="1">0.01</definedName>
    <definedName name="solver_tol" localSheetId="6" hidden="1">0.01</definedName>
    <definedName name="solver_tol" localSheetId="5" hidden="1">0.01</definedName>
    <definedName name="solver_tol" localSheetId="10" hidden="1">0.01</definedName>
    <definedName name="solver_tol" localSheetId="8" hidden="1">0.01</definedName>
    <definedName name="solver_tol" hidden="1">0.05</definedName>
    <definedName name="solver_typ" localSheetId="4" hidden="1">1</definedName>
    <definedName name="solver_typ" localSheetId="3" hidden="1">1</definedName>
    <definedName name="solver_typ" localSheetId="9" hidden="1">1</definedName>
    <definedName name="solver_typ" localSheetId="7" hidden="1">1</definedName>
    <definedName name="solver_typ" localSheetId="11" hidden="1">1</definedName>
    <definedName name="solver_typ" localSheetId="6" hidden="1">1</definedName>
    <definedName name="solver_typ" localSheetId="5" hidden="1">1</definedName>
    <definedName name="solver_typ" localSheetId="10" hidden="1">1</definedName>
    <definedName name="solver_typ" localSheetId="8" hidden="1">1</definedName>
    <definedName name="solver_typ" hidden="1">3</definedName>
    <definedName name="solver_val" localSheetId="4" hidden="1">0</definedName>
    <definedName name="solver_val" localSheetId="3" hidden="1">0</definedName>
    <definedName name="solver_val" localSheetId="9" hidden="1">0</definedName>
    <definedName name="solver_val" localSheetId="7" hidden="1">0</definedName>
    <definedName name="solver_val" localSheetId="11" hidden="1">0</definedName>
    <definedName name="solver_val" localSheetId="6" hidden="1">0</definedName>
    <definedName name="solver_val" localSheetId="5" hidden="1">0</definedName>
    <definedName name="solver_val" localSheetId="10" hidden="1">0</definedName>
    <definedName name="solver_val" localSheetId="8" hidden="1">0</definedName>
    <definedName name="solver_val" hidden="1">90</definedName>
    <definedName name="solver_ver" localSheetId="4" hidden="1">3</definedName>
    <definedName name="solver_ver" localSheetId="3" hidden="1">3</definedName>
    <definedName name="solver_ver" localSheetId="9" hidden="1">3</definedName>
    <definedName name="solver_ver" localSheetId="7" hidden="1">3</definedName>
    <definedName name="solver_ver" localSheetId="11" hidden="1">3</definedName>
    <definedName name="solver_ver" localSheetId="6" hidden="1">3</definedName>
    <definedName name="solver_ver" localSheetId="5" hidden="1">3</definedName>
    <definedName name="solver_ver" localSheetId="10" hidden="1">3</definedName>
    <definedName name="solver_ver" localSheetId="8" hidden="1">3</definedName>
    <definedName name="Stand_Alone_by_Bundle">'Standalone Costs'!$G$101:$J$107</definedName>
    <definedName name="subsection">Assumptions!$E$34</definedName>
    <definedName name="Sxn" hidden="1">[2]Input_A!$D$94</definedName>
    <definedName name="Tariff_Revenue_to_Bundles">Mapping!$E$186:$L$244</definedName>
    <definedName name="Tariffs">'Regulatory Model'!$D$154:$D$212</definedName>
    <definedName name="xa" localSheetId="4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3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9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7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6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5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10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2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localSheetId="8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a" hidden="1">{"fdsup://IBCentral/FAT Viewer?action=UPDATE&amp;creator=factset&amp;DOC_NAME=fat:reuters_annual_source_window.fat&amp;display_string=Audit&amp;DYN_ARGS=TRUE&amp;VAR:ID1=621486&amp;VAR:RCODE=FEBIT&amp;VAR:SDATE=20100699&amp;VAR:FREQ=Y&amp;VAR:RELITEM=RP&amp;VAR:CURRENCY=&amp;VAR:CURRSOURCE=EXSHARE&amp;VA","R:NATFREQ=ANNUAL&amp;VAR:RFIELD=FINALIZED&amp;VAR:DB_TYPE=&amp;VAR:UNITS=M&amp;window=popup&amp;width=450&amp;height=300&amp;START_MAXIMIZED=FALSE"}</definedName>
    <definedName name="xs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s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4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3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9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7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6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5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10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2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localSheetId="8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v" hidden="1">{"fdsup://IBCentral/FAT Viewer?action=UPDATE&amp;creator=factset&amp;DOC_NAME=fat:reuters_semi_source_window.fat&amp;display_string=Audit&amp;DYN_ARGS=TRUE&amp;VAR:ID1=643532&amp;VAR:RCODE=QTLE&amp;VAR:SDATE=20100699&amp;VAR:FREQ=FSA&amp;VAR:RELITEM=&amp;VAR:CURRENCY=&amp;VAR:CURRSOURCE=EXSHARE&amp;VAR:N","ATFREQ=FSA&amp;VAR:RFIELD=FINALIZED&amp;VAR:DB_TYPE=&amp;VAR:UNITS=M&amp;window=popup&amp;width=450&amp;height=300&amp;START_MAXIMIZED=FALSE"}</definedName>
    <definedName name="xx" localSheetId="4" hidden="1">{28}</definedName>
    <definedName name="xx" localSheetId="3" hidden="1">{28}</definedName>
    <definedName name="xx" localSheetId="9" hidden="1">{28}</definedName>
    <definedName name="xx" localSheetId="7" hidden="1">{28}</definedName>
    <definedName name="xx" localSheetId="11" hidden="1">{28}</definedName>
    <definedName name="xx" localSheetId="1" hidden="1">{28}</definedName>
    <definedName name="xx" localSheetId="6" hidden="1">{28}</definedName>
    <definedName name="xx" localSheetId="5" hidden="1">{28}</definedName>
    <definedName name="xx" localSheetId="10" hidden="1">{28}</definedName>
    <definedName name="xx" localSheetId="2" hidden="1">{28}</definedName>
    <definedName name="xx" localSheetId="8" hidden="1">{28}</definedName>
    <definedName name="xx" hidden="1">{28}</definedName>
    <definedName name="xy" localSheetId="4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3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9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7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6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5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10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2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localSheetId="8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y" hidden="1">{"fdsup://IBCentral/FAT Viewer?action=UPDATE&amp;creator=factset&amp;DOC_NAME=fat:reuters_semi_source_window.fat&amp;display_string=Audit&amp;DYN_ARGS=TRUE&amp;VAR:ID1=643532&amp;VAR:RCODE=CMNEQ&amp;VAR:SDATE=20100699&amp;VAR:FREQ=FSA&amp;VAR:RELITEM=&amp;VAR:CURRENCY=&amp;VAR:CURRSOURCE=EXSHARE&amp;VAR:","NATFREQ=FSA&amp;VAR:RFIELD=FINALIZED&amp;VAR:DB_TYPE=&amp;VAR:UNITS=M&amp;window=popup&amp;width=450&amp;height=300&amp;START_MAXIMIZED=FALSE"}</definedName>
    <definedName name="xz" localSheetId="4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3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9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7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6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5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10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2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localSheetId="8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xz" hidden="1">{"fdsup://IBCentral/FAT Viewer?action=UPDATE&amp;creator=factset&amp;DOC_NAME=fat:reuters_annual_pshs_src_window.fat&amp;display_string=Audit&amp;DYN_ARGS=TRUE&amp;VAR:ID1=615252&amp;VAR:RCODE=FDSEPS&amp;VAR:SDATE=20100699&amp;VAR:FREQ=Y&amp;VAR:RELITEM=RP&amp;VAR:CURRENCY=&amp;VAR:CURRSOURCE=EXSHARE","&amp;VAR:NATFREQ=ANNUAL&amp;VAR:RFIELD=FINALIZED&amp;VAR:DB_TYPE=&amp;VAR:UNITS=M&amp;window=popup&amp;width=450&amp;height=300&amp;START_MAXIMIZED=FALSE"}</definedName>
    <definedName name="Years">'Regulatory Model'!$G$9:$J$9</definedName>
    <definedName name="yty" localSheetId="4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3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9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7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6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5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10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2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localSheetId="8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  <definedName name="yty" hidden="1">{"fdsup://IBCentral/FAT Viewer?action=UPDATE&amp;creator=factset&amp;DOC_NAME=fat:reuters_semi_source_window.fat&amp;display_string=Audit&amp;DYN_ARGS=TRUE&amp;VAR:ID1=609701&amp;VAR:RCODE=QTLE&amp;VAR:SDATE=20101299&amp;VAR:FREQ=FSA&amp;VAR:RELITEM=&amp;VAR:CURRENCY=&amp;VAR:CURRSOURCE=EXSHARE&amp;VAR:N","ATFREQ=FSA&amp;VAR:RFIELD=FINALIZED&amp;VAR:DB_TYPE=&amp;VAR:UNITS=M&amp;window=popup&amp;width=450&amp;height=300&amp;START_MAXIMIZED=FALSE"}</definedName>
  </definedNames>
  <calcPr calcId="162913" iterateCount="510" iterateDelta="1.0000000000000001E-17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3" l="1"/>
  <c r="B2" i="32"/>
  <c r="E26" i="17"/>
  <c r="E27" i="17"/>
  <c r="E33" i="17"/>
  <c r="A3" i="32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" i="22"/>
  <c r="A2" i="22" s="1"/>
  <c r="B2" i="17"/>
  <c r="K17" i="33"/>
  <c r="K18" i="33"/>
  <c r="K20" i="33"/>
  <c r="K21" i="33"/>
  <c r="K22" i="33"/>
  <c r="K24" i="33"/>
  <c r="K25" i="33"/>
  <c r="K26" i="33"/>
  <c r="K28" i="33"/>
  <c r="K29" i="33"/>
  <c r="K30" i="33"/>
  <c r="K31" i="33"/>
  <c r="K32" i="33"/>
  <c r="K34" i="33"/>
  <c r="K35" i="33"/>
  <c r="K36" i="33"/>
  <c r="K38" i="33"/>
  <c r="K39" i="33"/>
  <c r="K40" i="33"/>
  <c r="K42" i="33"/>
  <c r="K43" i="33"/>
  <c r="K44" i="33"/>
  <c r="K45" i="33"/>
  <c r="K46" i="33"/>
  <c r="K48" i="33"/>
  <c r="K49" i="33"/>
  <c r="K50" i="33"/>
  <c r="K52" i="33"/>
  <c r="K53" i="33"/>
  <c r="K54" i="33"/>
  <c r="K55" i="33"/>
  <c r="K56" i="33"/>
  <c r="K57" i="33"/>
  <c r="K58" i="33"/>
  <c r="K60" i="33"/>
  <c r="K61" i="33"/>
  <c r="K62" i="33"/>
  <c r="K63" i="33"/>
  <c r="J17" i="33"/>
  <c r="J18" i="33"/>
  <c r="J20" i="33"/>
  <c r="J21" i="33"/>
  <c r="J22" i="33"/>
  <c r="J24" i="33"/>
  <c r="J25" i="33"/>
  <c r="J26" i="33"/>
  <c r="J28" i="33"/>
  <c r="J29" i="33"/>
  <c r="J30" i="33"/>
  <c r="J31" i="33"/>
  <c r="J32" i="33"/>
  <c r="J34" i="33"/>
  <c r="J35" i="33"/>
  <c r="J36" i="33"/>
  <c r="J38" i="33"/>
  <c r="J39" i="33"/>
  <c r="J40" i="33"/>
  <c r="J42" i="33"/>
  <c r="J43" i="33"/>
  <c r="J44" i="33"/>
  <c r="J45" i="33"/>
  <c r="J46" i="33"/>
  <c r="J48" i="33"/>
  <c r="J49" i="33"/>
  <c r="J50" i="33"/>
  <c r="J52" i="33"/>
  <c r="J53" i="33"/>
  <c r="J54" i="33"/>
  <c r="J55" i="33"/>
  <c r="J56" i="33"/>
  <c r="J57" i="33"/>
  <c r="J58" i="33"/>
  <c r="J60" i="33"/>
  <c r="J61" i="33"/>
  <c r="J62" i="33"/>
  <c r="J63" i="33"/>
  <c r="I17" i="33"/>
  <c r="I18" i="33"/>
  <c r="I20" i="33"/>
  <c r="I21" i="33"/>
  <c r="I22" i="33"/>
  <c r="I24" i="33"/>
  <c r="I25" i="33"/>
  <c r="I26" i="33"/>
  <c r="I28" i="33"/>
  <c r="I29" i="33"/>
  <c r="I30" i="33"/>
  <c r="I31" i="33"/>
  <c r="I32" i="33"/>
  <c r="I34" i="33"/>
  <c r="I35" i="33"/>
  <c r="I36" i="33"/>
  <c r="I38" i="33"/>
  <c r="I39" i="33"/>
  <c r="I40" i="33"/>
  <c r="I42" i="33"/>
  <c r="I43" i="33"/>
  <c r="I44" i="33"/>
  <c r="I45" i="33"/>
  <c r="I46" i="33"/>
  <c r="I48" i="33"/>
  <c r="I49" i="33"/>
  <c r="I50" i="33"/>
  <c r="I52" i="33"/>
  <c r="I53" i="33"/>
  <c r="I54" i="33"/>
  <c r="I55" i="33"/>
  <c r="I56" i="33"/>
  <c r="I57" i="33"/>
  <c r="I58" i="33"/>
  <c r="I60" i="33"/>
  <c r="I61" i="33"/>
  <c r="I62" i="33"/>
  <c r="I63" i="33"/>
  <c r="H17" i="33"/>
  <c r="H18" i="33"/>
  <c r="H20" i="33"/>
  <c r="H21" i="33"/>
  <c r="H22" i="33"/>
  <c r="H24" i="33"/>
  <c r="H25" i="33"/>
  <c r="H26" i="33"/>
  <c r="H28" i="33"/>
  <c r="H29" i="33"/>
  <c r="H30" i="33"/>
  <c r="H31" i="33"/>
  <c r="H32" i="33"/>
  <c r="H34" i="33"/>
  <c r="H35" i="33"/>
  <c r="H36" i="33"/>
  <c r="H38" i="33"/>
  <c r="H39" i="33"/>
  <c r="H40" i="33"/>
  <c r="H42" i="33"/>
  <c r="H43" i="33"/>
  <c r="H44" i="33"/>
  <c r="H45" i="33"/>
  <c r="H46" i="33"/>
  <c r="H48" i="33"/>
  <c r="H49" i="33"/>
  <c r="H50" i="33"/>
  <c r="H52" i="33"/>
  <c r="H53" i="33"/>
  <c r="H54" i="33"/>
  <c r="H55" i="33"/>
  <c r="H56" i="33"/>
  <c r="H57" i="33"/>
  <c r="H58" i="33"/>
  <c r="H60" i="33"/>
  <c r="H61" i="33"/>
  <c r="H62" i="33"/>
  <c r="H63" i="33"/>
  <c r="G17" i="33"/>
  <c r="G18" i="33"/>
  <c r="G20" i="33"/>
  <c r="G21" i="33"/>
  <c r="G22" i="33"/>
  <c r="G24" i="33"/>
  <c r="G25" i="33"/>
  <c r="G26" i="33"/>
  <c r="G28" i="33"/>
  <c r="G29" i="33"/>
  <c r="G30" i="33"/>
  <c r="G31" i="33"/>
  <c r="G32" i="33"/>
  <c r="G34" i="33"/>
  <c r="G35" i="33"/>
  <c r="G36" i="33"/>
  <c r="G38" i="33"/>
  <c r="G39" i="33"/>
  <c r="G40" i="33"/>
  <c r="G42" i="33"/>
  <c r="G43" i="33"/>
  <c r="G44" i="33"/>
  <c r="G45" i="33"/>
  <c r="G46" i="33"/>
  <c r="G48" i="33"/>
  <c r="G49" i="33"/>
  <c r="G50" i="33"/>
  <c r="G52" i="33"/>
  <c r="G53" i="33"/>
  <c r="G54" i="33"/>
  <c r="G55" i="33"/>
  <c r="G56" i="33"/>
  <c r="G57" i="33"/>
  <c r="G58" i="33"/>
  <c r="G60" i="33"/>
  <c r="G61" i="33"/>
  <c r="G62" i="33"/>
  <c r="G63" i="33"/>
  <c r="F17" i="33"/>
  <c r="F18" i="33"/>
  <c r="F20" i="33"/>
  <c r="F21" i="33"/>
  <c r="F22" i="33"/>
  <c r="F24" i="33"/>
  <c r="F25" i="33"/>
  <c r="F26" i="33"/>
  <c r="F28" i="33"/>
  <c r="F29" i="33"/>
  <c r="F30" i="33"/>
  <c r="F31" i="33"/>
  <c r="F32" i="33"/>
  <c r="F34" i="33"/>
  <c r="F35" i="33"/>
  <c r="F36" i="33"/>
  <c r="F38" i="33"/>
  <c r="F39" i="33"/>
  <c r="F40" i="33"/>
  <c r="F42" i="33"/>
  <c r="F43" i="33"/>
  <c r="F44" i="33"/>
  <c r="F45" i="33"/>
  <c r="F46" i="33"/>
  <c r="F48" i="33"/>
  <c r="F49" i="33"/>
  <c r="F50" i="33"/>
  <c r="F52" i="33"/>
  <c r="F53" i="33"/>
  <c r="F54" i="33"/>
  <c r="F55" i="33"/>
  <c r="F56" i="33"/>
  <c r="F57" i="33"/>
  <c r="F58" i="33"/>
  <c r="F60" i="33"/>
  <c r="F61" i="33"/>
  <c r="F62" i="33"/>
  <c r="F63" i="33"/>
  <c r="E17" i="33"/>
  <c r="E18" i="33"/>
  <c r="E20" i="33"/>
  <c r="E21" i="33"/>
  <c r="E22" i="33"/>
  <c r="E24" i="33"/>
  <c r="E25" i="33"/>
  <c r="E26" i="33"/>
  <c r="E28" i="33"/>
  <c r="E29" i="33"/>
  <c r="E30" i="33"/>
  <c r="E31" i="33"/>
  <c r="E32" i="33"/>
  <c r="E34" i="33"/>
  <c r="E35" i="33"/>
  <c r="E36" i="33"/>
  <c r="E38" i="33"/>
  <c r="E39" i="33"/>
  <c r="E40" i="33"/>
  <c r="E42" i="33"/>
  <c r="E43" i="33"/>
  <c r="E44" i="33"/>
  <c r="E45" i="33"/>
  <c r="E46" i="33"/>
  <c r="E48" i="33"/>
  <c r="E49" i="33"/>
  <c r="E50" i="33"/>
  <c r="E52" i="33"/>
  <c r="E53" i="33"/>
  <c r="E54" i="33"/>
  <c r="E55" i="33"/>
  <c r="E56" i="33"/>
  <c r="E57" i="33"/>
  <c r="E58" i="33"/>
  <c r="E60" i="33"/>
  <c r="E61" i="33"/>
  <c r="G114" i="33" s="1"/>
  <c r="E62" i="33"/>
  <c r="E63" i="33"/>
  <c r="L17" i="33"/>
  <c r="L18" i="33"/>
  <c r="L20" i="33"/>
  <c r="J73" i="33" s="1"/>
  <c r="L21" i="33"/>
  <c r="L22" i="33"/>
  <c r="L24" i="33"/>
  <c r="L25" i="33"/>
  <c r="H78" i="33" s="1"/>
  <c r="L26" i="33"/>
  <c r="L28" i="33"/>
  <c r="L29" i="33"/>
  <c r="L30" i="33"/>
  <c r="J83" i="33" s="1"/>
  <c r="L31" i="33"/>
  <c r="L32" i="33"/>
  <c r="J85" i="33" s="1"/>
  <c r="L34" i="33"/>
  <c r="L35" i="33"/>
  <c r="G88" i="33" s="1"/>
  <c r="L36" i="33"/>
  <c r="L38" i="33"/>
  <c r="L39" i="33"/>
  <c r="L40" i="33"/>
  <c r="J93" i="33" s="1"/>
  <c r="L42" i="33"/>
  <c r="L43" i="33"/>
  <c r="J96" i="33" s="1"/>
  <c r="L44" i="33"/>
  <c r="L45" i="33"/>
  <c r="H98" i="33" s="1"/>
  <c r="L46" i="33"/>
  <c r="L48" i="33"/>
  <c r="H101" i="33" s="1"/>
  <c r="L49" i="33"/>
  <c r="L50" i="33"/>
  <c r="J103" i="33" s="1"/>
  <c r="L52" i="33"/>
  <c r="L53" i="33"/>
  <c r="J106" i="33" s="1"/>
  <c r="L54" i="33"/>
  <c r="L55" i="33"/>
  <c r="F108" i="33" s="1"/>
  <c r="L56" i="33"/>
  <c r="L57" i="33"/>
  <c r="J110" i="33" s="1"/>
  <c r="L58" i="33"/>
  <c r="L60" i="33"/>
  <c r="J113" i="33" s="1"/>
  <c r="L61" i="33"/>
  <c r="L62" i="33"/>
  <c r="J115" i="33" s="1"/>
  <c r="L63" i="33"/>
  <c r="J70" i="33"/>
  <c r="J75" i="33"/>
  <c r="J78" i="33"/>
  <c r="J81" i="33"/>
  <c r="J88" i="33"/>
  <c r="J91" i="33"/>
  <c r="J98" i="33"/>
  <c r="J108" i="33"/>
  <c r="I71" i="33"/>
  <c r="I74" i="33"/>
  <c r="I77" i="33"/>
  <c r="I79" i="33"/>
  <c r="I82" i="33"/>
  <c r="I84" i="33"/>
  <c r="I87" i="33"/>
  <c r="I89" i="33"/>
  <c r="I92" i="33"/>
  <c r="I95" i="33"/>
  <c r="I97" i="33"/>
  <c r="I99" i="33"/>
  <c r="I102" i="33"/>
  <c r="I105" i="33"/>
  <c r="I107" i="33"/>
  <c r="I109" i="33"/>
  <c r="I111" i="33"/>
  <c r="I114" i="33"/>
  <c r="I116" i="33"/>
  <c r="H70" i="33"/>
  <c r="H71" i="33"/>
  <c r="H75" i="33"/>
  <c r="H77" i="33"/>
  <c r="H81" i="33"/>
  <c r="H82" i="33"/>
  <c r="H85" i="33"/>
  <c r="H87" i="33"/>
  <c r="H88" i="33"/>
  <c r="H91" i="33"/>
  <c r="H92" i="33"/>
  <c r="H96" i="33"/>
  <c r="H97" i="33"/>
  <c r="H102" i="33"/>
  <c r="H106" i="33"/>
  <c r="H107" i="33"/>
  <c r="H108" i="33"/>
  <c r="H111" i="33"/>
  <c r="H115" i="33"/>
  <c r="H116" i="33"/>
  <c r="G71" i="33"/>
  <c r="G73" i="33"/>
  <c r="G74" i="33"/>
  <c r="G77" i="33"/>
  <c r="G79" i="33"/>
  <c r="G82" i="33"/>
  <c r="G83" i="33"/>
  <c r="G84" i="33"/>
  <c r="G87" i="33"/>
  <c r="G89" i="33"/>
  <c r="G92" i="33"/>
  <c r="G93" i="33"/>
  <c r="G95" i="33"/>
  <c r="G97" i="33"/>
  <c r="G99" i="33"/>
  <c r="G102" i="33"/>
  <c r="G107" i="33"/>
  <c r="G109" i="33"/>
  <c r="G111" i="33"/>
  <c r="G113" i="33"/>
  <c r="G116" i="33"/>
  <c r="F70" i="33"/>
  <c r="F71" i="33"/>
  <c r="F73" i="33"/>
  <c r="F74" i="33"/>
  <c r="F75" i="33"/>
  <c r="F77" i="33"/>
  <c r="F78" i="33"/>
  <c r="F79" i="33"/>
  <c r="F81" i="33"/>
  <c r="F82" i="33"/>
  <c r="F83" i="33"/>
  <c r="F84" i="33"/>
  <c r="F85" i="33"/>
  <c r="F87" i="33"/>
  <c r="F88" i="33"/>
  <c r="F89" i="33"/>
  <c r="F91" i="33"/>
  <c r="F92" i="33"/>
  <c r="F93" i="33"/>
  <c r="F95" i="33"/>
  <c r="F96" i="33"/>
  <c r="F97" i="33"/>
  <c r="F99" i="33"/>
  <c r="F101" i="33"/>
  <c r="F102" i="33"/>
  <c r="F105" i="33"/>
  <c r="F106" i="33"/>
  <c r="F107" i="33"/>
  <c r="F109" i="33"/>
  <c r="F110" i="33"/>
  <c r="F111" i="33"/>
  <c r="F114" i="33"/>
  <c r="F115" i="33"/>
  <c r="F116" i="33"/>
  <c r="E70" i="33"/>
  <c r="E71" i="33"/>
  <c r="E73" i="33"/>
  <c r="E74" i="33"/>
  <c r="E75" i="33"/>
  <c r="E77" i="33"/>
  <c r="E78" i="33"/>
  <c r="E79" i="33"/>
  <c r="E81" i="33"/>
  <c r="E82" i="33"/>
  <c r="E83" i="33"/>
  <c r="E84" i="33"/>
  <c r="E85" i="33"/>
  <c r="E87" i="33"/>
  <c r="E88" i="33"/>
  <c r="E89" i="33"/>
  <c r="E91" i="33"/>
  <c r="E92" i="33"/>
  <c r="E93" i="33"/>
  <c r="E95" i="33"/>
  <c r="E96" i="33"/>
  <c r="E97" i="33"/>
  <c r="E98" i="33"/>
  <c r="E99" i="33"/>
  <c r="E101" i="33"/>
  <c r="E102" i="33"/>
  <c r="E103" i="33"/>
  <c r="E105" i="33"/>
  <c r="E106" i="33"/>
  <c r="E107" i="33"/>
  <c r="E108" i="33"/>
  <c r="E109" i="33"/>
  <c r="E110" i="33"/>
  <c r="E111" i="33"/>
  <c r="E113" i="33"/>
  <c r="E114" i="33"/>
  <c r="E115" i="33"/>
  <c r="E116" i="33"/>
  <c r="E10" i="33"/>
  <c r="E14" i="32"/>
  <c r="E124" i="33"/>
  <c r="F124" i="33"/>
  <c r="G124" i="33"/>
  <c r="H124" i="33"/>
  <c r="I124" i="33"/>
  <c r="J124" i="33"/>
  <c r="K124" i="33"/>
  <c r="L124" i="33"/>
  <c r="E125" i="33"/>
  <c r="F125" i="33"/>
  <c r="G125" i="33"/>
  <c r="H125" i="33"/>
  <c r="I125" i="33"/>
  <c r="J125" i="33"/>
  <c r="K125" i="33"/>
  <c r="L125" i="33"/>
  <c r="E126" i="33"/>
  <c r="F126" i="33"/>
  <c r="G126" i="33"/>
  <c r="H126" i="33"/>
  <c r="I126" i="33"/>
  <c r="J126" i="33"/>
  <c r="K126" i="33"/>
  <c r="L126" i="33"/>
  <c r="E127" i="33"/>
  <c r="F127" i="33"/>
  <c r="G127" i="33"/>
  <c r="H127" i="33"/>
  <c r="I127" i="33"/>
  <c r="J127" i="33"/>
  <c r="K127" i="33"/>
  <c r="L127" i="33"/>
  <c r="E128" i="33"/>
  <c r="F128" i="33"/>
  <c r="G128" i="33"/>
  <c r="H128" i="33"/>
  <c r="I128" i="33"/>
  <c r="J128" i="33"/>
  <c r="K128" i="33"/>
  <c r="L128" i="33"/>
  <c r="E129" i="33"/>
  <c r="F129" i="33"/>
  <c r="G129" i="33"/>
  <c r="H129" i="33"/>
  <c r="I129" i="33"/>
  <c r="J129" i="33"/>
  <c r="K129" i="33"/>
  <c r="L129" i="33"/>
  <c r="E130" i="33"/>
  <c r="F130" i="33"/>
  <c r="G130" i="33"/>
  <c r="H130" i="33"/>
  <c r="I130" i="33"/>
  <c r="J130" i="33"/>
  <c r="K130" i="33"/>
  <c r="L130" i="33"/>
  <c r="E131" i="33"/>
  <c r="F131" i="33"/>
  <c r="G131" i="33"/>
  <c r="H131" i="33"/>
  <c r="I131" i="33"/>
  <c r="J131" i="33"/>
  <c r="K131" i="33"/>
  <c r="L131" i="33"/>
  <c r="E132" i="33"/>
  <c r="F132" i="33"/>
  <c r="G132" i="33"/>
  <c r="H132" i="33"/>
  <c r="I132" i="33"/>
  <c r="J132" i="33"/>
  <c r="K132" i="33"/>
  <c r="L132" i="33"/>
  <c r="E133" i="33"/>
  <c r="F133" i="33"/>
  <c r="G133" i="33"/>
  <c r="H133" i="33"/>
  <c r="I133" i="33"/>
  <c r="J133" i="33"/>
  <c r="K133" i="33"/>
  <c r="L133" i="33"/>
  <c r="E134" i="33"/>
  <c r="F134" i="33"/>
  <c r="G134" i="33"/>
  <c r="H134" i="33"/>
  <c r="I134" i="33"/>
  <c r="J134" i="33"/>
  <c r="K134" i="33"/>
  <c r="L134" i="33"/>
  <c r="E135" i="33"/>
  <c r="F135" i="33"/>
  <c r="G135" i="33"/>
  <c r="H135" i="33"/>
  <c r="I135" i="33"/>
  <c r="J135" i="33"/>
  <c r="K135" i="33"/>
  <c r="L135" i="33"/>
  <c r="E136" i="33"/>
  <c r="F136" i="33"/>
  <c r="G136" i="33"/>
  <c r="H136" i="33"/>
  <c r="I136" i="33"/>
  <c r="J136" i="33"/>
  <c r="K136" i="33"/>
  <c r="L136" i="33"/>
  <c r="E137" i="33"/>
  <c r="F137" i="33"/>
  <c r="G137" i="33"/>
  <c r="H137" i="33"/>
  <c r="I137" i="33"/>
  <c r="J137" i="33"/>
  <c r="K137" i="33"/>
  <c r="L137" i="33"/>
  <c r="E138" i="33"/>
  <c r="F138" i="33"/>
  <c r="G138" i="33"/>
  <c r="H138" i="33"/>
  <c r="I138" i="33"/>
  <c r="J138" i="33"/>
  <c r="K138" i="33"/>
  <c r="L138" i="33"/>
  <c r="E139" i="33"/>
  <c r="F139" i="33"/>
  <c r="G139" i="33"/>
  <c r="H139" i="33"/>
  <c r="I139" i="33"/>
  <c r="J139" i="33"/>
  <c r="K139" i="33"/>
  <c r="L139" i="33"/>
  <c r="E140" i="33"/>
  <c r="F140" i="33"/>
  <c r="G140" i="33"/>
  <c r="H140" i="33"/>
  <c r="I140" i="33"/>
  <c r="J140" i="33"/>
  <c r="K140" i="33"/>
  <c r="L140" i="33"/>
  <c r="E141" i="33"/>
  <c r="F141" i="33"/>
  <c r="G141" i="33"/>
  <c r="H141" i="33"/>
  <c r="I141" i="33"/>
  <c r="J141" i="33"/>
  <c r="K141" i="33"/>
  <c r="L141" i="33"/>
  <c r="E142" i="33"/>
  <c r="F142" i="33"/>
  <c r="G142" i="33"/>
  <c r="H142" i="33"/>
  <c r="I142" i="33"/>
  <c r="J142" i="33"/>
  <c r="K142" i="33"/>
  <c r="L142" i="33"/>
  <c r="L143" i="33"/>
  <c r="E143" i="33"/>
  <c r="F143" i="33"/>
  <c r="G143" i="33"/>
  <c r="H143" i="33"/>
  <c r="I143" i="33"/>
  <c r="J143" i="33"/>
  <c r="K143" i="33"/>
  <c r="A1" i="33"/>
  <c r="F25" i="17"/>
  <c r="B20" i="3"/>
  <c r="D157" i="33"/>
  <c r="D158" i="33"/>
  <c r="D161" i="33" s="1"/>
  <c r="D159" i="33"/>
  <c r="D160" i="33"/>
  <c r="L116" i="33"/>
  <c r="D71" i="33"/>
  <c r="D73" i="33"/>
  <c r="D77" i="33" s="1"/>
  <c r="D74" i="33"/>
  <c r="D75" i="33"/>
  <c r="L115" i="33"/>
  <c r="L114" i="33"/>
  <c r="L113" i="33"/>
  <c r="L111" i="33"/>
  <c r="L110" i="33"/>
  <c r="L109" i="33"/>
  <c r="L108" i="33"/>
  <c r="L107" i="33"/>
  <c r="L106" i="33"/>
  <c r="L105" i="33"/>
  <c r="L103" i="33"/>
  <c r="L102" i="33"/>
  <c r="L101" i="33"/>
  <c r="L99" i="33"/>
  <c r="L98" i="33"/>
  <c r="L97" i="33"/>
  <c r="L96" i="33"/>
  <c r="L95" i="33"/>
  <c r="L93" i="33"/>
  <c r="L92" i="33"/>
  <c r="L91" i="33"/>
  <c r="L89" i="33"/>
  <c r="L88" i="33"/>
  <c r="L87" i="33"/>
  <c r="L85" i="33"/>
  <c r="L84" i="33"/>
  <c r="L83" i="33"/>
  <c r="L82" i="33"/>
  <c r="L81" i="33"/>
  <c r="L79" i="33"/>
  <c r="L78" i="33"/>
  <c r="L77" i="33"/>
  <c r="L75" i="33"/>
  <c r="L74" i="33"/>
  <c r="L73" i="33"/>
  <c r="L71" i="33"/>
  <c r="L70" i="33"/>
  <c r="D125" i="33"/>
  <c r="D126" i="33"/>
  <c r="D127" i="33"/>
  <c r="A1" i="32"/>
  <c r="D90" i="32"/>
  <c r="D91" i="32"/>
  <c r="D36" i="32"/>
  <c r="D38" i="32"/>
  <c r="D39" i="32"/>
  <c r="A1" i="22"/>
  <c r="A1" i="17"/>
  <c r="B2" i="3"/>
  <c r="A1" i="3"/>
  <c r="E36" i="17" l="1" a="1"/>
  <c r="E36" i="17" s="1"/>
  <c r="A36" i="17" s="1"/>
  <c r="A3" i="17" s="1"/>
  <c r="E186" i="33"/>
  <c r="D42" i="32"/>
  <c r="D21" i="33"/>
  <c r="D78" i="33"/>
  <c r="D162" i="33"/>
  <c r="D40" i="32"/>
  <c r="D92" i="32"/>
  <c r="D128" i="33"/>
  <c r="D129" i="33" s="1"/>
  <c r="D163" i="33"/>
  <c r="D164" i="33" s="1"/>
  <c r="F14" i="32"/>
  <c r="E187" i="33" s="1"/>
  <c r="F10" i="33"/>
  <c r="G108" i="33"/>
  <c r="H110" i="33"/>
  <c r="H103" i="33"/>
  <c r="H83" i="33"/>
  <c r="J101" i="33"/>
  <c r="J114" i="33"/>
  <c r="K114" i="33"/>
  <c r="H114" i="33"/>
  <c r="J109" i="33"/>
  <c r="K109" i="33"/>
  <c r="H109" i="33"/>
  <c r="J105" i="33"/>
  <c r="K105" i="33"/>
  <c r="H105" i="33"/>
  <c r="J99" i="33"/>
  <c r="K99" i="33"/>
  <c r="H99" i="33"/>
  <c r="J95" i="33"/>
  <c r="K95" i="33"/>
  <c r="H95" i="33"/>
  <c r="J89" i="33"/>
  <c r="K89" i="33"/>
  <c r="H89" i="33"/>
  <c r="J84" i="33"/>
  <c r="K84" i="33"/>
  <c r="H84" i="33"/>
  <c r="J79" i="33"/>
  <c r="K79" i="33"/>
  <c r="H79" i="33"/>
  <c r="J74" i="33"/>
  <c r="K74" i="33"/>
  <c r="H74" i="33"/>
  <c r="K113" i="33"/>
  <c r="I113" i="33"/>
  <c r="K108" i="33"/>
  <c r="I108" i="33"/>
  <c r="K103" i="33"/>
  <c r="I103" i="33"/>
  <c r="K98" i="33"/>
  <c r="I98" i="33"/>
  <c r="K93" i="33"/>
  <c r="I93" i="33"/>
  <c r="K88" i="33"/>
  <c r="I88" i="33"/>
  <c r="K83" i="33"/>
  <c r="I83" i="33"/>
  <c r="K78" i="33"/>
  <c r="I78" i="33"/>
  <c r="K73" i="33"/>
  <c r="I73" i="33"/>
  <c r="I96" i="33"/>
  <c r="G96" i="33"/>
  <c r="I91" i="33"/>
  <c r="G91" i="33"/>
  <c r="I85" i="33"/>
  <c r="G85" i="33"/>
  <c r="I81" i="33"/>
  <c r="G81" i="33"/>
  <c r="I75" i="33"/>
  <c r="G75" i="33"/>
  <c r="I70" i="33"/>
  <c r="G70" i="33"/>
  <c r="G105" i="33"/>
  <c r="G98" i="33"/>
  <c r="G78" i="33"/>
  <c r="H113" i="33"/>
  <c r="H93" i="33"/>
  <c r="H73" i="33"/>
  <c r="I115" i="33"/>
  <c r="F113" i="33"/>
  <c r="F103" i="33"/>
  <c r="F98" i="33"/>
  <c r="G103" i="33"/>
  <c r="K116" i="33"/>
  <c r="J116" i="33"/>
  <c r="K111" i="33"/>
  <c r="J111" i="33"/>
  <c r="K107" i="33"/>
  <c r="J107" i="33"/>
  <c r="K102" i="33"/>
  <c r="J102" i="33"/>
  <c r="K97" i="33"/>
  <c r="J97" i="33"/>
  <c r="K92" i="33"/>
  <c r="J92" i="33"/>
  <c r="K87" i="33"/>
  <c r="J87" i="33"/>
  <c r="K82" i="33"/>
  <c r="J82" i="33"/>
  <c r="K77" i="33"/>
  <c r="J77" i="33"/>
  <c r="K71" i="33"/>
  <c r="J71" i="33"/>
  <c r="K115" i="33"/>
  <c r="G115" i="33"/>
  <c r="K110" i="33"/>
  <c r="I110" i="33"/>
  <c r="G110" i="33"/>
  <c r="K106" i="33"/>
  <c r="K101" i="33"/>
  <c r="K96" i="33"/>
  <c r="K91" i="33"/>
  <c r="K85" i="33"/>
  <c r="K81" i="33"/>
  <c r="K75" i="33"/>
  <c r="K70" i="33"/>
  <c r="G106" i="33"/>
  <c r="G101" i="33"/>
  <c r="I106" i="33"/>
  <c r="I101" i="33"/>
  <c r="A6" i="22"/>
  <c r="A2" i="17"/>
  <c r="A2" i="33"/>
  <c r="A2" i="32"/>
  <c r="A6" i="17" l="1"/>
  <c r="D165" i="33"/>
  <c r="D167" i="33"/>
  <c r="D166" i="33"/>
  <c r="D79" i="33"/>
  <c r="D22" i="33"/>
  <c r="D24" i="33"/>
  <c r="D168" i="33"/>
  <c r="D131" i="33"/>
  <c r="D25" i="33"/>
  <c r="D93" i="32"/>
  <c r="D130" i="33"/>
  <c r="D132" i="33"/>
  <c r="D43" i="32"/>
  <c r="D94" i="32"/>
  <c r="F186" i="33"/>
  <c r="G10" i="33"/>
  <c r="F187" i="33"/>
  <c r="G14" i="32"/>
  <c r="A35" i="22"/>
  <c r="A46" i="22" s="1"/>
  <c r="A6" i="32"/>
  <c r="A16" i="32" s="1"/>
  <c r="A30" i="32" l="1"/>
  <c r="A83" i="32" s="1"/>
  <c r="F188" i="33"/>
  <c r="G186" i="33"/>
  <c r="H10" i="33"/>
  <c r="G188" i="33"/>
  <c r="G187" i="33"/>
  <c r="D44" i="32"/>
  <c r="D95" i="32"/>
  <c r="D46" i="32"/>
  <c r="D96" i="32"/>
  <c r="D47" i="32"/>
  <c r="D26" i="33"/>
  <c r="D81" i="33"/>
  <c r="D169" i="33"/>
  <c r="H14" i="32"/>
  <c r="E188" i="33"/>
  <c r="D133" i="33"/>
  <c r="D82" i="33"/>
  <c r="D134" i="33"/>
  <c r="F189" i="33" l="1"/>
  <c r="D83" i="33"/>
  <c r="D97" i="32"/>
  <c r="D100" i="32" s="1"/>
  <c r="D98" i="32"/>
  <c r="I14" i="32"/>
  <c r="F190" i="33" s="1"/>
  <c r="E189" i="33"/>
  <c r="G189" i="33"/>
  <c r="D135" i="33"/>
  <c r="D170" i="33"/>
  <c r="D171" i="33" s="1"/>
  <c r="G190" i="33"/>
  <c r="E190" i="33"/>
  <c r="D50" i="32"/>
  <c r="D99" i="32"/>
  <c r="D49" i="32"/>
  <c r="D48" i="32"/>
  <c r="D84" i="33"/>
  <c r="D28" i="33"/>
  <c r="H189" i="33"/>
  <c r="I10" i="33"/>
  <c r="H188" i="33"/>
  <c r="H190" i="33"/>
  <c r="H186" i="33"/>
  <c r="H187" i="33"/>
  <c r="I189" i="33" l="1"/>
  <c r="J10" i="33"/>
  <c r="I187" i="33"/>
  <c r="I188" i="33"/>
  <c r="I190" i="33"/>
  <c r="I186" i="33"/>
  <c r="D52" i="32"/>
  <c r="D136" i="33"/>
  <c r="D137" i="33"/>
  <c r="D101" i="32"/>
  <c r="D102" i="32" s="1"/>
  <c r="D103" i="32" s="1"/>
  <c r="D104" i="32" s="1"/>
  <c r="D105" i="32" s="1"/>
  <c r="D106" i="32" s="1"/>
  <c r="D107" i="32" s="1"/>
  <c r="D108" i="32" s="1"/>
  <c r="D29" i="33"/>
  <c r="D30" i="33"/>
  <c r="D172" i="33"/>
  <c r="D173" i="33" s="1"/>
  <c r="D174" i="33" s="1"/>
  <c r="D175" i="33" s="1"/>
  <c r="D85" i="33"/>
  <c r="J14" i="32"/>
  <c r="G191" i="33" l="1"/>
  <c r="K14" i="32"/>
  <c r="I192" i="33" s="1"/>
  <c r="F192" i="33"/>
  <c r="H191" i="33"/>
  <c r="F191" i="33"/>
  <c r="G192" i="33"/>
  <c r="E191" i="33"/>
  <c r="D31" i="33"/>
  <c r="J189" i="33"/>
  <c r="K10" i="33"/>
  <c r="J186" i="33"/>
  <c r="J191" i="33"/>
  <c r="J187" i="33"/>
  <c r="J192" i="33"/>
  <c r="J188" i="33"/>
  <c r="J190" i="33"/>
  <c r="D88" i="33"/>
  <c r="D89" i="33" s="1"/>
  <c r="D91" i="33" s="1"/>
  <c r="D92" i="33" s="1"/>
  <c r="D93" i="33" s="1"/>
  <c r="D95" i="33" s="1"/>
  <c r="D96" i="33" s="1"/>
  <c r="D97" i="33" s="1"/>
  <c r="D98" i="33" s="1"/>
  <c r="D99" i="33" s="1"/>
  <c r="D101" i="33" s="1"/>
  <c r="D102" i="33" s="1"/>
  <c r="D103" i="33" s="1"/>
  <c r="D105" i="33" s="1"/>
  <c r="D106" i="33" s="1"/>
  <c r="D107" i="33" s="1"/>
  <c r="D108" i="33" s="1"/>
  <c r="D109" i="33" s="1"/>
  <c r="D110" i="33" s="1"/>
  <c r="D111" i="33" s="1"/>
  <c r="D113" i="33" s="1"/>
  <c r="D53" i="32"/>
  <c r="D138" i="33"/>
  <c r="D87" i="33"/>
  <c r="I191" i="33"/>
  <c r="E192" i="33" l="1"/>
  <c r="H192" i="33"/>
  <c r="D114" i="33"/>
  <c r="D115" i="33" s="1"/>
  <c r="D116" i="33" s="1"/>
  <c r="L14" i="32"/>
  <c r="D139" i="33"/>
  <c r="D140" i="33" s="1"/>
  <c r="D141" i="33" s="1"/>
  <c r="D142" i="33" s="1"/>
  <c r="D143" i="33"/>
  <c r="D54" i="32"/>
  <c r="K189" i="33"/>
  <c r="K193" i="33"/>
  <c r="L10" i="33"/>
  <c r="K190" i="33"/>
  <c r="K186" i="33"/>
  <c r="K191" i="33"/>
  <c r="K187" i="33"/>
  <c r="K192" i="33"/>
  <c r="K188" i="33"/>
  <c r="D32" i="33"/>
  <c r="D34" i="33" s="1"/>
  <c r="D35" i="33" s="1"/>
  <c r="D36" i="33" s="1"/>
  <c r="D38" i="33" s="1"/>
  <c r="D56" i="32" l="1"/>
  <c r="D57" i="32" s="1"/>
  <c r="D58" i="32" s="1"/>
  <c r="D60" i="32" s="1"/>
  <c r="D61" i="32" s="1"/>
  <c r="D62" i="32" s="1"/>
  <c r="D63" i="32" s="1"/>
  <c r="D64" i="32" s="1"/>
  <c r="D66" i="32" s="1"/>
  <c r="D67" i="32" s="1"/>
  <c r="D68" i="32" s="1"/>
  <c r="D70" i="32" s="1"/>
  <c r="D71" i="32" s="1"/>
  <c r="D72" i="32" s="1"/>
  <c r="D73" i="32" s="1"/>
  <c r="D74" i="32" s="1"/>
  <c r="D75" i="32" s="1"/>
  <c r="D76" i="32" s="1"/>
  <c r="D78" i="32" s="1"/>
  <c r="D79" i="32" s="1"/>
  <c r="D80" i="32" s="1"/>
  <c r="D81" i="32" s="1"/>
  <c r="M14" i="32"/>
  <c r="I194" i="33" s="1"/>
  <c r="G193" i="33"/>
  <c r="E193" i="33"/>
  <c r="H193" i="33"/>
  <c r="J194" i="33"/>
  <c r="J193" i="33"/>
  <c r="I193" i="33"/>
  <c r="D39" i="33"/>
  <c r="D40" i="33" s="1"/>
  <c r="L189" i="33"/>
  <c r="L193" i="33"/>
  <c r="L188" i="33"/>
  <c r="L190" i="33"/>
  <c r="L186" i="33"/>
  <c r="L191" i="33"/>
  <c r="L187" i="33"/>
  <c r="L192" i="33"/>
  <c r="D42" i="33" l="1"/>
  <c r="D43" i="33" s="1"/>
  <c r="D44" i="33" s="1"/>
  <c r="D45" i="33" s="1"/>
  <c r="D46" i="33" s="1"/>
  <c r="D48" i="33" s="1"/>
  <c r="D49" i="33" s="1"/>
  <c r="D50" i="33" s="1"/>
  <c r="D52" i="33" s="1"/>
  <c r="D53" i="33" s="1"/>
  <c r="D54" i="33" s="1"/>
  <c r="D55" i="33" s="1"/>
  <c r="D56" i="33" s="1"/>
  <c r="D57" i="33" s="1"/>
  <c r="D58" i="33" s="1"/>
  <c r="D60" i="33" s="1"/>
  <c r="D61" i="33" s="1"/>
  <c r="D62" i="33" s="1"/>
  <c r="D63" i="33" s="1"/>
  <c r="G194" i="33"/>
  <c r="L194" i="33"/>
  <c r="H194" i="33"/>
  <c r="N14" i="32"/>
  <c r="K194" i="33"/>
  <c r="K196" i="33" l="1"/>
  <c r="O14" i="32"/>
  <c r="K197" i="33" s="1"/>
  <c r="G197" i="33"/>
  <c r="J197" i="33"/>
  <c r="I196" i="33"/>
  <c r="J196" i="33"/>
  <c r="I197" i="33"/>
  <c r="L196" i="33"/>
  <c r="G196" i="33"/>
  <c r="H196" i="33"/>
  <c r="H197" i="33"/>
  <c r="L197" i="33"/>
  <c r="P14" i="32" l="1"/>
  <c r="K199" i="33" s="1"/>
  <c r="Q14" i="32" l="1"/>
  <c r="J200" i="33" s="1"/>
  <c r="I199" i="33"/>
  <c r="H199" i="33"/>
  <c r="L199" i="33"/>
  <c r="J199" i="33"/>
  <c r="I200" i="33" l="1"/>
  <c r="L200" i="33"/>
  <c r="H200" i="33"/>
  <c r="R14" i="32"/>
  <c r="K201" i="33" s="1"/>
  <c r="K200" i="33"/>
  <c r="S14" i="32" l="1"/>
  <c r="J204" i="33" s="1"/>
  <c r="L204" i="33"/>
  <c r="J201" i="33"/>
  <c r="L201" i="33"/>
  <c r="K204" i="33" l="1"/>
  <c r="T14" i="32"/>
  <c r="K205" i="33" s="1"/>
  <c r="U14" i="32" l="1"/>
  <c r="V14" i="32" s="1"/>
  <c r="W14" i="32" s="1"/>
  <c r="X14" i="32" s="1"/>
  <c r="Y14" i="32" s="1"/>
  <c r="Z14" i="32" s="1"/>
  <c r="AA14" i="32" s="1"/>
  <c r="AB14" i="32" s="1"/>
  <c r="AC14" i="32" s="1"/>
  <c r="AD14" i="32" s="1"/>
  <c r="AE14" i="32" s="1"/>
  <c r="AF14" i="32" s="1"/>
  <c r="AG14" i="32" s="1"/>
  <c r="AH14" i="32" s="1"/>
  <c r="AI14" i="32" s="1"/>
  <c r="AJ14" i="32" s="1"/>
  <c r="AK14" i="32" s="1"/>
  <c r="AL14" i="32" s="1"/>
  <c r="AM14" i="32" s="1"/>
  <c r="AN14" i="32" s="1"/>
  <c r="AO14" i="32" s="1"/>
  <c r="AP14" i="32" s="1"/>
  <c r="AQ14" i="32" s="1"/>
  <c r="AR14" i="32" s="1"/>
  <c r="AS14" i="32" s="1"/>
  <c r="L224" i="33"/>
  <c r="L217" i="33"/>
  <c r="L242" i="33"/>
  <c r="L205" i="33"/>
  <c r="L240" i="33"/>
  <c r="L243" i="33"/>
  <c r="L228" i="33"/>
  <c r="L238" i="33"/>
  <c r="L213" i="33"/>
  <c r="L229" i="33"/>
  <c r="L234" i="33"/>
  <c r="L232" i="33"/>
  <c r="L222" i="33"/>
  <c r="L219" i="33"/>
  <c r="L207" i="33"/>
  <c r="L241" i="33"/>
  <c r="L212" i="33"/>
  <c r="L211" i="33"/>
  <c r="L210" i="33"/>
  <c r="L227" i="33"/>
  <c r="L208" i="33"/>
  <c r="L236" i="33"/>
  <c r="L220" i="33"/>
  <c r="L237" i="33"/>
  <c r="L218" i="33"/>
  <c r="AT14" i="32" l="1"/>
  <c r="AU14" i="32"/>
  <c r="E212" i="33" l="1"/>
  <c r="E232" i="33"/>
  <c r="E224" i="33"/>
  <c r="E194" i="33"/>
  <c r="E238" i="33"/>
  <c r="E243" i="33"/>
  <c r="E207" i="33"/>
  <c r="F234" i="33"/>
  <c r="F194" i="33"/>
  <c r="F193" i="33"/>
  <c r="F212" i="33"/>
  <c r="E219" i="33"/>
  <c r="E236" i="33"/>
  <c r="E204" i="33"/>
  <c r="F228" i="33"/>
  <c r="F197" i="33"/>
  <c r="F224" i="33"/>
  <c r="E200" i="33"/>
  <c r="E225" i="33"/>
  <c r="F227" i="33"/>
  <c r="F208" i="33"/>
  <c r="I205" i="33"/>
  <c r="E229" i="33"/>
  <c r="F229" i="33"/>
  <c r="G240" i="33"/>
  <c r="E196" i="33"/>
  <c r="G220" i="33"/>
  <c r="F237" i="33"/>
  <c r="F241" i="33"/>
  <c r="F205" i="33"/>
  <c r="G227" i="33"/>
  <c r="E201" i="33"/>
  <c r="E227" i="33"/>
  <c r="F201" i="33"/>
  <c r="F217" i="33"/>
  <c r="F232" i="33"/>
  <c r="E210" i="33"/>
  <c r="E213" i="33"/>
  <c r="E199" i="33"/>
  <c r="G242" i="33"/>
  <c r="E220" i="33"/>
  <c r="F243" i="33"/>
  <c r="F207" i="33"/>
  <c r="F210" i="33"/>
  <c r="F225" i="33"/>
  <c r="F200" i="33"/>
  <c r="E218" i="33"/>
  <c r="E242" i="33"/>
  <c r="F213" i="33"/>
  <c r="E228" i="33"/>
  <c r="G208" i="33"/>
  <c r="E244" i="33"/>
  <c r="G212" i="33"/>
  <c r="F204" i="33"/>
  <c r="G218" i="33"/>
  <c r="F238" i="33"/>
  <c r="E240" i="33"/>
  <c r="F219" i="33"/>
  <c r="E222" i="33"/>
  <c r="G210" i="33"/>
  <c r="F240" i="33"/>
  <c r="F220" i="33"/>
  <c r="F196" i="33"/>
  <c r="G211" i="33"/>
  <c r="F222" i="33"/>
  <c r="G243" i="33"/>
  <c r="E237" i="33"/>
  <c r="E241" i="33"/>
  <c r="F199" i="33"/>
  <c r="E205" i="33"/>
  <c r="F236" i="33"/>
  <c r="F218" i="33"/>
  <c r="F242" i="33"/>
  <c r="G225" i="33"/>
  <c r="F211" i="33"/>
  <c r="G228" i="33"/>
  <c r="G200" i="33"/>
  <c r="E217" i="33"/>
  <c r="I217" i="33"/>
  <c r="E197" i="33"/>
  <c r="E211" i="33"/>
  <c r="G234" i="33"/>
  <c r="G229" i="33"/>
  <c r="G213" i="33"/>
  <c r="G205" i="33"/>
  <c r="G199" i="33"/>
  <c r="F244" i="33"/>
  <c r="G238" i="33"/>
  <c r="G237" i="33"/>
  <c r="G224" i="33"/>
  <c r="G236" i="33"/>
  <c r="G217" i="33"/>
  <c r="G219" i="33"/>
  <c r="E208" i="33"/>
  <c r="H219" i="33"/>
  <c r="G222" i="33"/>
  <c r="G207" i="33"/>
  <c r="G244" i="33"/>
  <c r="E234" i="33"/>
  <c r="G232" i="33"/>
  <c r="G241" i="33"/>
  <c r="G204" i="33"/>
  <c r="G201" i="33"/>
  <c r="I219" i="33"/>
  <c r="H238" i="33"/>
  <c r="H234" i="33"/>
  <c r="H201" i="33"/>
  <c r="H241" i="33"/>
  <c r="I211" i="33"/>
  <c r="I201" i="33"/>
  <c r="I229" i="33"/>
  <c r="I224" i="33"/>
  <c r="I225" i="33"/>
  <c r="H224" i="33"/>
  <c r="H208" i="33"/>
  <c r="I234" i="33"/>
  <c r="I208" i="33"/>
  <c r="H220" i="33"/>
  <c r="H244" i="33"/>
  <c r="I210" i="33"/>
  <c r="H217" i="33"/>
  <c r="I220" i="33"/>
  <c r="I236" i="33"/>
  <c r="I228" i="33"/>
  <c r="I227" i="33"/>
  <c r="H242" i="33"/>
  <c r="H218" i="33"/>
  <c r="I244" i="33"/>
  <c r="H232" i="33"/>
  <c r="H228" i="33"/>
  <c r="I242" i="33"/>
  <c r="H227" i="33"/>
  <c r="I232" i="33"/>
  <c r="K229" i="33"/>
  <c r="K219" i="33"/>
  <c r="H210" i="33"/>
  <c r="I222" i="33"/>
  <c r="H207" i="33"/>
  <c r="I240" i="33"/>
  <c r="H205" i="33"/>
  <c r="I212" i="33"/>
  <c r="H213" i="33"/>
  <c r="H212" i="33"/>
  <c r="I243" i="33"/>
  <c r="I218" i="33"/>
  <c r="I207" i="33"/>
  <c r="K218" i="33"/>
  <c r="K212" i="33"/>
  <c r="H240" i="33"/>
  <c r="I204" i="33"/>
  <c r="H222" i="33"/>
  <c r="H225" i="33"/>
  <c r="I241" i="33"/>
  <c r="H243" i="33"/>
  <c r="I213" i="33"/>
  <c r="H236" i="33"/>
  <c r="I237" i="33"/>
  <c r="H204" i="33"/>
  <c r="H229" i="33"/>
  <c r="H211" i="33"/>
  <c r="H237" i="33"/>
  <c r="I238" i="33"/>
  <c r="J244" i="33"/>
  <c r="K243" i="33"/>
  <c r="K207" i="33"/>
  <c r="K240" i="33"/>
  <c r="K244" i="33"/>
  <c r="K211" i="33"/>
  <c r="K237" i="33"/>
  <c r="K224" i="33"/>
  <c r="J208" i="33"/>
  <c r="J237" i="33"/>
  <c r="K220" i="33"/>
  <c r="J222" i="33"/>
  <c r="J218" i="33"/>
  <c r="J234" i="33"/>
  <c r="J229" i="33"/>
  <c r="J242" i="33"/>
  <c r="K210" i="33"/>
  <c r="J207" i="33"/>
  <c r="J220" i="33"/>
  <c r="J227" i="33"/>
  <c r="J240" i="33"/>
  <c r="K225" i="33"/>
  <c r="K234" i="33"/>
  <c r="J219" i="33"/>
  <c r="J241" i="33"/>
  <c r="J225" i="33"/>
  <c r="K208" i="33"/>
  <c r="J238" i="33"/>
  <c r="K222" i="33"/>
  <c r="J205" i="33"/>
  <c r="J232" i="33"/>
  <c r="J213" i="33"/>
  <c r="J217" i="33"/>
  <c r="K242" i="33"/>
  <c r="K236" i="33"/>
  <c r="J236" i="33"/>
  <c r="J211" i="33"/>
  <c r="J210" i="33"/>
  <c r="J224" i="33"/>
  <c r="K227" i="33"/>
  <c r="J212" i="33"/>
  <c r="J243" i="33"/>
  <c r="K241" i="33"/>
  <c r="J228" i="33"/>
  <c r="K228" i="33"/>
  <c r="K217" i="33"/>
  <c r="K238" i="33"/>
  <c r="K232" i="33"/>
  <c r="K213" i="33"/>
  <c r="L244" i="33"/>
  <c r="L246" i="33" s="1" a="1"/>
  <c r="L246" i="33" s="1"/>
  <c r="L225" i="33"/>
  <c r="I246" i="33" l="1" a="1"/>
  <c r="I246" i="33" s="1"/>
  <c r="E246" i="33" a="1"/>
  <c r="E246" i="33" s="1"/>
  <c r="K246" i="33" a="1"/>
  <c r="K246" i="33" s="1"/>
  <c r="J246" i="33" a="1"/>
  <c r="J246" i="33" s="1"/>
  <c r="H246" i="33" a="1"/>
  <c r="H246" i="33" s="1"/>
  <c r="G246" i="33" a="1"/>
  <c r="G246" i="33" s="1"/>
  <c r="F246" i="33" a="1"/>
  <c r="F246" i="33" s="1"/>
  <c r="E152" i="33" l="1"/>
  <c r="K152" i="33"/>
  <c r="F152" i="33"/>
  <c r="G152" i="33"/>
  <c r="I152" i="33"/>
  <c r="A246" i="33"/>
  <c r="H152" i="33"/>
  <c r="J152" i="33"/>
  <c r="L152" i="33"/>
  <c r="E163" i="33" l="1"/>
  <c r="F157" i="33"/>
  <c r="F165" i="33"/>
  <c r="F173" i="33"/>
  <c r="F156" i="33"/>
  <c r="F164" i="33"/>
  <c r="F172" i="33"/>
  <c r="F161" i="33"/>
  <c r="F169" i="33"/>
  <c r="F166" i="33"/>
  <c r="F163" i="33"/>
  <c r="F170" i="33"/>
  <c r="F167" i="33"/>
  <c r="F175" i="33"/>
  <c r="F158" i="33"/>
  <c r="F174" i="33"/>
  <c r="F171" i="33"/>
  <c r="F168" i="33"/>
  <c r="F162" i="33"/>
  <c r="F159" i="33"/>
  <c r="F160" i="33"/>
  <c r="E171" i="33"/>
  <c r="E162" i="33"/>
  <c r="E167" i="33"/>
  <c r="E166" i="33"/>
  <c r="E165" i="33"/>
  <c r="L159" i="33"/>
  <c r="L167" i="33"/>
  <c r="L160" i="33"/>
  <c r="L157" i="33"/>
  <c r="L173" i="33"/>
  <c r="L174" i="33"/>
  <c r="L170" i="33"/>
  <c r="L164" i="33"/>
  <c r="L161" i="33"/>
  <c r="L175" i="33"/>
  <c r="L166" i="33"/>
  <c r="L163" i="33"/>
  <c r="L171" i="33"/>
  <c r="L168" i="33"/>
  <c r="L165" i="33"/>
  <c r="L162" i="33"/>
  <c r="L158" i="33"/>
  <c r="L156" i="33"/>
  <c r="L172" i="33"/>
  <c r="L169" i="33"/>
  <c r="H163" i="33"/>
  <c r="H171" i="33"/>
  <c r="H162" i="33"/>
  <c r="H170" i="33"/>
  <c r="H168" i="33"/>
  <c r="H165" i="33"/>
  <c r="H158" i="33"/>
  <c r="H156" i="33"/>
  <c r="H172" i="33"/>
  <c r="H169" i="33"/>
  <c r="H166" i="33"/>
  <c r="H174" i="33"/>
  <c r="H160" i="33"/>
  <c r="H157" i="33"/>
  <c r="H173" i="33"/>
  <c r="H159" i="33"/>
  <c r="H167" i="33"/>
  <c r="H164" i="33"/>
  <c r="H161" i="33"/>
  <c r="H175" i="33"/>
  <c r="E168" i="33"/>
  <c r="E161" i="33"/>
  <c r="E159" i="33"/>
  <c r="E158" i="33"/>
  <c r="E157" i="33"/>
  <c r="J161" i="33"/>
  <c r="J169" i="33"/>
  <c r="J160" i="33"/>
  <c r="J168" i="33"/>
  <c r="J157" i="33"/>
  <c r="J165" i="33"/>
  <c r="J173" i="33"/>
  <c r="J170" i="33"/>
  <c r="J167" i="33"/>
  <c r="J158" i="33"/>
  <c r="J174" i="33"/>
  <c r="J171" i="33"/>
  <c r="J175" i="33"/>
  <c r="J162" i="33"/>
  <c r="J159" i="33"/>
  <c r="J156" i="33"/>
  <c r="J164" i="33"/>
  <c r="J172" i="33"/>
  <c r="J166" i="33"/>
  <c r="J163" i="33"/>
  <c r="I156" i="33"/>
  <c r="I161" i="33"/>
  <c r="I169" i="33"/>
  <c r="I170" i="33"/>
  <c r="I165" i="33"/>
  <c r="I173" i="33"/>
  <c r="I164" i="33"/>
  <c r="I162" i="33"/>
  <c r="I158" i="33"/>
  <c r="I166" i="33"/>
  <c r="I174" i="33"/>
  <c r="I159" i="33"/>
  <c r="I167" i="33"/>
  <c r="I157" i="33"/>
  <c r="I160" i="33"/>
  <c r="I175" i="33"/>
  <c r="I172" i="33"/>
  <c r="I163" i="33"/>
  <c r="I171" i="33"/>
  <c r="I168" i="33"/>
  <c r="M152" i="33"/>
  <c r="E160" i="33"/>
  <c r="E172" i="33"/>
  <c r="E169" i="33"/>
  <c r="E175" i="33"/>
  <c r="G171" i="33"/>
  <c r="G163" i="33"/>
  <c r="G165" i="33"/>
  <c r="G158" i="33"/>
  <c r="G174" i="33"/>
  <c r="G159" i="33"/>
  <c r="G169" i="33"/>
  <c r="G162" i="33"/>
  <c r="G167" i="33"/>
  <c r="G157" i="33"/>
  <c r="G173" i="33"/>
  <c r="G166" i="33"/>
  <c r="G172" i="33"/>
  <c r="G164" i="33"/>
  <c r="G156" i="33"/>
  <c r="G160" i="33"/>
  <c r="G168" i="33"/>
  <c r="G161" i="33"/>
  <c r="G175" i="33"/>
  <c r="G170" i="33"/>
  <c r="E164" i="33"/>
  <c r="E170" i="33"/>
  <c r="E156" i="33"/>
  <c r="E174" i="33"/>
  <c r="E173" i="33"/>
  <c r="K161" i="33"/>
  <c r="K175" i="33"/>
  <c r="K170" i="33"/>
  <c r="K168" i="33"/>
  <c r="K160" i="33"/>
  <c r="K165" i="33"/>
  <c r="K158" i="33"/>
  <c r="K174" i="33"/>
  <c r="K167" i="33"/>
  <c r="K159" i="33"/>
  <c r="K163" i="33"/>
  <c r="K171" i="33"/>
  <c r="K169" i="33"/>
  <c r="K162" i="33"/>
  <c r="K156" i="33"/>
  <c r="K164" i="33"/>
  <c r="K172" i="33"/>
  <c r="K157" i="33"/>
  <c r="K173" i="33"/>
  <c r="K166" i="33"/>
  <c r="M170" i="33" l="1"/>
  <c r="M163" i="33"/>
  <c r="M164" i="33"/>
  <c r="M160" i="33"/>
  <c r="M159" i="33"/>
  <c r="L177" i="33" a="1"/>
  <c r="L177" i="33" s="1"/>
  <c r="M167" i="33"/>
  <c r="M174" i="33"/>
  <c r="K177" i="33" a="1"/>
  <c r="K177" i="33" s="1"/>
  <c r="M161" i="33"/>
  <c r="M162" i="33"/>
  <c r="F177" i="33" a="1"/>
  <c r="F177" i="33" s="1"/>
  <c r="E177" i="33" a="1"/>
  <c r="E177" i="33" s="1"/>
  <c r="M156" i="33"/>
  <c r="M173" i="33"/>
  <c r="M169" i="33"/>
  <c r="J177" i="33" a="1"/>
  <c r="J177" i="33" s="1"/>
  <c r="M157" i="33"/>
  <c r="M168" i="33"/>
  <c r="M165" i="33"/>
  <c r="M171" i="33"/>
  <c r="G177" i="33" a="1"/>
  <c r="G177" i="33" s="1"/>
  <c r="M172" i="33"/>
  <c r="I177" i="33" a="1"/>
  <c r="I177" i="33" s="1"/>
  <c r="M158" i="33"/>
  <c r="H177" i="33" a="1"/>
  <c r="H177" i="33" s="1"/>
  <c r="M166" i="33"/>
  <c r="M177" i="33" l="1"/>
  <c r="A177" i="33" s="1"/>
  <c r="A3" i="33" s="1"/>
  <c r="A6" i="33" l="1"/>
  <c r="A12" i="33" s="1"/>
  <c r="A65" i="33" s="1"/>
  <c r="A118" i="33" l="1"/>
  <c r="A145" i="33"/>
  <c r="A179" i="33" l="1"/>
  <c r="A6" i="16" l="1"/>
  <c r="B8" i="16" s="1"/>
  <c r="B11" i="16" s="1"/>
</calcChain>
</file>

<file path=xl/sharedStrings.xml><?xml version="1.0" encoding="utf-8"?>
<sst xmlns="http://schemas.openxmlformats.org/spreadsheetml/2006/main" count="1621" uniqueCount="331">
  <si>
    <t>Port of Melbourne</t>
  </si>
  <si>
    <t>Model overview</t>
  </si>
  <si>
    <t>Main purpose of the model</t>
  </si>
  <si>
    <t>This model estimates standalone and avoidable cost of supply for the prescribed service bundles specified in the Pricing Order (PO).  It then performs a compliance check that the revenues earned from these bundles fall within the efficient pricing bounds to enable compliance demonstration to the Essential Services Commission (ESC).</t>
  </si>
  <si>
    <t>Model notes</t>
  </si>
  <si>
    <t>All values are in nominal dollars unless noted otherwise.</t>
  </si>
  <si>
    <t>End</t>
  </si>
  <si>
    <t>Sheet #</t>
  </si>
  <si>
    <t>Sheet Name</t>
  </si>
  <si>
    <t>Description</t>
  </si>
  <si>
    <t>Contents</t>
  </si>
  <si>
    <t>Contains a list of the Model worksheets and a description of each</t>
  </si>
  <si>
    <t>Contains model schematic, worksheet colour keys and cell types</t>
  </si>
  <si>
    <t>Inputs key dates used to structure the model, and depreciation profile selection</t>
  </si>
  <si>
    <t>Inputs data tables used to allocate capital costs to services</t>
  </si>
  <si>
    <t>Inputs data from the Cost Allocation Model used to allocate operating expenditure to services</t>
  </si>
  <si>
    <t>Inputs data from the Regulatory Model used to calculate standalone and avoidable costs</t>
  </si>
  <si>
    <t>Maps operating cost categories and asset classes to Prescribed Tariff Bundles.</t>
  </si>
  <si>
    <t>Calculates the capital base roll-forward by asset class</t>
  </si>
  <si>
    <t>Calculates stand alone costs by prescribed tariff bundle by year.</t>
  </si>
  <si>
    <t>Calculates avoidable costs by prescribed tariff bundle by year.</t>
  </si>
  <si>
    <t>Calculates historical and forecast revenue by prescribed tariff bundle by year.</t>
  </si>
  <si>
    <t>Outputs graph comparison of revenue with efficient bounds costs by prescribed tariff bundle.</t>
  </si>
  <si>
    <t>Contains a summary of error checks and alerts</t>
  </si>
  <si>
    <t>END</t>
  </si>
  <si>
    <t>[To Contents]</t>
  </si>
  <si>
    <t>Model Schematic</t>
  </si>
  <si>
    <t>Worksheet Colour Key</t>
  </si>
  <si>
    <t>Type</t>
  </si>
  <si>
    <t>Input</t>
  </si>
  <si>
    <t>Contains model inputs</t>
  </si>
  <si>
    <t>Calculation</t>
  </si>
  <si>
    <t>Contains model calculations</t>
  </si>
  <si>
    <t>Output</t>
  </si>
  <si>
    <t>Contains model outputs</t>
  </si>
  <si>
    <t>System</t>
  </si>
  <si>
    <t xml:space="preserve">Contains information to support model operation </t>
  </si>
  <si>
    <t xml:space="preserve">Each worksheet tab in the Model has been colour-coded to allow the user to easily identify the different worksheet categories. </t>
  </si>
  <si>
    <t xml:space="preserve"> Cell Type </t>
  </si>
  <si>
    <t>The colour-coding of cells allows the user to clearly distinguish input areas from calculation areas.</t>
  </si>
  <si>
    <t>Cell Format</t>
  </si>
  <si>
    <t>Black font in yellow background</t>
  </si>
  <si>
    <t>Inputs</t>
  </si>
  <si>
    <t>Blue font in white background</t>
  </si>
  <si>
    <t>Labels and notes</t>
  </si>
  <si>
    <t>Green font in white background</t>
  </si>
  <si>
    <t>Linking to other sheets</t>
  </si>
  <si>
    <t>Red font on white background</t>
  </si>
  <si>
    <t>Highlights</t>
  </si>
  <si>
    <t>Black font on white background</t>
  </si>
  <si>
    <t>Labels and calculations</t>
  </si>
  <si>
    <t>Cells used in macros - do not amend</t>
  </si>
  <si>
    <t>Year Assumptions</t>
  </si>
  <si>
    <t>This table inputs key dates needed to structure the model.  It also inputs the depreciation method application in the cost calculation.</t>
  </si>
  <si>
    <t>Model Start</t>
  </si>
  <si>
    <t>First year</t>
  </si>
  <si>
    <t>Year</t>
  </si>
  <si>
    <t>Period start</t>
  </si>
  <si>
    <t>Date</t>
  </si>
  <si>
    <t>Period end</t>
  </si>
  <si>
    <t>Display years</t>
  </si>
  <si>
    <t>From</t>
  </si>
  <si>
    <t>To</t>
  </si>
  <si>
    <t>Actual years</t>
  </si>
  <si>
    <t>Depreciation Profile Selection</t>
  </si>
  <si>
    <t>Selection</t>
  </si>
  <si>
    <t>Straight Line Depreciation</t>
  </si>
  <si>
    <t>Method 1</t>
  </si>
  <si>
    <t>Option</t>
  </si>
  <si>
    <t>Method 2</t>
  </si>
  <si>
    <t>Annualisation of Costs</t>
  </si>
  <si>
    <t>Number of years to look forward</t>
  </si>
  <si>
    <t>#</t>
  </si>
  <si>
    <t>Defined Values</t>
  </si>
  <si>
    <t>Million</t>
  </si>
  <si>
    <t>Value</t>
  </si>
  <si>
    <t>Subsection</t>
  </si>
  <si>
    <t>Prescribed Services</t>
  </si>
  <si>
    <t>Service types</t>
  </si>
  <si>
    <t xml:space="preserve">1. Wharfage </t>
  </si>
  <si>
    <t>2. Channel</t>
  </si>
  <si>
    <t>3. Hire Fees</t>
  </si>
  <si>
    <t>4. Other Fees</t>
  </si>
  <si>
    <t>5. Spare</t>
  </si>
  <si>
    <t>6. Other prescribed services</t>
  </si>
  <si>
    <t>7. Non-prescribed services</t>
  </si>
  <si>
    <t>Prescribed services</t>
  </si>
  <si>
    <t>Containerised</t>
  </si>
  <si>
    <t xml:space="preserve">Non-containerised / general </t>
  </si>
  <si>
    <t>Accompanied passenger vheicles</t>
  </si>
  <si>
    <t>Motor vehicles</t>
  </si>
  <si>
    <t>Liquid bulk</t>
  </si>
  <si>
    <t>Dry bulk</t>
  </si>
  <si>
    <t>Transhipment</t>
  </si>
  <si>
    <t>Vessels up to and including maximum summer draught of 12.10 m</t>
  </si>
  <si>
    <t>Vessels exceeding maximum summer draught of 12.10m</t>
  </si>
  <si>
    <t>Reduced channel fees (percentage of full charge)</t>
  </si>
  <si>
    <t>Berth hire</t>
  </si>
  <si>
    <t>Wharf access</t>
  </si>
  <si>
    <t>Area hire</t>
  </si>
  <si>
    <t>Slipway</t>
  </si>
  <si>
    <t>Tanker inspection</t>
  </si>
  <si>
    <t>Other gangway hire</t>
  </si>
  <si>
    <t>Wharf inspection</t>
  </si>
  <si>
    <t>Other services</t>
  </si>
  <si>
    <t>Full - outward</t>
  </si>
  <si>
    <t>Full - inward</t>
  </si>
  <si>
    <t>Full Bass Strait</t>
  </si>
  <si>
    <t>Empty (included nested units)</t>
  </si>
  <si>
    <t>Emply (return of materials)</t>
  </si>
  <si>
    <t>Outwards - overseas and coastal</t>
  </si>
  <si>
    <t>Inwards - overseas and coastal</t>
  </si>
  <si>
    <t>Other</t>
  </si>
  <si>
    <t xml:space="preserve">Shared channels </t>
  </si>
  <si>
    <t xml:space="preserve">Dedicated channels </t>
  </si>
  <si>
    <t>Shared channels</t>
  </si>
  <si>
    <t>Dedicated channels</t>
  </si>
  <si>
    <t>Pure car carrier</t>
  </si>
  <si>
    <t>Passenge cruise vessel</t>
  </si>
  <si>
    <t>Coastal liner vessel</t>
  </si>
  <si>
    <t>Vessels using dedicated and Geelong channels on same day entry to Port Phillip Bay</t>
  </si>
  <si>
    <t>Full charge</t>
  </si>
  <si>
    <t>Lay-up charge</t>
  </si>
  <si>
    <t xml:space="preserve">Cargo </t>
  </si>
  <si>
    <t>Standard rate - 6 Yarraville</t>
  </si>
  <si>
    <t>Standard rate - F Appleton Dock</t>
  </si>
  <si>
    <t>Flagfall</t>
  </si>
  <si>
    <t>Slipway hire</t>
  </si>
  <si>
    <t>Wharf edge access</t>
  </si>
  <si>
    <t>Inspection</t>
  </si>
  <si>
    <t>Pre-vessel arrival inspection</t>
  </si>
  <si>
    <t>Post-vessel departure inspcetion</t>
  </si>
  <si>
    <t>Maribyrnong No. 1</t>
  </si>
  <si>
    <t>Holden Dock</t>
  </si>
  <si>
    <t>Passenger cruise ships at a berth other than Station Pier</t>
  </si>
  <si>
    <t>Unit</t>
  </si>
  <si>
    <t>$ per TEU</t>
  </si>
  <si>
    <t>$ per tonne or cubic meter</t>
  </si>
  <si>
    <t>$ per tonne</t>
  </si>
  <si>
    <t>$ per GT</t>
  </si>
  <si>
    <t>$ per hour</t>
  </si>
  <si>
    <t>per docking</t>
  </si>
  <si>
    <t>per day</t>
  </si>
  <si>
    <t>$ per each inspection</t>
  </si>
  <si>
    <t>$ per day or part thereof</t>
  </si>
  <si>
    <t>NA</t>
  </si>
  <si>
    <t>Tariff index</t>
  </si>
  <si>
    <t>Prescribed Service Bundle by Prescribed Service</t>
  </si>
  <si>
    <t>This table identifies which prescribed services are included in each prescribed services bundle.</t>
  </si>
  <si>
    <t>Prescribed Service Bundle</t>
  </si>
  <si>
    <t xml:space="preserve"> Bundle</t>
  </si>
  <si>
    <t>Wharfage services for containerised cargo</t>
  </si>
  <si>
    <t>1/0</t>
  </si>
  <si>
    <t>Wharfage services for non-containerised/general cargo</t>
  </si>
  <si>
    <t>Wharfage services for motor vehicle cargo</t>
  </si>
  <si>
    <t>Wharfage services for liquid bulk cargo</t>
  </si>
  <si>
    <t>Wharfage services for dry bulk cargo</t>
  </si>
  <si>
    <t>Shared Channel Services</t>
  </si>
  <si>
    <t>Dedicated Channel Services</t>
  </si>
  <si>
    <t>Not part of a Prescribed Service Bundle</t>
  </si>
  <si>
    <t>This table identifies what operating expenditure cost items are used to provide each prescribed service or non-prescribed service.</t>
  </si>
  <si>
    <t>Operating Expenditure Category</t>
  </si>
  <si>
    <t xml:space="preserve"> Cost index </t>
  </si>
  <si>
    <t>Need to check</t>
  </si>
  <si>
    <t xml:space="preserve">Port Licence Fee </t>
  </si>
  <si>
    <t>Cost Contribution Amount</t>
  </si>
  <si>
    <t>Insurance, Rates &amp; Taxes</t>
  </si>
  <si>
    <t>Prescribed</t>
  </si>
  <si>
    <t>Non-Prescribed</t>
  </si>
  <si>
    <t>Shared</t>
  </si>
  <si>
    <t>Land Tax</t>
  </si>
  <si>
    <t>Labour Costs</t>
  </si>
  <si>
    <t>Shared (excluding Contaminated Land Group and Land Use Planning)</t>
  </si>
  <si>
    <t>Contaminated Land Group</t>
  </si>
  <si>
    <t>Land Use Planning</t>
  </si>
  <si>
    <t>Repairs &amp; Maintenance</t>
  </si>
  <si>
    <t>Construction</t>
  </si>
  <si>
    <t>Professional Services</t>
  </si>
  <si>
    <t>Prescribed (excluding Maintenance Dredging Projects)</t>
  </si>
  <si>
    <t>Shared (excluding Land Use Planning)</t>
  </si>
  <si>
    <t>Maintenance Dredging Projects</t>
  </si>
  <si>
    <t>Security</t>
  </si>
  <si>
    <t>Utilities, Admin, Rental &amp; IT</t>
  </si>
  <si>
    <t>Prescribed (excluding Marine Planning and Projects and Maintenance Dredging Projects)</t>
  </si>
  <si>
    <t>Marine Planning and Projects</t>
  </si>
  <si>
    <t>Transition</t>
  </si>
  <si>
    <t>This table identifies which assets are used to provide each prescribed service or non-prescribed service.</t>
  </si>
  <si>
    <t>Asset Class</t>
  </si>
  <si>
    <t>Asset Class Index</t>
  </si>
  <si>
    <t>Shared Channel</t>
  </si>
  <si>
    <t>Shared Channel Over-Dredge</t>
  </si>
  <si>
    <t>Melbourne Channel</t>
  </si>
  <si>
    <t>Melbourne Channel Over-Dredge</t>
  </si>
  <si>
    <t>Channel Protection Assets</t>
  </si>
  <si>
    <t>Channel Service Protection</t>
  </si>
  <si>
    <t>Roads</t>
  </si>
  <si>
    <t>Rail</t>
  </si>
  <si>
    <t>Buildings</t>
  </si>
  <si>
    <t>Wharves</t>
  </si>
  <si>
    <t>Plant</t>
  </si>
  <si>
    <t>Land</t>
  </si>
  <si>
    <t>Port Capacity Project - Initial Capital Asset Value</t>
  </si>
  <si>
    <t>Port Capacity Project - Wharves</t>
  </si>
  <si>
    <t>Port Capacity Project - Civil</t>
  </si>
  <si>
    <t>Navigational Aids</t>
  </si>
  <si>
    <t>Utilities</t>
  </si>
  <si>
    <t>Civil</t>
  </si>
  <si>
    <t>Minor Capital Works</t>
  </si>
  <si>
    <t>[spare]</t>
  </si>
  <si>
    <t>Years</t>
  </si>
  <si>
    <t xml:space="preserve">Financial year </t>
  </si>
  <si>
    <t>Lease year</t>
  </si>
  <si>
    <t>Actual data period</t>
  </si>
  <si>
    <t>Display period</t>
  </si>
  <si>
    <t>A$m, $Nominal</t>
  </si>
  <si>
    <t>Check ---&gt;</t>
  </si>
  <si>
    <t>Inflation and Rate of Return</t>
  </si>
  <si>
    <t>This table inputs actual and forecast inflation and the rate of return used to calculate the ARR.</t>
  </si>
  <si>
    <t>Inflation</t>
  </si>
  <si>
    <t>%</t>
  </si>
  <si>
    <t>Pre-tax Nominal Rate of Return</t>
  </si>
  <si>
    <t>Opening Capital Base by Asset Class</t>
  </si>
  <si>
    <t>This table inputs the opening asset base by asset class.</t>
  </si>
  <si>
    <t>Total Opening Asset Base</t>
  </si>
  <si>
    <t>Net Capital Expenditure by Asset Class</t>
  </si>
  <si>
    <t>This table inputs actual and projected capital expenditure by asset class.</t>
  </si>
  <si>
    <t>Total Net Capital Expenditure</t>
  </si>
  <si>
    <t>Return of Capital by Asset Class | Deferred Depreciation</t>
  </si>
  <si>
    <t>This table inputs actual and projected return of capital, adjusted for any deferred depreciation.</t>
  </si>
  <si>
    <t>Depreciation method</t>
  </si>
  <si>
    <t>Deferred Depreciation</t>
  </si>
  <si>
    <t>Return of Capital by Asset Class</t>
  </si>
  <si>
    <t>Total Return of Capital</t>
  </si>
  <si>
    <t>Return of Capital by Asset Class | Straight Line Depreciation</t>
  </si>
  <si>
    <t>This table inputs actual and projected capital straight line depreciation by asset class, before any deferral of depreciation.</t>
  </si>
  <si>
    <t>Return on Capital by Asset Class</t>
  </si>
  <si>
    <t>Operating Expenditure</t>
  </si>
  <si>
    <t>Operating Expenditure from ARR Model</t>
  </si>
  <si>
    <t>Revenue by Service</t>
  </si>
  <si>
    <t>This table inputs actual and projected revenue by service.</t>
  </si>
  <si>
    <t>Prescribed Service</t>
  </si>
  <si>
    <t>1. Wharfage</t>
  </si>
  <si>
    <t>Wharf edge access (when slipway has not been booked for use)</t>
  </si>
  <si>
    <t>5. Provision for New Services</t>
  </si>
  <si>
    <t xml:space="preserve"> New Tariff 1</t>
  </si>
  <si>
    <t xml:space="preserve"> New Tariff 2</t>
  </si>
  <si>
    <t xml:space="preserve"> New Tariff 3</t>
  </si>
  <si>
    <t xml:space="preserve"> New Tariff 4</t>
  </si>
  <si>
    <t xml:space="preserve"> New Tariff 5</t>
  </si>
  <si>
    <t>Total Revenue</t>
  </si>
  <si>
    <t>Tariff Bundle</t>
  </si>
  <si>
    <t>Operating Expenditure Mapped to Services | Standalone</t>
  </si>
  <si>
    <t>This table identifies what operating expenditure cost items are used to provide each prescribed service bundle.</t>
  </si>
  <si>
    <t>Operating Expenditure Mapped to Services | Avoidable</t>
  </si>
  <si>
    <t>An operating expenditure category is avoidable if it is dedicated to one tariff bundle</t>
  </si>
  <si>
    <t>Capital Expenditure Mapped to Services | Standalone</t>
  </si>
  <si>
    <t>This table identifies which assets are used to provide each tariff bundle.</t>
  </si>
  <si>
    <t>Capital Expenditure Mapped to Services | Avoidable</t>
  </si>
  <si>
    <t>This section identifies the share of an asset class that is avoidable if a given service bundle is no longer provided.</t>
  </si>
  <si>
    <t>Relative revenue weighting</t>
  </si>
  <si>
    <t>Revenue year</t>
  </si>
  <si>
    <t>Revenue weighting</t>
  </si>
  <si>
    <t>Variables</t>
  </si>
  <si>
    <t>This table inputs and calculates the actual and projected capital base</t>
  </si>
  <si>
    <t>Total Opening Capital Base</t>
  </si>
  <si>
    <t>Indexation by Asset Class</t>
  </si>
  <si>
    <t>This calculates actual and projected indexation by asset class.</t>
  </si>
  <si>
    <t>Total Indexation</t>
  </si>
  <si>
    <t>Total Return of Capital for Prescribed Services</t>
  </si>
  <si>
    <t>This table inputs actual and projected return of capital by asset class.</t>
  </si>
  <si>
    <t>Closing Capital Base by Asset Class</t>
  </si>
  <si>
    <t>This table calculates the actual and projected closing capital base by asset class.</t>
  </si>
  <si>
    <t>Cumulative discount rate</t>
  </si>
  <si>
    <t>Capital Expenditure by Bundle</t>
  </si>
  <si>
    <t>This table outputs the historical and projected capital expenditure by Bundle.</t>
  </si>
  <si>
    <t>Bundle</t>
  </si>
  <si>
    <t>Opening Capital Base by Bundle</t>
  </si>
  <si>
    <t>This table outputs the historical and projected opening capital base by Bundle converted to year end dollars.</t>
  </si>
  <si>
    <t>Annualised New Capital Costs by Bundle</t>
  </si>
  <si>
    <t>This table outputs the annualised capital costs by Bundle.</t>
  </si>
  <si>
    <t>Number of years to look forward and annualise over (including current year)</t>
  </si>
  <si>
    <t>Annualised Cost of Opening Asset Base by Bundle</t>
  </si>
  <si>
    <t>Operating Costs by Bundle</t>
  </si>
  <si>
    <t>This table outputs the historical and projected  Stand Alone operating costs by Bundle.</t>
  </si>
  <si>
    <t>Total Stand Alone Costs by Bundle</t>
  </si>
  <si>
    <t>This table outputs the total Stand Alone operating costs by Bundle.</t>
  </si>
  <si>
    <t>Annualised Capital Costs by Bundle</t>
  </si>
  <si>
    <t>This table outputs the historical and projected operating costs by Bundle.</t>
  </si>
  <si>
    <t>Total Avoidable Costs by Bundle</t>
  </si>
  <si>
    <t>Revenue by Bundle</t>
  </si>
  <si>
    <t>This table outputs the historical and projected revenue by Bundle.</t>
  </si>
  <si>
    <t>User Input</t>
  </si>
  <si>
    <t>This sheet compares revenue by bundle to the efficient bounds costs.</t>
  </si>
  <si>
    <t>This model user must select the year to present.</t>
  </si>
  <si>
    <t>Compliance Year</t>
  </si>
  <si>
    <t>Graphs</t>
  </si>
  <si>
    <t>Chart Data</t>
  </si>
  <si>
    <t>This table compares revenue by service to cost by service for the selected compliance year.</t>
  </si>
  <si>
    <t>Revenue (A$M)</t>
  </si>
  <si>
    <t>Stand Alone Costs (A$M)</t>
  </si>
  <si>
    <t>Avoidable Costs (A$M)</t>
  </si>
  <si>
    <t>Wharfage 
services for 
containerised 
cargo</t>
  </si>
  <si>
    <t>Wharfage 
services for non-
containerised / 
general cargo</t>
  </si>
  <si>
    <t>Wharfage 
services for 
motor vehicle 
cargo</t>
  </si>
  <si>
    <t>Wharfage 
services for 
liquid bulk 
cargo</t>
  </si>
  <si>
    <t>Wharfage 
services for 
dry bulk 
cargo</t>
  </si>
  <si>
    <t>Shared 
Channel 
Services</t>
  </si>
  <si>
    <t>Dedicated 
Channel 
Services</t>
  </si>
  <si>
    <t>Revenue as ratio of avoidable cost</t>
  </si>
  <si>
    <t xml:space="preserve">Note: no opex is identified as avoidable because no individual opex category has been assigned to only one bundle. </t>
  </si>
  <si>
    <t>Efficient Cost Bounds Model</t>
  </si>
  <si>
    <t>Asset Classes Mapped to Services</t>
  </si>
  <si>
    <t>Operating Expenditure Categories Mapped to Services</t>
  </si>
  <si>
    <t>Note: a simple revenue weighting of relevant assets (identified using the standalone asset mapping) is used to approximate avoided assets.</t>
  </si>
  <si>
    <t>Alterantive methods could use weights that reflect an engineering assessment of the avoided cost components.</t>
  </si>
  <si>
    <t>No errors identified</t>
  </si>
  <si>
    <t>Schematic</t>
  </si>
  <si>
    <t>Assumptions</t>
  </si>
  <si>
    <t>Allocators</t>
  </si>
  <si>
    <t>Cost Allocation Model</t>
  </si>
  <si>
    <t>Regulatory Model</t>
  </si>
  <si>
    <t>Mapping</t>
  </si>
  <si>
    <t>Capital Base</t>
  </si>
  <si>
    <t>Standalone Costs</t>
  </si>
  <si>
    <t>Avoidable Costs</t>
  </si>
  <si>
    <t>Revenue</t>
  </si>
  <si>
    <t>Compliance</t>
  </si>
  <si>
    <t>Checks</t>
  </si>
  <si>
    <t>Actual</t>
  </si>
  <si>
    <t>Forecast</t>
  </si>
  <si>
    <t>Costs and Revenue by Bundle (A$m,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</si>
</sst>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$&quot;#,##0.00;[Red]\-&quot;$&quot;#,##0.00"/>
    <numFmt numFmtId="43" formatCode="_-* #,##0.00_-;\-* #,##0.00_-;_-* &quot;-&quot;??_-;_-@_-"/>
    <numFmt numFmtId="164" formatCode="_(\ #,##0.0_);_(\ \(#,##0.0\);_(* &quot;-&quot;??_);_(@_)"/>
    <numFmt numFmtId="165" formatCode="_-* #,##0_-;\-* #,##0_-;_-* &quot;-&quot;??_-;_-@_-"/>
    <numFmt numFmtId="166" formatCode="#&quot;.&quot;##.00"/>
    <numFmt numFmtId="167" formatCode="dd\-mmm\-yy;@"/>
    <numFmt numFmtId="168" formatCode="_-\ #,##0_-;\(#,##0\);_-\ &quot;-&quot;_-;_-@_-"/>
    <numFmt numFmtId="169" formatCode="_(* #,##0.0_);_(* \(#,##0.0\);_(* &quot;-&quot;??_);_(@_)"/>
    <numFmt numFmtId="170" formatCode="_-\ #,##0.0_-;\(#,##0.0\);_-\ &quot;-&quot;_-;_-@_-"/>
    <numFmt numFmtId="171" formatCode="#&quot;.&quot;##"/>
    <numFmt numFmtId="172" formatCode="_-\ #,##0.00_-;\(#,##0.00\);_-\ &quot;-&quot;_-;_-@_-"/>
    <numFmt numFmtId="173" formatCode="0_);\(0\)"/>
    <numFmt numFmtId="174" formatCode="#,##0.0"/>
    <numFmt numFmtId="175" formatCode="0.0"/>
    <numFmt numFmtId="176" formatCode="[Red]\●;[Red]\●;[Color10]\●"/>
    <numFmt numFmtId="177" formatCode="_(* #,##0.0_)&quot;x&quot;;_(* \(#,##0.0\);_(* &quot;-&quot;??_)&quot;x&quot;;_(@_)"/>
  </numFmts>
  <fonts count="5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FFFFFF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Helvetica"/>
      <family val="2"/>
    </font>
    <font>
      <i/>
      <sz val="10"/>
      <color theme="0"/>
      <name val="Calibri"/>
      <family val="2"/>
      <scheme val="minor"/>
    </font>
    <font>
      <sz val="12"/>
      <color rgb="FFFFFFFF"/>
      <name val="Calibri"/>
      <family val="2"/>
    </font>
    <font>
      <sz val="8"/>
      <color rgb="FF0000FF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i/>
      <sz val="8"/>
      <color rgb="FF00B050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1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rgb="FF00FFFF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lightUp"/>
    </fill>
    <fill>
      <patternFill patternType="solid">
        <fgColor rgb="FF44546A"/>
        <bgColor indexed="64"/>
      </patternFill>
    </fill>
    <fill>
      <patternFill patternType="solid">
        <fgColor rgb="FF44546A"/>
        <bgColor rgb="FF00FFFF"/>
      </patternFill>
    </fill>
    <fill>
      <patternFill patternType="solid">
        <fgColor rgb="FF44546A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4F81BD"/>
        <bgColor rgb="FF00FFFF"/>
      </patternFill>
    </fill>
    <fill>
      <patternFill patternType="solid">
        <fgColor rgb="FFFFFF99"/>
        <bgColor rgb="FF00FFFF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76" fontId="41" fillId="0" borderId="0">
      <alignment horizontal="center" vertical="center"/>
    </xf>
    <xf numFmtId="43" fontId="4" fillId="0" borderId="0" applyFon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67" fontId="19" fillId="0" borderId="0" xfId="0" applyNumberFormat="1" applyFont="1"/>
    <xf numFmtId="167" fontId="17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167" fontId="4" fillId="0" borderId="0" xfId="0" applyNumberFormat="1" applyFont="1"/>
    <xf numFmtId="167" fontId="4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left"/>
    </xf>
    <xf numFmtId="0" fontId="19" fillId="0" borderId="0" xfId="0" applyFont="1"/>
    <xf numFmtId="168" fontId="17" fillId="4" borderId="2" xfId="2" applyNumberFormat="1" applyFont="1" applyFill="1" applyBorder="1" applyAlignment="1">
      <alignment horizontal="right"/>
    </xf>
    <xf numFmtId="0" fontId="4" fillId="0" borderId="3" xfId="0" applyFont="1" applyBorder="1"/>
    <xf numFmtId="0" fontId="21" fillId="0" borderId="0" xfId="0" applyFont="1" applyAlignment="1">
      <alignment horizontal="center"/>
    </xf>
    <xf numFmtId="169" fontId="15" fillId="0" borderId="0" xfId="0" applyNumberFormat="1" applyFont="1"/>
    <xf numFmtId="170" fontId="17" fillId="0" borderId="0" xfId="0" applyNumberFormat="1" applyFont="1"/>
    <xf numFmtId="171" fontId="15" fillId="0" borderId="0" xfId="0" applyNumberFormat="1" applyFont="1"/>
    <xf numFmtId="0" fontId="15" fillId="0" borderId="0" xfId="0" applyFont="1" applyAlignment="1">
      <alignment horizontal="left" vertical="center"/>
    </xf>
    <xf numFmtId="166" fontId="15" fillId="0" borderId="0" xfId="0" applyNumberFormat="1" applyFont="1" applyAlignment="1">
      <alignment horizontal="center" vertical="center"/>
    </xf>
    <xf numFmtId="0" fontId="1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5" fillId="5" borderId="0" xfId="0" applyFont="1" applyFill="1" applyAlignment="1">
      <alignment wrapText="1"/>
    </xf>
    <xf numFmtId="166" fontId="26" fillId="0" borderId="3" xfId="0" applyNumberFormat="1" applyFont="1" applyBorder="1" applyAlignment="1">
      <alignment horizontal="center" vertical="center"/>
    </xf>
    <xf numFmtId="166" fontId="26" fillId="0" borderId="3" xfId="0" applyNumberFormat="1" applyFont="1" applyBorder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0" fontId="18" fillId="5" borderId="0" xfId="0" applyFont="1" applyFill="1"/>
    <xf numFmtId="0" fontId="18" fillId="6" borderId="0" xfId="0" applyFont="1" applyFill="1" applyAlignment="1">
      <alignment horizontal="center"/>
    </xf>
    <xf numFmtId="0" fontId="6" fillId="7" borderId="0" xfId="1" applyFont="1" applyFill="1"/>
    <xf numFmtId="0" fontId="0" fillId="5" borderId="0" xfId="0" applyFill="1"/>
    <xf numFmtId="0" fontId="22" fillId="5" borderId="0" xfId="0" applyFont="1" applyFill="1"/>
    <xf numFmtId="0" fontId="27" fillId="0" borderId="0" xfId="0" applyFont="1"/>
    <xf numFmtId="172" fontId="17" fillId="4" borderId="2" xfId="2" applyNumberFormat="1" applyFont="1" applyFill="1" applyBorder="1" applyAlignment="1">
      <alignment horizontal="right"/>
    </xf>
    <xf numFmtId="0" fontId="18" fillId="0" borderId="0" xfId="1" applyFont="1"/>
    <xf numFmtId="0" fontId="22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17" fillId="0" borderId="0" xfId="0" applyFont="1" applyAlignment="1">
      <alignment horizontal="left"/>
    </xf>
    <xf numFmtId="166" fontId="15" fillId="3" borderId="0" xfId="0" applyNumberFormat="1" applyFont="1" applyFill="1"/>
    <xf numFmtId="0" fontId="28" fillId="9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2"/>
    </xf>
    <xf numFmtId="170" fontId="32" fillId="0" borderId="0" xfId="0" applyNumberFormat="1" applyFont="1" applyAlignment="1">
      <alignment horizontal="center"/>
    </xf>
    <xf numFmtId="0" fontId="16" fillId="0" borderId="0" xfId="0" applyFont="1"/>
    <xf numFmtId="1" fontId="17" fillId="0" borderId="0" xfId="4" applyNumberFormat="1" applyFont="1" applyAlignment="1">
      <alignment horizontal="right"/>
    </xf>
    <xf numFmtId="1" fontId="18" fillId="0" borderId="0" xfId="4" applyNumberFormat="1" applyFont="1" applyAlignment="1">
      <alignment horizontal="right"/>
    </xf>
    <xf numFmtId="167" fontId="17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65" fontId="17" fillId="0" borderId="0" xfId="4" applyNumberFormat="1" applyFont="1"/>
    <xf numFmtId="165" fontId="18" fillId="0" borderId="0" xfId="4" applyNumberFormat="1" applyFont="1"/>
    <xf numFmtId="0" fontId="12" fillId="0" borderId="30" xfId="0" applyFont="1" applyBorder="1" applyAlignment="1">
      <alignment horizontal="left"/>
    </xf>
    <xf numFmtId="0" fontId="12" fillId="0" borderId="30" xfId="0" applyFont="1" applyBorder="1" applyAlignment="1">
      <alignment horizontal="center"/>
    </xf>
    <xf numFmtId="169" fontId="12" fillId="0" borderId="30" xfId="0" applyNumberFormat="1" applyFont="1" applyBorder="1" applyAlignment="1">
      <alignment horizontal="left"/>
    </xf>
    <xf numFmtId="169" fontId="15" fillId="0" borderId="30" xfId="0" applyNumberFormat="1" applyFont="1" applyBorder="1"/>
    <xf numFmtId="0" fontId="12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indent="4"/>
    </xf>
    <xf numFmtId="2" fontId="15" fillId="2" borderId="1" xfId="0" applyNumberFormat="1" applyFont="1" applyFill="1" applyBorder="1" applyAlignment="1">
      <alignment horizontal="left" vertical="center"/>
    </xf>
    <xf numFmtId="166" fontId="26" fillId="0" borderId="3" xfId="0" applyNumberFormat="1" applyFont="1" applyBorder="1" applyAlignment="1">
      <alignment horizontal="right"/>
    </xf>
    <xf numFmtId="173" fontId="17" fillId="4" borderId="2" xfId="2" applyNumberFormat="1" applyFont="1" applyFill="1" applyBorder="1" applyAlignment="1">
      <alignment horizontal="right"/>
    </xf>
    <xf numFmtId="0" fontId="0" fillId="0" borderId="0" xfId="0" applyAlignment="1">
      <alignment horizontal="left" indent="1"/>
    </xf>
    <xf numFmtId="0" fontId="17" fillId="0" borderId="0" xfId="0" applyFont="1" applyAlignment="1">
      <alignment horizontal="right"/>
    </xf>
    <xf numFmtId="174" fontId="4" fillId="0" borderId="0" xfId="0" applyNumberFormat="1" applyFont="1"/>
    <xf numFmtId="0" fontId="33" fillId="0" borderId="0" xfId="0" applyFont="1" applyAlignment="1">
      <alignment horizontal="center"/>
    </xf>
    <xf numFmtId="1" fontId="15" fillId="0" borderId="0" xfId="4" applyNumberFormat="1" applyFont="1" applyAlignment="1">
      <alignment horizontal="right"/>
    </xf>
    <xf numFmtId="169" fontId="15" fillId="8" borderId="0" xfId="0" applyNumberFormat="1" applyFont="1" applyFill="1"/>
    <xf numFmtId="0" fontId="34" fillId="10" borderId="0" xfId="6" applyFont="1" applyFill="1" applyAlignment="1">
      <alignment horizontal="left"/>
    </xf>
    <xf numFmtId="0" fontId="34" fillId="11" borderId="0" xfId="6" applyFont="1" applyFill="1" applyAlignment="1">
      <alignment horizontal="left"/>
    </xf>
    <xf numFmtId="0" fontId="35" fillId="10" borderId="0" xfId="6" applyFont="1" applyFill="1" applyAlignment="1">
      <alignment horizontal="left"/>
    </xf>
    <xf numFmtId="0" fontId="35" fillId="11" borderId="0" xfId="6" applyFont="1" applyFill="1" applyAlignment="1">
      <alignment horizontal="left"/>
    </xf>
    <xf numFmtId="0" fontId="27" fillId="0" borderId="0" xfId="6" applyFont="1"/>
    <xf numFmtId="0" fontId="36" fillId="0" borderId="0" xfId="6" applyFont="1"/>
    <xf numFmtId="0" fontId="2" fillId="0" borderId="0" xfId="6"/>
    <xf numFmtId="175" fontId="37" fillId="2" borderId="1" xfId="6" applyNumberFormat="1" applyFont="1" applyFill="1" applyBorder="1"/>
    <xf numFmtId="166" fontId="37" fillId="2" borderId="1" xfId="6" applyNumberFormat="1" applyFont="1" applyFill="1" applyBorder="1"/>
    <xf numFmtId="166" fontId="37" fillId="3" borderId="1" xfId="6" applyNumberFormat="1" applyFont="1" applyFill="1" applyBorder="1"/>
    <xf numFmtId="175" fontId="38" fillId="0" borderId="0" xfId="6" applyNumberFormat="1" applyFont="1"/>
    <xf numFmtId="0" fontId="39" fillId="0" borderId="0" xfId="6" applyFont="1"/>
    <xf numFmtId="173" fontId="17" fillId="4" borderId="32" xfId="2" applyNumberFormat="1" applyFont="1" applyFill="1" applyBorder="1" applyAlignment="1">
      <alignment horizontal="right"/>
    </xf>
    <xf numFmtId="1" fontId="13" fillId="0" borderId="0" xfId="4" applyNumberFormat="1" applyFont="1" applyAlignment="1">
      <alignment horizontal="right"/>
    </xf>
    <xf numFmtId="169" fontId="40" fillId="8" borderId="0" xfId="0" applyNumberFormat="1" applyFont="1" applyFill="1"/>
    <xf numFmtId="0" fontId="4" fillId="0" borderId="30" xfId="0" applyFont="1" applyBorder="1" applyAlignment="1">
      <alignment horizontal="left" indent="2"/>
    </xf>
    <xf numFmtId="176" fontId="41" fillId="0" borderId="0" xfId="7">
      <alignment horizontal="center" vertical="center"/>
    </xf>
    <xf numFmtId="174" fontId="12" fillId="0" borderId="30" xfId="0" applyNumberFormat="1" applyFont="1" applyBorder="1"/>
    <xf numFmtId="0" fontId="7" fillId="14" borderId="0" xfId="0" applyFont="1" applyFill="1" applyAlignment="1">
      <alignment horizontal="center" vertical="center"/>
    </xf>
    <xf numFmtId="0" fontId="9" fillId="15" borderId="0" xfId="0" applyFont="1" applyFill="1"/>
    <xf numFmtId="0" fontId="10" fillId="14" borderId="0" xfId="0" applyFont="1" applyFill="1" applyAlignment="1">
      <alignment horizontal="left" vertical="center"/>
    </xf>
    <xf numFmtId="0" fontId="10" fillId="14" borderId="0" xfId="0" applyFont="1" applyFill="1" applyAlignment="1">
      <alignment horizontal="center" vertical="center"/>
    </xf>
    <xf numFmtId="0" fontId="10" fillId="14" borderId="0" xfId="0" applyFont="1" applyFill="1"/>
    <xf numFmtId="165" fontId="6" fillId="15" borderId="0" xfId="2" applyNumberFormat="1" applyFont="1" applyFill="1"/>
    <xf numFmtId="0" fontId="7" fillId="15" borderId="0" xfId="0" applyFont="1" applyFill="1" applyAlignment="1">
      <alignment horizontal="left" vertical="center"/>
    </xf>
    <xf numFmtId="0" fontId="7" fillId="14" borderId="0" xfId="0" applyFont="1" applyFill="1"/>
    <xf numFmtId="0" fontId="13" fillId="14" borderId="0" xfId="0" applyFont="1" applyFill="1"/>
    <xf numFmtId="0" fontId="13" fillId="15" borderId="0" xfId="0" applyFont="1" applyFill="1" applyAlignment="1">
      <alignment horizontal="left" vertical="center"/>
    </xf>
    <xf numFmtId="0" fontId="5" fillId="14" borderId="0" xfId="0" applyFont="1" applyFill="1"/>
    <xf numFmtId="0" fontId="24" fillId="16" borderId="0" xfId="0" applyFont="1" applyFill="1"/>
    <xf numFmtId="0" fontId="0" fillId="14" borderId="0" xfId="0" applyFill="1"/>
    <xf numFmtId="0" fontId="6" fillId="15" borderId="0" xfId="0" applyFont="1" applyFill="1"/>
    <xf numFmtId="164" fontId="7" fillId="15" borderId="0" xfId="0" applyNumberFormat="1" applyFont="1" applyFill="1" applyAlignment="1">
      <alignment horizontal="left" vertical="center"/>
    </xf>
    <xf numFmtId="0" fontId="6" fillId="14" borderId="0" xfId="0" applyFont="1" applyFill="1"/>
    <xf numFmtId="176" fontId="41" fillId="0" borderId="0" xfId="7" applyAlignment="1">
      <alignment horizontal="right" vertical="center"/>
    </xf>
    <xf numFmtId="0" fontId="3" fillId="5" borderId="3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0" borderId="0" xfId="0" applyAlignment="1">
      <alignment horizontal="left" indent="3"/>
    </xf>
    <xf numFmtId="169" fontId="18" fillId="0" borderId="0" xfId="0" applyNumberFormat="1" applyFont="1"/>
    <xf numFmtId="173" fontId="30" fillId="4" borderId="2" xfId="2" applyNumberFormat="1" applyFont="1" applyFill="1" applyBorder="1" applyAlignment="1">
      <alignment horizontal="right"/>
    </xf>
    <xf numFmtId="167" fontId="17" fillId="4" borderId="42" xfId="0" applyNumberFormat="1" applyFont="1" applyFill="1" applyBorder="1" applyAlignment="1">
      <alignment horizontal="right"/>
    </xf>
    <xf numFmtId="176" fontId="41" fillId="14" borderId="0" xfId="7" applyFill="1">
      <alignment horizontal="center" vertical="center"/>
    </xf>
    <xf numFmtId="0" fontId="42" fillId="15" borderId="0" xfId="0" applyFont="1" applyFill="1"/>
    <xf numFmtId="0" fontId="6" fillId="14" borderId="0" xfId="0" applyFont="1" applyFill="1" applyAlignment="1">
      <alignment horizontal="left"/>
    </xf>
    <xf numFmtId="0" fontId="43" fillId="15" borderId="0" xfId="0" applyFont="1" applyFill="1"/>
    <xf numFmtId="0" fontId="43" fillId="16" borderId="0" xfId="0" applyFont="1" applyFill="1" applyAlignment="1">
      <alignment horizontal="left"/>
    </xf>
    <xf numFmtId="0" fontId="44" fillId="0" borderId="0" xfId="0" applyFont="1" applyAlignment="1">
      <alignment horizontal="left"/>
    </xf>
    <xf numFmtId="0" fontId="45" fillId="0" borderId="0" xfId="0" applyFont="1"/>
    <xf numFmtId="0" fontId="45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 indent="1"/>
    </xf>
    <xf numFmtId="0" fontId="24" fillId="17" borderId="0" xfId="0" applyFont="1" applyFill="1" applyAlignment="1">
      <alignment vertical="center"/>
    </xf>
    <xf numFmtId="0" fontId="49" fillId="17" borderId="0" xfId="0" applyFont="1" applyFill="1" applyAlignment="1">
      <alignment vertical="center"/>
    </xf>
    <xf numFmtId="0" fontId="4" fillId="12" borderId="0" xfId="9" applyFont="1" applyFill="1"/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50" fillId="18" borderId="0" xfId="0" applyFont="1" applyFill="1" applyAlignment="1">
      <alignment vertical="center"/>
    </xf>
    <xf numFmtId="0" fontId="50" fillId="19" borderId="0" xfId="0" applyFont="1" applyFill="1" applyAlignment="1">
      <alignment vertical="center"/>
    </xf>
    <xf numFmtId="0" fontId="51" fillId="20" borderId="0" xfId="0" applyFont="1" applyFill="1"/>
    <xf numFmtId="0" fontId="52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8" fillId="0" borderId="0" xfId="0" applyFont="1"/>
    <xf numFmtId="0" fontId="27" fillId="0" borderId="0" xfId="9" applyFont="1"/>
    <xf numFmtId="0" fontId="4" fillId="0" borderId="0" xfId="9" applyFont="1"/>
    <xf numFmtId="0" fontId="1" fillId="0" borderId="0" xfId="9"/>
    <xf numFmtId="0" fontId="24" fillId="17" borderId="0" xfId="0" applyFont="1" applyFill="1" applyAlignment="1">
      <alignment horizontal="left" vertical="center"/>
    </xf>
    <xf numFmtId="0" fontId="49" fillId="17" borderId="0" xfId="0" applyFont="1" applyFill="1" applyAlignment="1">
      <alignment horizontal="left" vertical="center"/>
    </xf>
    <xf numFmtId="49" fontId="18" fillId="4" borderId="43" xfId="9" applyNumberFormat="1" applyFont="1" applyFill="1" applyBorder="1"/>
    <xf numFmtId="49" fontId="18" fillId="4" borderId="44" xfId="9" applyNumberFormat="1" applyFont="1" applyFill="1" applyBorder="1"/>
    <xf numFmtId="49" fontId="18" fillId="4" borderId="45" xfId="9" applyNumberFormat="1" applyFont="1" applyFill="1" applyBorder="1"/>
    <xf numFmtId="0" fontId="17" fillId="0" borderId="0" xfId="9" applyFont="1"/>
    <xf numFmtId="0" fontId="23" fillId="0" borderId="0" xfId="9" applyFont="1"/>
    <xf numFmtId="0" fontId="22" fillId="0" borderId="0" xfId="9" applyFont="1"/>
    <xf numFmtId="0" fontId="4" fillId="13" borderId="31" xfId="9" applyFont="1" applyFill="1" applyBorder="1"/>
    <xf numFmtId="0" fontId="4" fillId="13" borderId="0" xfId="9" applyFont="1" applyFill="1"/>
    <xf numFmtId="0" fontId="1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8" fillId="0" borderId="0" xfId="6" applyFont="1"/>
    <xf numFmtId="0" fontId="4" fillId="5" borderId="0" xfId="0" applyFont="1" applyFill="1"/>
    <xf numFmtId="170" fontId="18" fillId="4" borderId="2" xfId="4" applyNumberFormat="1" applyFont="1" applyFill="1" applyBorder="1" applyAlignment="1">
      <alignment horizontal="right"/>
    </xf>
    <xf numFmtId="0" fontId="18" fillId="2" borderId="0" xfId="1" applyFont="1" applyFill="1"/>
    <xf numFmtId="0" fontId="18" fillId="21" borderId="0" xfId="1" applyFont="1" applyFill="1"/>
    <xf numFmtId="0" fontId="18" fillId="22" borderId="0" xfId="1" applyFont="1" applyFill="1"/>
    <xf numFmtId="170" fontId="23" fillId="0" borderId="0" xfId="4" applyNumberFormat="1" applyFont="1" applyAlignment="1">
      <alignment horizontal="right"/>
    </xf>
    <xf numFmtId="170" fontId="23" fillId="0" borderId="46" xfId="4" applyNumberFormat="1" applyFont="1" applyBorder="1" applyAlignment="1">
      <alignment horizontal="right"/>
    </xf>
    <xf numFmtId="170" fontId="23" fillId="0" borderId="47" xfId="4" applyNumberFormat="1" applyFont="1" applyBorder="1" applyAlignment="1">
      <alignment horizontal="right"/>
    </xf>
    <xf numFmtId="170" fontId="23" fillId="0" borderId="48" xfId="4" applyNumberFormat="1" applyFont="1" applyBorder="1" applyAlignment="1">
      <alignment horizontal="right"/>
    </xf>
    <xf numFmtId="10" fontId="18" fillId="4" borderId="2" xfId="5" applyNumberFormat="1" applyFont="1" applyFill="1" applyBorder="1" applyAlignment="1">
      <alignment horizontal="right"/>
    </xf>
    <xf numFmtId="10" fontId="23" fillId="0" borderId="0" xfId="5" applyNumberFormat="1" applyFont="1" applyAlignment="1">
      <alignment horizontal="right"/>
    </xf>
    <xf numFmtId="170" fontId="18" fillId="0" borderId="0" xfId="4" applyNumberFormat="1" applyFont="1" applyAlignment="1">
      <alignment horizontal="right"/>
    </xf>
    <xf numFmtId="169" fontId="23" fillId="0" borderId="0" xfId="0" applyNumberFormat="1" applyFont="1" applyAlignment="1">
      <alignment horizontal="right"/>
    </xf>
    <xf numFmtId="170" fontId="23" fillId="5" borderId="0" xfId="4" applyNumberFormat="1" applyFont="1" applyFill="1" applyAlignment="1">
      <alignment horizontal="right"/>
    </xf>
    <xf numFmtId="0" fontId="53" fillId="0" borderId="0" xfId="0" applyFont="1" applyAlignment="1">
      <alignment horizontal="left" indent="1"/>
    </xf>
    <xf numFmtId="169" fontId="13" fillId="14" borderId="0" xfId="0" applyNumberFormat="1" applyFont="1" applyFill="1" applyAlignment="1">
      <alignment horizontal="center" vertical="center" wrapText="1"/>
    </xf>
    <xf numFmtId="0" fontId="18" fillId="0" borderId="0" xfId="0" applyFont="1"/>
    <xf numFmtId="0" fontId="54" fillId="5" borderId="52" xfId="0" applyFont="1" applyFill="1" applyBorder="1" applyAlignment="1">
      <alignment horizontal="center" vertical="center" wrapText="1"/>
    </xf>
    <xf numFmtId="0" fontId="55" fillId="5" borderId="52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5" fontId="23" fillId="0" borderId="0" xfId="2" applyNumberFormat="1" applyFont="1"/>
    <xf numFmtId="0" fontId="54" fillId="5" borderId="23" xfId="0" applyFont="1" applyFill="1" applyBorder="1" applyAlignment="1">
      <alignment horizontal="center" vertical="center" wrapText="1"/>
    </xf>
    <xf numFmtId="0" fontId="54" fillId="5" borderId="53" xfId="0" applyFont="1" applyFill="1" applyBorder="1" applyAlignment="1">
      <alignment horizontal="center" vertical="center" wrapText="1"/>
    </xf>
    <xf numFmtId="0" fontId="54" fillId="5" borderId="37" xfId="0" applyFont="1" applyFill="1" applyBorder="1" applyAlignment="1">
      <alignment horizontal="center" vertical="center" wrapText="1"/>
    </xf>
    <xf numFmtId="168" fontId="22" fillId="4" borderId="2" xfId="2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 indent="1"/>
    </xf>
    <xf numFmtId="170" fontId="23" fillId="23" borderId="0" xfId="0" applyNumberFormat="1" applyFont="1" applyFill="1" applyAlignment="1">
      <alignment horizontal="right"/>
    </xf>
    <xf numFmtId="173" fontId="17" fillId="4" borderId="42" xfId="2" applyNumberFormat="1" applyFont="1" applyFill="1" applyBorder="1" applyAlignment="1">
      <alignment horizontal="right"/>
    </xf>
    <xf numFmtId="172" fontId="18" fillId="0" borderId="0" xfId="4" applyNumberFormat="1" applyFont="1" applyAlignment="1">
      <alignment horizontal="right"/>
    </xf>
    <xf numFmtId="8" fontId="4" fillId="0" borderId="0" xfId="0" applyNumberFormat="1" applyFont="1"/>
    <xf numFmtId="165" fontId="23" fillId="0" borderId="0" xfId="0" applyNumberFormat="1" applyFont="1"/>
    <xf numFmtId="0" fontId="3" fillId="5" borderId="4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70" fontId="17" fillId="0" borderId="0" xfId="0" applyNumberFormat="1" applyFont="1" applyAlignment="1">
      <alignment horizontal="right"/>
    </xf>
    <xf numFmtId="177" fontId="18" fillId="0" borderId="0" xfId="0" applyNumberFormat="1" applyFont="1"/>
    <xf numFmtId="170" fontId="17" fillId="0" borderId="0" xfId="0" applyNumberFormat="1" applyFont="1" applyAlignment="1"/>
    <xf numFmtId="170" fontId="23" fillId="0" borderId="0" xfId="0" applyNumberFormat="1" applyFont="1" applyFill="1" applyAlignment="1">
      <alignment horizontal="right"/>
    </xf>
    <xf numFmtId="169" fontId="15" fillId="0" borderId="0" xfId="0" applyNumberFormat="1" applyFont="1" applyFill="1"/>
    <xf numFmtId="0" fontId="17" fillId="0" borderId="0" xfId="9" applyFont="1" applyFill="1"/>
    <xf numFmtId="10" fontId="23" fillId="0" borderId="0" xfId="5" applyNumberFormat="1" applyFont="1" applyFill="1" applyAlignment="1">
      <alignment horizontal="right"/>
    </xf>
    <xf numFmtId="0" fontId="40" fillId="14" borderId="0" xfId="0" applyFont="1" applyFill="1"/>
    <xf numFmtId="0" fontId="27" fillId="0" borderId="0" xfId="6" applyFont="1" applyAlignment="1">
      <alignment horizontal="left" vertical="top" wrapText="1"/>
    </xf>
    <xf numFmtId="0" fontId="54" fillId="5" borderId="49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vertical="center" wrapText="1"/>
    </xf>
    <xf numFmtId="0" fontId="54" fillId="5" borderId="50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54" fillId="5" borderId="17" xfId="0" applyFont="1" applyFill="1" applyBorder="1" applyAlignment="1">
      <alignment horizontal="center" vertical="center" wrapText="1"/>
    </xf>
    <xf numFmtId="0" fontId="54" fillId="5" borderId="20" xfId="0" applyFont="1" applyFill="1" applyBorder="1" applyAlignment="1">
      <alignment horizontal="center" vertical="center" wrapText="1"/>
    </xf>
    <xf numFmtId="0" fontId="54" fillId="5" borderId="51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8" fillId="14" borderId="38" xfId="0" applyFont="1" applyFill="1" applyBorder="1" applyAlignment="1">
      <alignment horizontal="center" vertical="center" wrapText="1"/>
    </xf>
    <xf numFmtId="0" fontId="28" fillId="14" borderId="20" xfId="0" applyFont="1" applyFill="1" applyBorder="1" applyAlignment="1">
      <alignment horizontal="center" vertical="center" wrapText="1"/>
    </xf>
    <xf numFmtId="0" fontId="28" fillId="14" borderId="34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8" fillId="14" borderId="7" xfId="0" applyFont="1" applyFill="1" applyBorder="1" applyAlignment="1">
      <alignment horizontal="center" vertical="center" wrapText="1"/>
    </xf>
    <xf numFmtId="0" fontId="28" fillId="14" borderId="8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28" fillId="14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170" fontId="18" fillId="4" borderId="43" xfId="0" applyNumberFormat="1" applyFont="1" applyFill="1" applyBorder="1" applyAlignment="1"/>
    <xf numFmtId="170" fontId="18" fillId="4" borderId="44" xfId="0" applyNumberFormat="1" applyFont="1" applyFill="1" applyBorder="1" applyAlignment="1"/>
  </cellXfs>
  <cellStyles count="12">
    <cellStyle name="Check RedRedGreen" xfId="7"/>
    <cellStyle name="Comma" xfId="4" builtinId="3"/>
    <cellStyle name="Comma 2" xfId="2"/>
    <cellStyle name="Comma 2 7" xfId="8"/>
    <cellStyle name="Followed Hyperlink" xfId="10" builtinId="9" hidden="1"/>
    <cellStyle name="Followed Hyperlink" xfId="11" builtinId="9" hidden="1"/>
    <cellStyle name="Hyperlink" xfId="1" builtinId="8"/>
    <cellStyle name="Normal" xfId="0" builtinId="0"/>
    <cellStyle name="Normal 2" xfId="6"/>
    <cellStyle name="Normal 2 12" xfId="9"/>
    <cellStyle name="Percent" xfId="5" builtinId="5"/>
    <cellStyle name="Percent 2" xfId="3"/>
  </cellStyles>
  <dxfs count="154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rgb="FFC00000"/>
      </font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rgb="FFC0000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rgb="FFC0000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right style="dotted">
          <color theme="0" tint="-0.24994659260841701"/>
        </right>
        <vertical/>
        <horizontal/>
      </border>
    </dxf>
    <dxf>
      <font>
        <color theme="0"/>
      </font>
      <border>
        <left style="dotted">
          <color theme="0" tint="-0.24994659260841701"/>
        </left>
      </border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3"/>
      </font>
      <fill>
        <patternFill>
          <bgColor theme="3"/>
        </patternFill>
      </fill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4F81BD"/>
      <color rgb="FF44546A"/>
      <color rgb="FFFFFFCC"/>
      <color rgb="FFFFFF99"/>
      <color rgb="FFC0C0C0"/>
      <color rgb="FF1F48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Compliance!$E$17</c:f>
          <c:strCache>
            <c:ptCount val="1"/>
            <c:pt idx="0">
              <c:v>Costs and Revenue by Bundle (A$m, 2020)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69569832216901"/>
          <c:y val="0.21548001198042999"/>
          <c:w val="0.82832436895864903"/>
          <c:h val="0.57130785725717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Compliance!$G$40</c:f>
              <c:strCache>
                <c:ptCount val="1"/>
                <c:pt idx="0">
                  <c:v>Revenue (A$M)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Compliance!$G$43:$G$49</c:f>
              <c:numCache>
                <c:formatCode>_(* #,##0.0_);_(* \(#,##0.0\);_(* "-"??_);_(@_)</c:formatCode>
                <c:ptCount val="7"/>
                <c:pt idx="0">
                  <c:v>246.36958873276114</c:v>
                </c:pt>
                <c:pt idx="1">
                  <c:v>17.791249146635288</c:v>
                </c:pt>
                <c:pt idx="2">
                  <c:v>30.736578981908131</c:v>
                </c:pt>
                <c:pt idx="3">
                  <c:v>27.379066478457599</c:v>
                </c:pt>
                <c:pt idx="4">
                  <c:v>20.521898073273654</c:v>
                </c:pt>
                <c:pt idx="5">
                  <c:v>39.804201463039504</c:v>
                </c:pt>
                <c:pt idx="6">
                  <c:v>27.396144541999689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30-411E-8CDE-EDED7368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771009200"/>
        <c:axId val="-1771004912"/>
      </c:barChart>
      <c:lineChart>
        <c:grouping val="standard"/>
        <c:varyColors val="0"/>
        <c:ser>
          <c:idx val="1"/>
          <c:order val="1"/>
          <c:tx>
            <c:strRef>
              <c:f>Compliance!$H$40</c:f>
              <c:strCache>
                <c:ptCount val="1"/>
                <c:pt idx="0">
                  <c:v>Stand Alone Costs (A$M)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Compliance!$H$43:$H$49</c:f>
              <c:numCache>
                <c:formatCode>_(* #,##0.0_);_(* \(#,##0.0\);_(* "-"??_);_(@_)</c:formatCode>
                <c:ptCount val="7"/>
                <c:pt idx="0">
                  <c:v>369.28027691411785</c:v>
                </c:pt>
                <c:pt idx="1">
                  <c:v>369.28027691411785</c:v>
                </c:pt>
                <c:pt idx="2">
                  <c:v>369.28027691411785</c:v>
                </c:pt>
                <c:pt idx="3">
                  <c:v>369.28027691411785</c:v>
                </c:pt>
                <c:pt idx="4">
                  <c:v>369.28027691411785</c:v>
                </c:pt>
                <c:pt idx="5">
                  <c:v>462.83407834382535</c:v>
                </c:pt>
                <c:pt idx="6">
                  <c:v>386.16698376845136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30-411E-8CDE-EDED7368C7B9}"/>
            </c:ext>
          </c:extLst>
        </c:ser>
        <c:ser>
          <c:idx val="2"/>
          <c:order val="2"/>
          <c:tx>
            <c:strRef>
              <c:f>Compliance!$I$40</c:f>
              <c:strCache>
                <c:ptCount val="1"/>
                <c:pt idx="0">
                  <c:v>Avoidable Costs (A$M)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Compliance!$B$43:$B$49</c:f>
              <c:strCache>
                <c:ptCount val="7"/>
                <c:pt idx="0">
                  <c:v>Wharfage 
services for 
containerised 
cargo</c:v>
                </c:pt>
                <c:pt idx="1">
                  <c:v>Wharfage 
services for non-
containerised / 
general cargo</c:v>
                </c:pt>
                <c:pt idx="2">
                  <c:v>Wharfage 
services for 
motor vehicle 
cargo</c:v>
                </c:pt>
                <c:pt idx="3">
                  <c:v>Wharfage 
services for 
liquid bulk 
cargo</c:v>
                </c:pt>
                <c:pt idx="4">
                  <c:v>Wharfage 
services for 
dry bulk 
cargo</c:v>
                </c:pt>
                <c:pt idx="5">
                  <c:v>Shared 
Channel 
Services</c:v>
                </c:pt>
                <c:pt idx="6">
                  <c:v>Dedicated 
Channel 
Services</c:v>
                </c:pt>
              </c:strCache>
            </c:strRef>
          </c:cat>
          <c:val>
            <c:numRef>
              <c:f>Compliance!$I$43:$I$49</c:f>
              <c:numCache>
                <c:formatCode>_(* #,##0.0_);_(* \(#,##0.0\);_(* "-"??_);_(@_)</c:formatCode>
                <c:ptCount val="7"/>
                <c:pt idx="0">
                  <c:v>49.330928853202835</c:v>
                </c:pt>
                <c:pt idx="1">
                  <c:v>2.9053292157760473</c:v>
                </c:pt>
                <c:pt idx="2">
                  <c:v>6.0227150921106904</c:v>
                </c:pt>
                <c:pt idx="3">
                  <c:v>3.6651765216176369</c:v>
                </c:pt>
                <c:pt idx="4">
                  <c:v>4.2419538580297527</c:v>
                </c:pt>
                <c:pt idx="5">
                  <c:v>22.781229627777787</c:v>
                </c:pt>
                <c:pt idx="6">
                  <c:v>13.997210602518743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239-8779-1B8C893F5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1009200"/>
        <c:axId val="-1771004912"/>
      </c:lineChart>
      <c:catAx>
        <c:axId val="-177100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1004912"/>
        <c:crosses val="autoZero"/>
        <c:auto val="1"/>
        <c:lblAlgn val="ctr"/>
        <c:lblOffset val="100"/>
        <c:noMultiLvlLbl val="0"/>
      </c:catAx>
      <c:valAx>
        <c:axId val="-177100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10092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Allocators!A1"/><Relationship Id="rId13" Type="http://schemas.openxmlformats.org/officeDocument/2006/relationships/hyperlink" Target="#'Regulatory Model'!A1"/><Relationship Id="rId3" Type="http://schemas.openxmlformats.org/officeDocument/2006/relationships/hyperlink" Target="#Schematic!A1"/><Relationship Id="rId7" Type="http://schemas.openxmlformats.org/officeDocument/2006/relationships/hyperlink" Target="#'Capital Base'!A1"/><Relationship Id="rId12" Type="http://schemas.openxmlformats.org/officeDocument/2006/relationships/hyperlink" Target="#'Cost Allocation Model'!A1"/><Relationship Id="rId2" Type="http://schemas.openxmlformats.org/officeDocument/2006/relationships/hyperlink" Target="#Contents!A1"/><Relationship Id="rId1" Type="http://schemas.openxmlformats.org/officeDocument/2006/relationships/hyperlink" Target="#Cover!A1"/><Relationship Id="rId6" Type="http://schemas.openxmlformats.org/officeDocument/2006/relationships/hyperlink" Target="#Assumptions!A1"/><Relationship Id="rId11" Type="http://schemas.openxmlformats.org/officeDocument/2006/relationships/hyperlink" Target="#'Stand Alone Costs'!A1"/><Relationship Id="rId5" Type="http://schemas.openxmlformats.org/officeDocument/2006/relationships/hyperlink" Target="#Compliance!A1"/><Relationship Id="rId10" Type="http://schemas.openxmlformats.org/officeDocument/2006/relationships/hyperlink" Target="#Mapping!A1"/><Relationship Id="rId4" Type="http://schemas.openxmlformats.org/officeDocument/2006/relationships/hyperlink" Target="#Checks!A1"/><Relationship Id="rId9" Type="http://schemas.openxmlformats.org/officeDocument/2006/relationships/hyperlink" Target="#'Avoidable Costs'!A1"/><Relationship Id="rId14" Type="http://schemas.openxmlformats.org/officeDocument/2006/relationships/hyperlink" Target="#Revenu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0</xdr:row>
      <xdr:rowOff>74575</xdr:rowOff>
    </xdr:from>
    <xdr:to>
      <xdr:col>9</xdr:col>
      <xdr:colOff>590061</xdr:colOff>
      <xdr:row>3</xdr:row>
      <xdr:rowOff>9311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4013" y="74575"/>
          <a:ext cx="1552086" cy="64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693249</xdr:colOff>
      <xdr:row>3</xdr:row>
      <xdr:rowOff>45331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250" y="0"/>
          <a:ext cx="1545736" cy="643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991658</xdr:colOff>
      <xdr:row>16</xdr:row>
      <xdr:rowOff>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514350" y="2381250"/>
          <a:ext cx="991658" cy="342900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Cover</a:t>
          </a:r>
        </a:p>
      </xdr:txBody>
    </xdr:sp>
    <xdr:clientData/>
  </xdr:twoCellAnchor>
  <xdr:twoCellAnchor>
    <xdr:from>
      <xdr:col>0</xdr:col>
      <xdr:colOff>515938</xdr:colOff>
      <xdr:row>16</xdr:row>
      <xdr:rowOff>169333</xdr:rowOff>
    </xdr:from>
    <xdr:to>
      <xdr:col>1</xdr:col>
      <xdr:colOff>994833</xdr:colOff>
      <xdr:row>19</xdr:row>
      <xdr:rowOff>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515938" y="2893483"/>
          <a:ext cx="998007" cy="345017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Contents</a:t>
          </a:r>
        </a:p>
      </xdr:txBody>
    </xdr:sp>
    <xdr:clientData/>
  </xdr:twoCellAnchor>
  <xdr:twoCellAnchor>
    <xdr:from>
      <xdr:col>1</xdr:col>
      <xdr:colOff>0</xdr:colOff>
      <xdr:row>19</xdr:row>
      <xdr:rowOff>169333</xdr:rowOff>
    </xdr:from>
    <xdr:to>
      <xdr:col>1</xdr:col>
      <xdr:colOff>992716</xdr:colOff>
      <xdr:row>22</xdr:row>
      <xdr:rowOff>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514350" y="3407833"/>
          <a:ext cx="992716" cy="345017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Schematic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1015471</xdr:colOff>
      <xdr:row>25</xdr:row>
      <xdr:rowOff>0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H="1">
          <a:off x="519113" y="4000500"/>
          <a:ext cx="1015471" cy="333375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Checks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992716</xdr:colOff>
      <xdr:row>12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flipH="1">
          <a:off x="514350" y="1695450"/>
          <a:ext cx="992716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System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2314575" y="1695450"/>
          <a:ext cx="1485900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Inputs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15</xdr:col>
      <xdr:colOff>133350</xdr:colOff>
      <xdr:row>12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flipH="1">
          <a:off x="4795838" y="1833563"/>
          <a:ext cx="3600450" cy="33337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Calculations</a:t>
          </a:r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flipH="1">
          <a:off x="7267575" y="1695450"/>
          <a:ext cx="1485900" cy="3429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Outputs</a:t>
          </a:r>
        </a:p>
      </xdr:txBody>
    </xdr:sp>
    <xdr:clientData/>
  </xdr:twoCellAnchor>
  <xdr:twoCellAnchor>
    <xdr:from>
      <xdr:col>18</xdr:col>
      <xdr:colOff>8819</xdr:colOff>
      <xdr:row>19</xdr:row>
      <xdr:rowOff>79375</xdr:rowOff>
    </xdr:from>
    <xdr:to>
      <xdr:col>21</xdr:col>
      <xdr:colOff>8819</xdr:colOff>
      <xdr:row>21</xdr:row>
      <xdr:rowOff>79374</xdr:rowOff>
    </xdr:to>
    <xdr:sp macro="" textlink="">
      <xdr:nvSpPr>
        <xdr:cNvPr id="18" name="Rectangle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 flipH="1">
          <a:off x="9787819" y="3455458"/>
          <a:ext cx="1492250" cy="338666"/>
        </a:xfrm>
        <a:prstGeom prst="rect">
          <a:avLst/>
        </a:prstGeom>
        <a:solidFill>
          <a:srgbClr val="92D05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Compliance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32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952625" y="1695450"/>
          <a:ext cx="0" cy="3771900"/>
        </a:xfrm>
        <a:prstGeom prst="line">
          <a:avLst/>
        </a:prstGeom>
        <a:ln w="285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358422</xdr:colOff>
      <xdr:row>14</xdr:row>
      <xdr:rowOff>0</xdr:rowOff>
    </xdr:from>
    <xdr:to>
      <xdr:col>5</xdr:col>
      <xdr:colOff>485422</xdr:colOff>
      <xdr:row>16</xdr:row>
      <xdr:rowOff>0</xdr:rowOff>
    </xdr:to>
    <xdr:sp macro="" textlink="">
      <xdr:nvSpPr>
        <xdr:cNvPr id="39" name="Rectangle 3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 flipH="1">
          <a:off x="2315810" y="2500313"/>
          <a:ext cx="1479550" cy="333375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Assumptions</a:t>
          </a:r>
        </a:p>
      </xdr:txBody>
    </xdr:sp>
    <xdr:clientData/>
  </xdr:twoCellAnchor>
  <xdr:twoCellAnchor>
    <xdr:from>
      <xdr:col>6</xdr:col>
      <xdr:colOff>0</xdr:colOff>
      <xdr:row>14</xdr:row>
      <xdr:rowOff>166951</xdr:rowOff>
    </xdr:from>
    <xdr:to>
      <xdr:col>8</xdr:col>
      <xdr:colOff>0</xdr:colOff>
      <xdr:row>18</xdr:row>
      <xdr:rowOff>0</xdr:rowOff>
    </xdr:to>
    <xdr:cxnSp macro="">
      <xdr:nvCxnSpPr>
        <xdr:cNvPr id="37" name="Connector: Elbow 2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stCxn id="41" idx="1"/>
          <a:endCxn id="45" idx="3"/>
        </xdr:cNvCxnSpPr>
      </xdr:nvCxnSpPr>
      <xdr:spPr>
        <a:xfrm flipV="1">
          <a:off x="3810000" y="2696368"/>
          <a:ext cx="994833" cy="510382"/>
        </a:xfrm>
        <a:prstGeom prst="bentConnector3">
          <a:avLst>
            <a:gd name="adj1" fmla="val 50000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164571</xdr:rowOff>
    </xdr:from>
    <xdr:to>
      <xdr:col>11</xdr:col>
      <xdr:colOff>0</xdr:colOff>
      <xdr:row>19</xdr:row>
      <xdr:rowOff>32279</xdr:rowOff>
    </xdr:to>
    <xdr:sp macro="" textlink="">
      <xdr:nvSpPr>
        <xdr:cNvPr id="59" name="Rectangle 5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 flipH="1">
          <a:off x="4804833" y="3032654"/>
          <a:ext cx="1492250" cy="375708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Capital Base</a:t>
          </a:r>
        </a:p>
      </xdr:txBody>
    </xdr:sp>
    <xdr:clientData/>
  </xdr:twoCellAnchor>
  <xdr:twoCellAnchor>
    <xdr:from>
      <xdr:col>3</xdr:col>
      <xdr:colOff>6350</xdr:colOff>
      <xdr:row>17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41" name="Rectangle 4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 flipH="1">
          <a:off x="2325688" y="3000375"/>
          <a:ext cx="1479550" cy="333375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Allocators</a:t>
          </a:r>
        </a:p>
      </xdr:txBody>
    </xdr:sp>
    <xdr:clientData/>
  </xdr:twoCellAnchor>
  <xdr:twoCellAnchor>
    <xdr:from>
      <xdr:col>12</xdr:col>
      <xdr:colOff>153459</xdr:colOff>
      <xdr:row>25</xdr:row>
      <xdr:rowOff>49386</xdr:rowOff>
    </xdr:from>
    <xdr:to>
      <xdr:col>15</xdr:col>
      <xdr:colOff>153459</xdr:colOff>
      <xdr:row>27</xdr:row>
      <xdr:rowOff>49386</xdr:rowOff>
    </xdr:to>
    <xdr:sp macro="" textlink="">
      <xdr:nvSpPr>
        <xdr:cNvPr id="44" name="Rectangle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 flipH="1">
          <a:off x="6947959" y="4441469"/>
          <a:ext cx="1492250" cy="338667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Avoidable Costs</a:t>
          </a:r>
        </a:p>
      </xdr:txBody>
    </xdr:sp>
    <xdr:clientData/>
  </xdr:twoCellAnchor>
  <xdr:twoCellAnchor>
    <xdr:from>
      <xdr:col>8</xdr:col>
      <xdr:colOff>0</xdr:colOff>
      <xdr:row>13</xdr:row>
      <xdr:rowOff>169331</xdr:rowOff>
    </xdr:from>
    <xdr:to>
      <xdr:col>11</xdr:col>
      <xdr:colOff>0</xdr:colOff>
      <xdr:row>16</xdr:row>
      <xdr:rowOff>0</xdr:rowOff>
    </xdr:to>
    <xdr:sp macro="" textlink="">
      <xdr:nvSpPr>
        <xdr:cNvPr id="45" name="Rectangle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 flipH="1">
          <a:off x="4804833" y="2529414"/>
          <a:ext cx="1492250" cy="338669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Mapping</a:t>
          </a:r>
        </a:p>
      </xdr:txBody>
    </xdr:sp>
    <xdr:clientData/>
  </xdr:twoCellAnchor>
  <xdr:twoCellAnchor>
    <xdr:from>
      <xdr:col>12</xdr:col>
      <xdr:colOff>153459</xdr:colOff>
      <xdr:row>22</xdr:row>
      <xdr:rowOff>42334</xdr:rowOff>
    </xdr:from>
    <xdr:to>
      <xdr:col>15</xdr:col>
      <xdr:colOff>153459</xdr:colOff>
      <xdr:row>24</xdr:row>
      <xdr:rowOff>69322</xdr:rowOff>
    </xdr:to>
    <xdr:sp macro="" textlink="">
      <xdr:nvSpPr>
        <xdr:cNvPr id="46" name="Rectangle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 flipH="1">
          <a:off x="6947959" y="3926417"/>
          <a:ext cx="1492250" cy="365655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Standalone</a:t>
          </a:r>
          <a:r>
            <a:rPr lang="en-AU" sz="1100" baseline="0">
              <a:solidFill>
                <a:schemeClr val="bg1"/>
              </a:solidFill>
            </a:rPr>
            <a:t> Costs</a:t>
          </a:r>
          <a:endParaRPr lang="en-AU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6350</xdr:colOff>
      <xdr:row>20</xdr:row>
      <xdr:rowOff>9170</xdr:rowOff>
    </xdr:from>
    <xdr:to>
      <xdr:col>6</xdr:col>
      <xdr:colOff>6350</xdr:colOff>
      <xdr:row>22</xdr:row>
      <xdr:rowOff>9171</xdr:rowOff>
    </xdr:to>
    <xdr:sp macro="" textlink="">
      <xdr:nvSpPr>
        <xdr:cNvPr id="49" name="Rectangle 4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 flipH="1">
          <a:off x="2324100" y="3554587"/>
          <a:ext cx="1492250" cy="338667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Cost Allocation Model</a:t>
          </a:r>
        </a:p>
      </xdr:txBody>
    </xdr:sp>
    <xdr:clientData/>
  </xdr:twoCellAnchor>
  <xdr:twoCellAnchor>
    <xdr:from>
      <xdr:col>2</xdr:col>
      <xdr:colOff>358422</xdr:colOff>
      <xdr:row>23</xdr:row>
      <xdr:rowOff>5293</xdr:rowOff>
    </xdr:from>
    <xdr:to>
      <xdr:col>5</xdr:col>
      <xdr:colOff>489656</xdr:colOff>
      <xdr:row>25</xdr:row>
      <xdr:rowOff>5293</xdr:rowOff>
    </xdr:to>
    <xdr:sp macro="" textlink="">
      <xdr:nvSpPr>
        <xdr:cNvPr id="50" name="Rectangle 4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 flipH="1">
          <a:off x="2316339" y="4058710"/>
          <a:ext cx="1485900" cy="338666"/>
        </a:xfrm>
        <a:prstGeom prst="rect">
          <a:avLst/>
        </a:prstGeom>
        <a:solidFill>
          <a:srgbClr val="FFFF99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ysClr val="windowText" lastClr="000000"/>
              </a:solidFill>
            </a:rPr>
            <a:t>Regulatory Model</a:t>
          </a:r>
        </a:p>
      </xdr:txBody>
    </xdr:sp>
    <xdr:clientData/>
  </xdr:twoCellAnchor>
  <xdr:twoCellAnchor>
    <xdr:from>
      <xdr:col>5</xdr:col>
      <xdr:colOff>489656</xdr:colOff>
      <xdr:row>19</xdr:row>
      <xdr:rowOff>32279</xdr:rowOff>
    </xdr:from>
    <xdr:to>
      <xdr:col>9</xdr:col>
      <xdr:colOff>248708</xdr:colOff>
      <xdr:row>24</xdr:row>
      <xdr:rowOff>5293</xdr:rowOff>
    </xdr:to>
    <xdr:cxnSp macro="">
      <xdr:nvCxnSpPr>
        <xdr:cNvPr id="55" name="Connector: Elbow 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>
          <a:stCxn id="50" idx="1"/>
          <a:endCxn id="59" idx="2"/>
        </xdr:cNvCxnSpPr>
      </xdr:nvCxnSpPr>
      <xdr:spPr>
        <a:xfrm flipV="1">
          <a:off x="3802239" y="3408362"/>
          <a:ext cx="1748719" cy="819681"/>
        </a:xfrm>
        <a:prstGeom prst="bentConnector2">
          <a:avLst/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158751</xdr:colOff>
      <xdr:row>20</xdr:row>
      <xdr:rowOff>79374</xdr:rowOff>
    </xdr:from>
    <xdr:to>
      <xdr:col>18</xdr:col>
      <xdr:colOff>8819</xdr:colOff>
      <xdr:row>29</xdr:row>
      <xdr:rowOff>70553</xdr:rowOff>
    </xdr:to>
    <xdr:cxnSp macro="">
      <xdr:nvCxnSpPr>
        <xdr:cNvPr id="78" name="Connector: Elbow 3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>
          <a:stCxn id="58" idx="1"/>
          <a:endCxn id="18" idx="3"/>
        </xdr:cNvCxnSpPr>
      </xdr:nvCxnSpPr>
      <xdr:spPr>
        <a:xfrm flipV="1">
          <a:off x="8445501" y="3624791"/>
          <a:ext cx="1342318" cy="1515179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158751</xdr:colOff>
      <xdr:row>28</xdr:row>
      <xdr:rowOff>70553</xdr:rowOff>
    </xdr:from>
    <xdr:to>
      <xdr:col>15</xdr:col>
      <xdr:colOff>158751</xdr:colOff>
      <xdr:row>30</xdr:row>
      <xdr:rowOff>70554</xdr:rowOff>
    </xdr:to>
    <xdr:sp macro="" textlink="">
      <xdr:nvSpPr>
        <xdr:cNvPr id="58" name="Rectangle 5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 flipH="1">
          <a:off x="6953251" y="4970636"/>
          <a:ext cx="1492250" cy="338668"/>
        </a:xfrm>
        <a:prstGeom prst="rect">
          <a:avLst/>
        </a:prstGeom>
        <a:solidFill>
          <a:srgbClr val="0070C0"/>
        </a:solidFill>
        <a:ln>
          <a:solidFill>
            <a:srgbClr val="606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>
              <a:solidFill>
                <a:schemeClr val="bg1"/>
              </a:solidFill>
            </a:rPr>
            <a:t>Revenue</a:t>
          </a:r>
        </a:p>
      </xdr:txBody>
    </xdr:sp>
    <xdr:clientData/>
  </xdr:twoCellAnchor>
  <xdr:twoCellAnchor>
    <xdr:from>
      <xdr:col>15</xdr:col>
      <xdr:colOff>153459</xdr:colOff>
      <xdr:row>20</xdr:row>
      <xdr:rowOff>79374</xdr:rowOff>
    </xdr:from>
    <xdr:to>
      <xdr:col>18</xdr:col>
      <xdr:colOff>8819</xdr:colOff>
      <xdr:row>23</xdr:row>
      <xdr:rowOff>55828</xdr:rowOff>
    </xdr:to>
    <xdr:cxnSp macro="">
      <xdr:nvCxnSpPr>
        <xdr:cNvPr id="68" name="Connector: Elbow 3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>
          <a:stCxn id="46" idx="1"/>
          <a:endCxn id="18" idx="3"/>
        </xdr:cNvCxnSpPr>
      </xdr:nvCxnSpPr>
      <xdr:spPr>
        <a:xfrm flipV="1">
          <a:off x="8440209" y="3624791"/>
          <a:ext cx="1347610" cy="484454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153459</xdr:colOff>
      <xdr:row>20</xdr:row>
      <xdr:rowOff>79374</xdr:rowOff>
    </xdr:from>
    <xdr:to>
      <xdr:col>18</xdr:col>
      <xdr:colOff>8819</xdr:colOff>
      <xdr:row>26</xdr:row>
      <xdr:rowOff>49386</xdr:rowOff>
    </xdr:to>
    <xdr:cxnSp macro="">
      <xdr:nvCxnSpPr>
        <xdr:cNvPr id="72" name="Connector: Elbow 3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>
          <a:stCxn id="44" idx="1"/>
          <a:endCxn id="18" idx="3"/>
        </xdr:cNvCxnSpPr>
      </xdr:nvCxnSpPr>
      <xdr:spPr>
        <a:xfrm flipV="1">
          <a:off x="8440209" y="3624791"/>
          <a:ext cx="1347610" cy="986012"/>
        </a:xfrm>
        <a:prstGeom prst="bentConnector3">
          <a:avLst>
            <a:gd name="adj1" fmla="val 50000"/>
          </a:avLst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244121</xdr:colOff>
      <xdr:row>25</xdr:row>
      <xdr:rowOff>5293</xdr:rowOff>
    </xdr:from>
    <xdr:to>
      <xdr:col>13</xdr:col>
      <xdr:colOff>407458</xdr:colOff>
      <xdr:row>30</xdr:row>
      <xdr:rowOff>70554</xdr:rowOff>
    </xdr:to>
    <xdr:cxnSp macro="">
      <xdr:nvCxnSpPr>
        <xdr:cNvPr id="79" name="Connector: Elbow 21">
          <a:extLst>
            <a:ext uri="{FF2B5EF4-FFF2-40B4-BE49-F238E27FC236}">
              <a16:creationId xmlns:a16="http://schemas.microsoft.com/office/drawing/2014/main" id="{D9562B23-A659-4419-AF25-36E789093808}"/>
            </a:ext>
          </a:extLst>
        </xdr:cNvPr>
        <xdr:cNvCxnSpPr>
          <a:stCxn id="50" idx="2"/>
          <a:endCxn id="58" idx="2"/>
        </xdr:cNvCxnSpPr>
      </xdr:nvCxnSpPr>
      <xdr:spPr>
        <a:xfrm rot="16200000" flipH="1">
          <a:off x="4923368" y="2533296"/>
          <a:ext cx="911928" cy="4640087"/>
        </a:xfrm>
        <a:prstGeom prst="bentConnector3">
          <a:avLst>
            <a:gd name="adj1" fmla="val 125068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153459</xdr:colOff>
      <xdr:row>23</xdr:row>
      <xdr:rowOff>55828</xdr:rowOff>
    </xdr:to>
    <xdr:cxnSp macro="">
      <xdr:nvCxnSpPr>
        <xdr:cNvPr id="81" name="Connector: Elbow 21">
          <a:extLst>
            <a:ext uri="{FF2B5EF4-FFF2-40B4-BE49-F238E27FC236}">
              <a16:creationId xmlns:a16="http://schemas.microsoft.com/office/drawing/2014/main" id="{D041DE37-BE4F-4E41-8EAD-39E2B2AE80DF}"/>
            </a:ext>
          </a:extLst>
        </xdr:cNvPr>
        <xdr:cNvCxnSpPr>
          <a:stCxn id="45" idx="1"/>
          <a:endCxn id="46" idx="3"/>
        </xdr:cNvCxnSpPr>
      </xdr:nvCxnSpPr>
      <xdr:spPr>
        <a:xfrm>
          <a:off x="6297083" y="2696368"/>
          <a:ext cx="650876" cy="1412877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153459</xdr:colOff>
      <xdr:row>26</xdr:row>
      <xdr:rowOff>49386</xdr:rowOff>
    </xdr:to>
    <xdr:cxnSp macro="">
      <xdr:nvCxnSpPr>
        <xdr:cNvPr id="84" name="Connector: Elbow 21">
          <a:extLst>
            <a:ext uri="{FF2B5EF4-FFF2-40B4-BE49-F238E27FC236}">
              <a16:creationId xmlns:a16="http://schemas.microsoft.com/office/drawing/2014/main" id="{A2AB2574-CCE9-4C81-B848-1F786C085DED}"/>
            </a:ext>
          </a:extLst>
        </xdr:cNvPr>
        <xdr:cNvCxnSpPr>
          <a:stCxn id="45" idx="1"/>
          <a:endCxn id="44" idx="3"/>
        </xdr:cNvCxnSpPr>
      </xdr:nvCxnSpPr>
      <xdr:spPr>
        <a:xfrm>
          <a:off x="6297083" y="2696368"/>
          <a:ext cx="650876" cy="1914435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166951</xdr:rowOff>
    </xdr:from>
    <xdr:to>
      <xdr:col>12</xdr:col>
      <xdr:colOff>158751</xdr:colOff>
      <xdr:row>29</xdr:row>
      <xdr:rowOff>70553</xdr:rowOff>
    </xdr:to>
    <xdr:cxnSp macro="">
      <xdr:nvCxnSpPr>
        <xdr:cNvPr id="87" name="Connector: Elbow 21">
          <a:extLst>
            <a:ext uri="{FF2B5EF4-FFF2-40B4-BE49-F238E27FC236}">
              <a16:creationId xmlns:a16="http://schemas.microsoft.com/office/drawing/2014/main" id="{45D51A85-AD00-4985-AF4F-72357A22C2AE}"/>
            </a:ext>
          </a:extLst>
        </xdr:cNvPr>
        <xdr:cNvCxnSpPr>
          <a:stCxn id="45" idx="1"/>
          <a:endCxn id="58" idx="3"/>
        </xdr:cNvCxnSpPr>
      </xdr:nvCxnSpPr>
      <xdr:spPr>
        <a:xfrm>
          <a:off x="6297083" y="2696368"/>
          <a:ext cx="656168" cy="2443602"/>
        </a:xfrm>
        <a:prstGeom prst="bentConnector3">
          <a:avLst>
            <a:gd name="adj1" fmla="val 50000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13758</xdr:rowOff>
    </xdr:from>
    <xdr:to>
      <xdr:col>13</xdr:col>
      <xdr:colOff>402167</xdr:colOff>
      <xdr:row>22</xdr:row>
      <xdr:rowOff>42334</xdr:rowOff>
    </xdr:to>
    <xdr:cxnSp macro="">
      <xdr:nvCxnSpPr>
        <xdr:cNvPr id="93" name="Connector: Elbow 21">
          <a:extLst>
            <a:ext uri="{FF2B5EF4-FFF2-40B4-BE49-F238E27FC236}">
              <a16:creationId xmlns:a16="http://schemas.microsoft.com/office/drawing/2014/main" id="{BA2FA3E2-6796-4C08-932B-317D929DBFF5}"/>
            </a:ext>
          </a:extLst>
        </xdr:cNvPr>
        <xdr:cNvCxnSpPr>
          <a:stCxn id="59" idx="1"/>
          <a:endCxn id="46" idx="0"/>
        </xdr:cNvCxnSpPr>
      </xdr:nvCxnSpPr>
      <xdr:spPr>
        <a:xfrm>
          <a:off x="6297083" y="3220508"/>
          <a:ext cx="1397001" cy="705909"/>
        </a:xfrm>
        <a:prstGeom prst="bentConnector2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22</xdr:row>
      <xdr:rowOff>105834</xdr:rowOff>
    </xdr:to>
    <xdr:cxnSp macro="">
      <xdr:nvCxnSpPr>
        <xdr:cNvPr id="123" name="Connector: Elbow 21">
          <a:extLst>
            <a:ext uri="{FF2B5EF4-FFF2-40B4-BE49-F238E27FC236}">
              <a16:creationId xmlns:a16="http://schemas.microsoft.com/office/drawing/2014/main" id="{A68B4972-D2F7-4355-8521-1090D1D23DDF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265996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25</xdr:row>
      <xdr:rowOff>49386</xdr:rowOff>
    </xdr:to>
    <xdr:cxnSp macro="">
      <xdr:nvCxnSpPr>
        <xdr:cNvPr id="127" name="Connector: Elbow 21">
          <a:extLst>
            <a:ext uri="{FF2B5EF4-FFF2-40B4-BE49-F238E27FC236}">
              <a16:creationId xmlns:a16="http://schemas.microsoft.com/office/drawing/2014/main" id="{7DA8E1E7-D6E2-4DE8-9E37-D778CD8BEE46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717548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21</xdr:row>
      <xdr:rowOff>9171</xdr:rowOff>
    </xdr:from>
    <xdr:to>
      <xdr:col>12</xdr:col>
      <xdr:colOff>153459</xdr:colOff>
      <xdr:row>28</xdr:row>
      <xdr:rowOff>70553</xdr:rowOff>
    </xdr:to>
    <xdr:cxnSp macro="">
      <xdr:nvCxnSpPr>
        <xdr:cNvPr id="134" name="Connector: Elbow 21">
          <a:extLst>
            <a:ext uri="{FF2B5EF4-FFF2-40B4-BE49-F238E27FC236}">
              <a16:creationId xmlns:a16="http://schemas.microsoft.com/office/drawing/2014/main" id="{3113D926-3775-46B3-8842-34CEA914AD5E}"/>
            </a:ext>
          </a:extLst>
        </xdr:cNvPr>
        <xdr:cNvCxnSpPr>
          <a:stCxn id="49" idx="1"/>
        </xdr:cNvCxnSpPr>
      </xdr:nvCxnSpPr>
      <xdr:spPr>
        <a:xfrm>
          <a:off x="3816350" y="3723921"/>
          <a:ext cx="3131609" cy="1246715"/>
        </a:xfrm>
        <a:prstGeom prst="bentConnector3">
          <a:avLst>
            <a:gd name="adj1" fmla="val 80585"/>
          </a:avLst>
        </a:prstGeom>
        <a:ln w="19050">
          <a:solidFill>
            <a:schemeClr val="bg1">
              <a:lumMod val="6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1088359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0" y="0"/>
          <a:ext cx="1545736" cy="6438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1486998" cy="673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739109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0"/>
          <a:ext cx="1486998" cy="673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9488" y="0"/>
          <a:ext cx="1544148" cy="6390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343998</xdr:colOff>
      <xdr:row>3</xdr:row>
      <xdr:rowOff>77081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0" y="0"/>
          <a:ext cx="1486998" cy="673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11</xdr:col>
      <xdr:colOff>169902</xdr:colOff>
      <xdr:row>3</xdr:row>
      <xdr:rowOff>77081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7583" y="0"/>
          <a:ext cx="1545736" cy="643819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13</xdr:row>
      <xdr:rowOff>84667</xdr:rowOff>
    </xdr:from>
    <xdr:to>
      <xdr:col>8</xdr:col>
      <xdr:colOff>74083</xdr:colOff>
      <xdr:row>35</xdr:row>
      <xdr:rowOff>1940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%20&amp;%20Taxes\1.%20General\Controlling\Financial%20Controlling%20Tool\f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data/50%20Year%20Corporate%20Plan/4.%20Regulatory/2.%20NC%20depreciation%20reconciliation%20work/Draft%20Appendix%20B%20-%20Regulatory%20Model-%206%20April%202018,%204pm%20-%20NC%20COPY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"/>
      <sheetName val="Eingaben"/>
      <sheetName val="Bilanz Erfolg"/>
      <sheetName val="Graphdata2"/>
      <sheetName val="Graphdata"/>
      <sheetName val="Dialog1"/>
      <sheetName val="Dialog2"/>
      <sheetName val="ABLA"/>
      <sheetName val="Cockpit"/>
      <sheetName val="2Perioden"/>
      <sheetName val="3Perioden"/>
      <sheetName val="4Perioden"/>
      <sheetName val="5Perioden"/>
      <sheetName val="6Perioden"/>
      <sheetName val="Graphdata_CF"/>
      <sheetName val="Cash Flow"/>
      <sheetName val="Kennzahlen"/>
      <sheetName val="Kennz.Details"/>
      <sheetName val="zusammenfassung"/>
      <sheetName val="fct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Schematic"/>
      <sheetName val="User_Notes"/>
      <sheetName val="Data_Log"/>
      <sheetName val="Input_A"/>
      <sheetName val="Main_C"/>
      <sheetName val="Revenue_C"/>
      <sheetName val="Capital_Base"/>
      <sheetName val="Depreciation_C"/>
      <sheetName val="Flags_C"/>
      <sheetName val="Check_C"/>
    </sheetNames>
    <sheetDataSet>
      <sheetData sheetId="0"/>
      <sheetData sheetId="1"/>
      <sheetData sheetId="2"/>
      <sheetData sheetId="3"/>
      <sheetData sheetId="4"/>
      <sheetData sheetId="5">
        <row r="17">
          <cell r="D17" t="str">
            <v>Appendix B: PoM Regulatory Model (Commercial in Confidence)</v>
          </cell>
        </row>
        <row r="93">
          <cell r="D93">
            <v>100</v>
          </cell>
        </row>
        <row r="94">
          <cell r="D94">
            <v>1</v>
          </cell>
        </row>
        <row r="96">
          <cell r="D96">
            <v>1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B8" t="str">
            <v>Error check breaches: 0. Active error alerts: 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</sheetPr>
  <dimension ref="A1:BO14"/>
  <sheetViews>
    <sheetView showGridLines="0" tabSelected="1" zoomScale="80" zoomScaleNormal="80" zoomScalePageLayoutView="130" workbookViewId="0">
      <pane ySplit="5" topLeftCell="A6" activePane="bottomLeft" state="frozen"/>
      <selection activeCell="E67" sqref="E67"/>
      <selection pane="bottomLeft" activeCell="A6" sqref="A6"/>
    </sheetView>
  </sheetViews>
  <sheetFormatPr defaultColWidth="0" defaultRowHeight="14.25" outlineLevelRow="1" x14ac:dyDescent="0.45"/>
  <cols>
    <col min="1" max="1" width="4.5703125" style="82" customWidth="1"/>
    <col min="2" max="2" width="4.42578125" style="82" customWidth="1"/>
    <col min="3" max="3" width="4" style="82" customWidth="1"/>
    <col min="4" max="4" width="27.7109375" style="82" customWidth="1"/>
    <col min="5" max="8" width="11" style="82" customWidth="1"/>
    <col min="9" max="11" width="11" style="84" customWidth="1"/>
    <col min="12" max="59" width="11" style="82" hidden="1" customWidth="1"/>
    <col min="60" max="63" width="9.42578125" style="82" hidden="1" customWidth="1"/>
    <col min="64" max="67" width="0" style="82" hidden="1" customWidth="1"/>
    <col min="68" max="16384" width="9.42578125" style="82" hidden="1"/>
  </cols>
  <sheetData>
    <row r="1" spans="1:59" ht="21" x14ac:dyDescent="0.65">
      <c r="A1" s="78" t="s">
        <v>0</v>
      </c>
      <c r="B1" s="78"/>
      <c r="C1" s="78"/>
      <c r="D1" s="79"/>
      <c r="E1" s="79"/>
      <c r="F1" s="79"/>
      <c r="G1" s="80"/>
      <c r="H1" s="79"/>
      <c r="I1" s="79"/>
      <c r="J1" s="79"/>
      <c r="K1" s="81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</row>
    <row r="2" spans="1:59" ht="21" x14ac:dyDescent="0.65">
      <c r="A2" s="80" t="s">
        <v>310</v>
      </c>
      <c r="B2" s="78"/>
      <c r="C2" s="78"/>
      <c r="D2" s="79"/>
      <c r="E2" s="79"/>
      <c r="F2" s="80"/>
      <c r="G2" s="80"/>
      <c r="H2" s="79"/>
      <c r="I2" s="79"/>
      <c r="J2" s="79"/>
      <c r="K2" s="81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</row>
    <row r="3" spans="1:59" ht="14.25" customHeight="1" x14ac:dyDescent="0.65">
      <c r="A3" s="127" t="s">
        <v>315</v>
      </c>
      <c r="B3" s="78"/>
      <c r="C3" s="78"/>
      <c r="D3" s="79"/>
      <c r="E3" s="79"/>
      <c r="F3" s="80"/>
      <c r="G3" s="80"/>
      <c r="H3" s="79"/>
      <c r="I3" s="79"/>
      <c r="J3" s="79"/>
      <c r="K3" s="81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 spans="1:59" ht="14.25" customHeight="1" x14ac:dyDescent="0.65">
      <c r="A4" s="80"/>
      <c r="B4" s="78"/>
      <c r="C4" s="78"/>
      <c r="D4" s="79"/>
      <c r="E4" s="79"/>
      <c r="F4" s="80"/>
      <c r="G4" s="80"/>
      <c r="H4" s="79"/>
      <c r="I4" s="79"/>
      <c r="J4" s="79"/>
      <c r="K4" s="81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</row>
    <row r="5" spans="1:59" ht="14.25" customHeight="1" x14ac:dyDescent="0.45">
      <c r="D5" s="83"/>
      <c r="I5" s="82"/>
      <c r="J5" s="82"/>
    </row>
    <row r="6" spans="1:59" ht="14.25" customHeight="1" x14ac:dyDescent="0.35">
      <c r="A6" s="85">
        <f>MAX($A$1:A5)+1</f>
        <v>1</v>
      </c>
      <c r="B6" s="86" t="s">
        <v>1</v>
      </c>
      <c r="C6" s="86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</row>
    <row r="7" spans="1:59" ht="14.25" customHeight="1" outlineLevel="1" x14ac:dyDescent="0.45">
      <c r="D7" s="83"/>
      <c r="I7" s="82"/>
      <c r="J7" s="82"/>
    </row>
    <row r="8" spans="1:59" outlineLevel="1" x14ac:dyDescent="0.45">
      <c r="B8" s="88">
        <f>MAX($A$1:B7)+0.1</f>
        <v>1.1000000000000001</v>
      </c>
      <c r="C8" s="165" t="s">
        <v>2</v>
      </c>
    </row>
    <row r="9" spans="1:59" ht="33" customHeight="1" outlineLevel="1" x14ac:dyDescent="0.45">
      <c r="C9" s="211" t="s">
        <v>3</v>
      </c>
      <c r="D9" s="211"/>
      <c r="E9" s="211"/>
      <c r="F9" s="211"/>
      <c r="G9" s="211"/>
      <c r="H9" s="211"/>
      <c r="I9" s="211"/>
      <c r="J9" s="211"/>
    </row>
    <row r="10" spans="1:59" outlineLevel="1" x14ac:dyDescent="0.45"/>
    <row r="11" spans="1:59" outlineLevel="1" x14ac:dyDescent="0.45">
      <c r="B11" s="88">
        <f>MAX($A$1:B10)+0.1</f>
        <v>1.2000000000000002</v>
      </c>
      <c r="C11" s="165" t="s">
        <v>4</v>
      </c>
    </row>
    <row r="12" spans="1:59" ht="21.75" customHeight="1" outlineLevel="1" x14ac:dyDescent="0.45">
      <c r="C12" s="211" t="s">
        <v>5</v>
      </c>
      <c r="D12" s="211"/>
      <c r="E12" s="211"/>
      <c r="F12" s="211"/>
      <c r="G12" s="211"/>
      <c r="H12" s="211"/>
      <c r="I12" s="211"/>
      <c r="J12" s="211"/>
    </row>
    <row r="13" spans="1:59" x14ac:dyDescent="0.45">
      <c r="C13" s="89"/>
    </row>
    <row r="14" spans="1:59" ht="14.25" customHeight="1" x14ac:dyDescent="0.35">
      <c r="A14" s="86" t="s">
        <v>6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</row>
  </sheetData>
  <mergeCells count="2">
    <mergeCell ref="C9:J9"/>
    <mergeCell ref="C12:J12"/>
  </mergeCells>
  <conditionalFormatting sqref="A3">
    <cfRule type="expression" dxfId="153" priority="1">
      <formula>$B$3="The model contains one or more errors"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"/>
  <sheetViews>
    <sheetView showGridLines="0" zoomScale="80" zoomScaleNormal="80" zoomScaleSheetLayoutView="100" zoomScalePageLayoutView="90" workbookViewId="0">
      <pane ySplit="4" topLeftCell="A5" activePane="bottomLeft" state="frozen"/>
      <selection activeCell="E67" sqref="E67"/>
      <selection pane="bottomLeft" activeCell="E67" sqref="E67"/>
    </sheetView>
  </sheetViews>
  <sheetFormatPr defaultColWidth="0" defaultRowHeight="13.15" outlineLevelRow="1" x14ac:dyDescent="0.4"/>
  <cols>
    <col min="1" max="1" width="4" customWidth="1"/>
    <col min="2" max="2" width="7.140625" customWidth="1"/>
    <col min="3" max="3" width="2.140625" customWidth="1"/>
    <col min="4" max="4" width="26.7109375" bestFit="1" customWidth="1"/>
    <col min="5" max="6" width="2.7109375" customWidth="1"/>
    <col min="7" max="14" width="12.7109375" customWidth="1"/>
    <col min="15" max="15" width="4.140625" customWidth="1"/>
    <col min="16" max="16384" width="9.140625" hidden="1"/>
  </cols>
  <sheetData>
    <row r="1" spans="1:14" ht="21" x14ac:dyDescent="0.65">
      <c r="A1" s="97" t="str">
        <f>Model_Name</f>
        <v>Efficient Cost Bounds Model</v>
      </c>
      <c r="B1" s="106"/>
      <c r="C1" s="107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</row>
    <row r="2" spans="1:14" x14ac:dyDescent="0.4">
      <c r="A2" s="109">
        <v>1</v>
      </c>
      <c r="B2" s="110" t="str">
        <f ca="1">MID(CELL("filename",A1),FIND("]",CELL("filename",A1))+1,255)</f>
        <v>Contents</v>
      </c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4">
      <c r="A3" s="111"/>
      <c r="B3" s="127" t="s">
        <v>315</v>
      </c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</row>
    <row r="4" spans="1:14" x14ac:dyDescent="0.4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outlineLevel="1" x14ac:dyDescent="0.4">
      <c r="A6" s="33"/>
      <c r="B6" s="34" t="s">
        <v>7</v>
      </c>
      <c r="C6" s="35"/>
      <c r="D6" s="35" t="s">
        <v>8</v>
      </c>
      <c r="E6" s="35"/>
      <c r="F6" s="35"/>
      <c r="G6" s="35" t="s">
        <v>9</v>
      </c>
      <c r="H6" s="35"/>
      <c r="I6" s="35"/>
      <c r="J6" s="35"/>
      <c r="K6" s="35"/>
      <c r="L6" s="35"/>
      <c r="M6" s="35"/>
      <c r="N6" s="70"/>
    </row>
    <row r="7" spans="1:14" outlineLevel="1" x14ac:dyDescent="0.4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outlineLevel="1" x14ac:dyDescent="0.4">
      <c r="A8" s="38"/>
      <c r="B8" s="39">
        <f>B7+1</f>
        <v>1</v>
      </c>
      <c r="C8" s="38"/>
      <c r="D8" s="40" t="s">
        <v>10</v>
      </c>
      <c r="E8" s="38"/>
      <c r="F8" s="38"/>
      <c r="G8" s="182" t="s">
        <v>11</v>
      </c>
      <c r="H8" s="182"/>
      <c r="I8" s="182"/>
      <c r="J8" s="182"/>
      <c r="K8" s="182"/>
      <c r="L8" s="182"/>
    </row>
    <row r="9" spans="1:14" outlineLevel="1" x14ac:dyDescent="0.4">
      <c r="A9" s="38"/>
      <c r="B9" s="39">
        <f t="shared" ref="B9:B20" si="0">B8+1</f>
        <v>2</v>
      </c>
      <c r="C9" s="38"/>
      <c r="D9" s="40" t="s">
        <v>316</v>
      </c>
      <c r="E9" s="38"/>
      <c r="F9" s="38"/>
      <c r="G9" s="182" t="s">
        <v>12</v>
      </c>
      <c r="H9" s="182"/>
      <c r="I9" s="182"/>
      <c r="J9" s="182"/>
      <c r="K9" s="182"/>
      <c r="L9" s="182"/>
    </row>
    <row r="10" spans="1:14" outlineLevel="1" x14ac:dyDescent="0.4">
      <c r="A10" s="38"/>
      <c r="B10" s="39">
        <f t="shared" si="0"/>
        <v>3</v>
      </c>
      <c r="C10" s="38"/>
      <c r="D10" s="170" t="s">
        <v>317</v>
      </c>
      <c r="E10" s="38"/>
      <c r="F10" s="38"/>
      <c r="G10" s="182" t="s">
        <v>13</v>
      </c>
      <c r="H10" s="182"/>
      <c r="I10" s="182"/>
      <c r="J10" s="182"/>
      <c r="K10" s="182"/>
      <c r="L10" s="182"/>
    </row>
    <row r="11" spans="1:14" outlineLevel="1" x14ac:dyDescent="0.4">
      <c r="A11" s="41"/>
      <c r="B11" s="39">
        <f t="shared" si="0"/>
        <v>4</v>
      </c>
      <c r="C11" s="38"/>
      <c r="D11" s="170" t="s">
        <v>318</v>
      </c>
      <c r="E11" s="38"/>
      <c r="F11" s="38"/>
      <c r="G11" s="182" t="s">
        <v>14</v>
      </c>
      <c r="H11" s="182"/>
      <c r="I11" s="182"/>
      <c r="J11" s="182"/>
      <c r="K11" s="182"/>
      <c r="L11" s="182"/>
      <c r="M11" s="182"/>
      <c r="N11" s="38"/>
    </row>
    <row r="12" spans="1:14" outlineLevel="1" x14ac:dyDescent="0.4">
      <c r="A12" s="38"/>
      <c r="B12" s="39">
        <f t="shared" si="0"/>
        <v>5</v>
      </c>
      <c r="C12" s="38"/>
      <c r="D12" s="170" t="s">
        <v>319</v>
      </c>
      <c r="E12" s="38"/>
      <c r="F12" s="38"/>
      <c r="G12" s="182" t="s">
        <v>15</v>
      </c>
      <c r="H12" s="182"/>
      <c r="I12" s="182"/>
      <c r="J12" s="182"/>
      <c r="K12" s="182"/>
      <c r="L12" s="182"/>
      <c r="M12" s="182"/>
      <c r="N12" s="38"/>
    </row>
    <row r="13" spans="1:14" outlineLevel="1" x14ac:dyDescent="0.4">
      <c r="A13" s="38"/>
      <c r="B13" s="39">
        <f t="shared" si="0"/>
        <v>6</v>
      </c>
      <c r="C13" s="38"/>
      <c r="D13" s="170" t="s">
        <v>320</v>
      </c>
      <c r="E13" s="38"/>
      <c r="F13" s="38"/>
      <c r="G13" s="182" t="s">
        <v>16</v>
      </c>
      <c r="H13" s="182"/>
      <c r="I13" s="182"/>
      <c r="J13" s="182"/>
      <c r="K13" s="182"/>
      <c r="L13" s="182"/>
      <c r="M13" s="182"/>
      <c r="N13" s="38"/>
    </row>
    <row r="14" spans="1:14" outlineLevel="1" x14ac:dyDescent="0.4">
      <c r="A14" s="38"/>
      <c r="B14" s="39">
        <f t="shared" si="0"/>
        <v>7</v>
      </c>
      <c r="C14" s="38"/>
      <c r="D14" s="169" t="s">
        <v>321</v>
      </c>
      <c r="E14" s="38"/>
      <c r="F14" s="38"/>
      <c r="G14" s="182" t="s">
        <v>17</v>
      </c>
      <c r="H14" s="182"/>
      <c r="I14" s="182"/>
      <c r="J14" s="182"/>
      <c r="K14" s="182"/>
      <c r="L14" s="182"/>
      <c r="M14" s="182"/>
      <c r="N14" s="38"/>
    </row>
    <row r="15" spans="1:14" outlineLevel="1" x14ac:dyDescent="0.4">
      <c r="A15" s="38"/>
      <c r="B15" s="39">
        <f t="shared" si="0"/>
        <v>8</v>
      </c>
      <c r="C15" s="38"/>
      <c r="D15" s="169" t="s">
        <v>322</v>
      </c>
      <c r="E15" s="38"/>
      <c r="F15" s="38"/>
      <c r="G15" s="182" t="s">
        <v>18</v>
      </c>
      <c r="H15" s="182"/>
      <c r="I15" s="182"/>
      <c r="J15" s="182"/>
      <c r="K15" s="182"/>
      <c r="L15" s="182"/>
      <c r="M15" s="182"/>
      <c r="N15" s="38"/>
    </row>
    <row r="16" spans="1:14" outlineLevel="1" x14ac:dyDescent="0.4">
      <c r="A16" s="38"/>
      <c r="B16" s="39">
        <f t="shared" si="0"/>
        <v>9</v>
      </c>
      <c r="C16" s="38"/>
      <c r="D16" s="169" t="s">
        <v>323</v>
      </c>
      <c r="G16" s="182" t="s">
        <v>19</v>
      </c>
      <c r="J16" s="182"/>
      <c r="K16" s="182"/>
      <c r="L16" s="182"/>
      <c r="M16" s="182"/>
      <c r="N16" s="38"/>
    </row>
    <row r="17" spans="1:14" outlineLevel="1" x14ac:dyDescent="0.4">
      <c r="A17" s="38"/>
      <c r="B17" s="39">
        <f t="shared" si="0"/>
        <v>10</v>
      </c>
      <c r="C17" s="38"/>
      <c r="D17" s="169" t="s">
        <v>324</v>
      </c>
      <c r="E17" s="38"/>
      <c r="F17" s="38"/>
      <c r="G17" s="182" t="s">
        <v>20</v>
      </c>
      <c r="H17" s="182"/>
      <c r="I17" s="182"/>
      <c r="J17" s="182"/>
      <c r="K17" s="182"/>
      <c r="L17" s="182"/>
      <c r="M17" s="182"/>
      <c r="N17" s="38"/>
    </row>
    <row r="18" spans="1:14" outlineLevel="1" x14ac:dyDescent="0.4">
      <c r="A18" s="38"/>
      <c r="B18" s="39">
        <f t="shared" si="0"/>
        <v>11</v>
      </c>
      <c r="C18" s="38"/>
      <c r="D18" s="169" t="s">
        <v>325</v>
      </c>
      <c r="E18" s="38"/>
      <c r="F18" s="38"/>
      <c r="G18" s="182" t="s">
        <v>21</v>
      </c>
      <c r="H18" s="182"/>
      <c r="I18" s="182"/>
      <c r="J18" s="182"/>
      <c r="K18" s="182"/>
      <c r="L18" s="182"/>
      <c r="M18" s="182"/>
      <c r="N18" s="38"/>
    </row>
    <row r="19" spans="1:14" outlineLevel="1" x14ac:dyDescent="0.4">
      <c r="A19" s="38"/>
      <c r="B19" s="39">
        <f t="shared" si="0"/>
        <v>12</v>
      </c>
      <c r="C19" s="38"/>
      <c r="D19" s="168" t="s">
        <v>326</v>
      </c>
      <c r="E19" s="42"/>
      <c r="F19" s="38"/>
      <c r="G19" s="182" t="s">
        <v>22</v>
      </c>
      <c r="H19" s="182"/>
      <c r="I19" s="182"/>
      <c r="J19" s="182"/>
      <c r="K19" s="182"/>
      <c r="L19" s="182"/>
      <c r="M19" s="182"/>
      <c r="N19" s="38"/>
    </row>
    <row r="20" spans="1:14" outlineLevel="1" x14ac:dyDescent="0.4">
      <c r="A20" s="41"/>
      <c r="B20" s="39">
        <f t="shared" si="0"/>
        <v>13</v>
      </c>
      <c r="C20" s="38"/>
      <c r="D20" s="40" t="s">
        <v>327</v>
      </c>
      <c r="E20" s="38"/>
      <c r="F20" s="38"/>
      <c r="G20" s="182" t="s">
        <v>23</v>
      </c>
      <c r="H20" s="182"/>
      <c r="I20" s="182"/>
      <c r="J20" s="182"/>
      <c r="K20" s="182"/>
      <c r="L20" s="182"/>
      <c r="M20" s="182"/>
      <c r="N20" s="38"/>
    </row>
    <row r="21" spans="1:14" outlineLevel="1" x14ac:dyDescent="0.4"/>
    <row r="22" spans="1:14" outlineLevel="1" x14ac:dyDescent="0.4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x14ac:dyDescent="0.4">
      <c r="A23" s="30" t="s">
        <v>24</v>
      </c>
      <c r="B23" s="31"/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</sheetData>
  <conditionalFormatting sqref="B3">
    <cfRule type="expression" dxfId="152" priority="1">
      <formula>$B$3="The model contains one or more errors"</formula>
    </cfRule>
  </conditionalFormatting>
  <hyperlinks>
    <hyperlink ref="D8" location="Contents!A1" display="Contents"/>
    <hyperlink ref="D11" location="'Capital Allocator'!A1" display="'Capital Allocator'!A1"/>
    <hyperlink ref="D12" location="'Cost Allocation Model'!A1" display="'Cost Allocation Model'!A1"/>
    <hyperlink ref="D10" location="Assumptions!A1" display="Assumptions!A1"/>
    <hyperlink ref="D20" location="Checks!A1" display="Checks!A1"/>
    <hyperlink ref="D9" location="Schematic!A1" display="Schematic!A1"/>
    <hyperlink ref="D17" location="'Opex by Service'!A1" display="'Opex by Service'!A1"/>
    <hyperlink ref="D13" location="'Regulatory Model'!A1" display="'Regulatory Model'!A1"/>
    <hyperlink ref="D15" location="'Capital Base'!A1" display="'Capital Base'!A1"/>
    <hyperlink ref="D16" location="'Capital by Service'!A1" display="'Capital by Service'!A1"/>
    <hyperlink ref="D14" location="'Capital Base'!A1" display="'Capital Base'!A1"/>
    <hyperlink ref="D18" location="'Costs by Service'!A1" display="'Costs by Service'!A1"/>
    <hyperlink ref="D19" location="Compliance!A1" display="Compliance!A1"/>
  </hyperlinks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outlinePr summaryBelow="0" summaryRight="0"/>
    <pageSetUpPr autoPageBreaks="0"/>
  </sheetPr>
  <dimension ref="A1:W60"/>
  <sheetViews>
    <sheetView showGridLines="0" zoomScale="80" zoomScaleNormal="80" zoomScaleSheetLayoutView="100" zoomScalePageLayoutView="90" workbookViewId="0">
      <pane ySplit="5" topLeftCell="A6" activePane="bottomLeft" state="frozen"/>
      <selection activeCell="E67" sqref="E67"/>
      <selection pane="bottomLeft" activeCell="E67" sqref="E67"/>
    </sheetView>
  </sheetViews>
  <sheetFormatPr defaultColWidth="0" defaultRowHeight="13.15" outlineLevelRow="1" x14ac:dyDescent="0.4"/>
  <cols>
    <col min="1" max="1" width="7.7109375" style="164" customWidth="1"/>
    <col min="2" max="2" width="21.5703125" customWidth="1"/>
    <col min="3" max="3" width="5.42578125" customWidth="1"/>
    <col min="4" max="22" width="7.42578125" customWidth="1"/>
    <col min="23" max="23" width="5.5703125" customWidth="1"/>
    <col min="24" max="16384" width="9.140625" hidden="1"/>
  </cols>
  <sheetData>
    <row r="1" spans="1:22" ht="21" x14ac:dyDescent="0.65">
      <c r="A1" s="97" t="str">
        <f>Model_Name</f>
        <v>Efficient Cost Bounds Model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x14ac:dyDescent="0.4">
      <c r="A2" s="101">
        <f ca="1">MATCH(B2,Contents!$D$8:$D$22,0)</f>
        <v>2</v>
      </c>
      <c r="B2" s="110" t="str">
        <f ca="1">MID(CELL("filename",A1),FIND("]",CELL("filename",A1))+1,255)</f>
        <v>Schematic</v>
      </c>
      <c r="C2" s="110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ht="15.75" x14ac:dyDescent="0.5">
      <c r="A3" s="128"/>
      <c r="B3" s="127" t="s">
        <v>315</v>
      </c>
      <c r="C3" s="127"/>
      <c r="D3" s="107"/>
      <c r="E3" s="107"/>
      <c r="F3" s="107"/>
      <c r="G3" s="107"/>
      <c r="H3" s="107"/>
      <c r="I3" s="129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ht="15.75" x14ac:dyDescent="0.5">
      <c r="A4" s="130"/>
      <c r="B4" s="129"/>
      <c r="C4" s="129"/>
      <c r="D4" s="107"/>
      <c r="E4" s="107"/>
      <c r="F4" s="107"/>
      <c r="G4" s="107"/>
      <c r="H4" s="107"/>
      <c r="I4" s="129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x14ac:dyDescent="0.4">
      <c r="A5" s="131"/>
      <c r="B5" t="s">
        <v>25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2" x14ac:dyDescent="0.4">
      <c r="A6" s="6">
        <f ca="1">MAX($A$1:A5)+subsection</f>
        <v>2.0099999999999998</v>
      </c>
      <c r="B6" s="6" t="s">
        <v>26</v>
      </c>
      <c r="C6" s="6"/>
      <c r="D6" s="7"/>
      <c r="E6" s="8"/>
      <c r="F6" s="8"/>
      <c r="G6" s="8"/>
      <c r="H6" s="8"/>
      <c r="I6" s="8"/>
      <c r="J6" s="6"/>
      <c r="K6" s="6"/>
      <c r="L6" s="7"/>
      <c r="M6" s="7"/>
      <c r="N6" s="7"/>
      <c r="O6" s="7"/>
      <c r="P6" s="7"/>
      <c r="Q6" s="7"/>
      <c r="R6" s="7"/>
      <c r="S6" s="8"/>
      <c r="T6" s="8"/>
      <c r="U6" s="8"/>
      <c r="V6" s="6"/>
    </row>
    <row r="7" spans="1:22" x14ac:dyDescent="0.4">
      <c r="A7" s="133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2" x14ac:dyDescent="0.4">
      <c r="A8" s="133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</row>
    <row r="9" spans="1:22" outlineLevel="1" x14ac:dyDescent="0.4">
      <c r="A9" s="133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</row>
    <row r="10" spans="1:22" outlineLevel="1" x14ac:dyDescent="0.4">
      <c r="A10" s="133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</row>
    <row r="11" spans="1:22" outlineLevel="1" x14ac:dyDescent="0.4">
      <c r="A11" s="133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2" outlineLevel="1" x14ac:dyDescent="0.4">
      <c r="A12" s="133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2" outlineLevel="1" x14ac:dyDescent="0.4">
      <c r="A13" s="133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2" outlineLevel="1" x14ac:dyDescent="0.4">
      <c r="A14" s="133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2" outlineLevel="1" x14ac:dyDescent="0.4">
      <c r="A15" s="133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2" outlineLevel="1" x14ac:dyDescent="0.4">
      <c r="A16" s="133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outlineLevel="1" x14ac:dyDescent="0.4">
      <c r="A17" s="133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outlineLevel="1" x14ac:dyDescent="0.4">
      <c r="A18" s="133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outlineLevel="1" x14ac:dyDescent="0.4">
      <c r="A19" s="133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outlineLevel="1" x14ac:dyDescent="0.4">
      <c r="A20" s="133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outlineLevel="1" x14ac:dyDescent="0.4">
      <c r="A21" s="133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outlineLevel="1" x14ac:dyDescent="0.4">
      <c r="A22" s="133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outlineLevel="1" x14ac:dyDescent="0.4">
      <c r="A23" s="133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 outlineLevel="1" x14ac:dyDescent="0.4">
      <c r="A24" s="133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outlineLevel="1" x14ac:dyDescent="0.4">
      <c r="A25" s="133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outlineLevel="1" x14ac:dyDescent="0.4">
      <c r="A26" s="133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outlineLevel="1" x14ac:dyDescent="0.4">
      <c r="A27" s="133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outlineLevel="1" x14ac:dyDescent="0.4">
      <c r="A28" s="133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outlineLevel="1" x14ac:dyDescent="0.4">
      <c r="A29" s="133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outlineLevel="1" x14ac:dyDescent="0.4">
      <c r="A30" s="133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</row>
    <row r="31" spans="1:21" outlineLevel="1" x14ac:dyDescent="0.4">
      <c r="A31" s="133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</row>
    <row r="32" spans="1:21" outlineLevel="1" x14ac:dyDescent="0.4">
      <c r="A32" s="133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</row>
    <row r="33" spans="1:22" outlineLevel="1" x14ac:dyDescent="0.4">
      <c r="A33" s="133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</row>
    <row r="34" spans="1:22" outlineLevel="1" x14ac:dyDescent="0.4">
      <c r="A34" s="133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</row>
    <row r="35" spans="1:22" x14ac:dyDescent="0.4">
      <c r="A35" s="6">
        <f ca="1">MAX($A$1:A34)+subsection</f>
        <v>2.0199999999999996</v>
      </c>
      <c r="B35" s="6" t="s">
        <v>27</v>
      </c>
      <c r="C35" s="6"/>
      <c r="D35" s="7"/>
      <c r="E35" s="8"/>
      <c r="F35" s="8"/>
      <c r="G35" s="8"/>
      <c r="H35" s="8"/>
      <c r="I35" s="8"/>
      <c r="J35" s="6"/>
      <c r="K35" s="6"/>
      <c r="L35" s="7"/>
      <c r="M35" s="7"/>
      <c r="N35" s="7"/>
      <c r="O35" s="7"/>
      <c r="P35" s="7"/>
      <c r="Q35" s="7"/>
      <c r="R35" s="7"/>
      <c r="S35" s="8"/>
      <c r="T35" s="8"/>
      <c r="U35" s="8"/>
      <c r="V35" s="6"/>
    </row>
    <row r="36" spans="1:22" x14ac:dyDescent="0.4">
      <c r="A36" s="134"/>
      <c r="B36" s="135"/>
      <c r="C36" s="135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</row>
    <row r="37" spans="1:22" outlineLevel="1" x14ac:dyDescent="0.4">
      <c r="A37" s="134"/>
      <c r="B37" s="137" t="s">
        <v>28</v>
      </c>
      <c r="C37" s="137"/>
      <c r="D37" s="137" t="s">
        <v>9</v>
      </c>
      <c r="E37" s="137"/>
      <c r="F37" s="137"/>
      <c r="G37" s="137"/>
      <c r="H37" s="137"/>
      <c r="I37" s="137"/>
      <c r="J37" s="137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 outlineLevel="1" x14ac:dyDescent="0.4">
      <c r="A38" s="134"/>
      <c r="B38" s="139" t="s">
        <v>29</v>
      </c>
      <c r="C38" s="139"/>
      <c r="D38" s="140" t="s">
        <v>30</v>
      </c>
      <c r="E38" s="141"/>
      <c r="F38" s="141"/>
      <c r="G38" s="141"/>
      <c r="H38" s="141"/>
      <c r="I38" s="142"/>
      <c r="J38" s="142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</row>
    <row r="39" spans="1:22" outlineLevel="1" x14ac:dyDescent="0.4">
      <c r="A39" s="134"/>
      <c r="B39" s="144" t="s">
        <v>31</v>
      </c>
      <c r="C39" s="144"/>
      <c r="D39" s="140" t="s">
        <v>32</v>
      </c>
      <c r="E39" s="141"/>
      <c r="F39" s="141"/>
      <c r="G39" s="141"/>
      <c r="H39" s="141"/>
      <c r="I39" s="142"/>
      <c r="J39" s="142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</row>
    <row r="40" spans="1:22" outlineLevel="1" x14ac:dyDescent="0.4">
      <c r="A40" s="134"/>
      <c r="B40" s="145" t="s">
        <v>33</v>
      </c>
      <c r="C40" s="145"/>
      <c r="D40" s="140" t="s">
        <v>34</v>
      </c>
      <c r="E40" s="141"/>
      <c r="F40" s="141"/>
      <c r="G40" s="141"/>
      <c r="H40" s="141"/>
      <c r="I40" s="142"/>
      <c r="J40" s="142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</row>
    <row r="41" spans="1:22" outlineLevel="1" x14ac:dyDescent="0.4">
      <c r="A41" s="134"/>
      <c r="B41" s="146" t="s">
        <v>35</v>
      </c>
      <c r="C41" s="146"/>
      <c r="D41" s="140" t="s">
        <v>36</v>
      </c>
      <c r="E41" s="141"/>
      <c r="F41" s="141"/>
      <c r="G41" s="141"/>
      <c r="H41" s="141"/>
      <c r="I41" s="142"/>
      <c r="J41" s="142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</row>
    <row r="42" spans="1:22" outlineLevel="1" x14ac:dyDescent="0.4">
      <c r="A42"/>
    </row>
    <row r="43" spans="1:22" outlineLevel="1" x14ac:dyDescent="0.4">
      <c r="A43" s="134"/>
      <c r="B43" s="147" t="s">
        <v>37</v>
      </c>
      <c r="C43" s="147"/>
      <c r="D43" s="142"/>
      <c r="E43" s="142"/>
      <c r="F43" s="142"/>
      <c r="G43" s="142"/>
      <c r="H43" s="142"/>
      <c r="I43" s="142"/>
      <c r="J43" s="142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</row>
    <row r="44" spans="1:22" outlineLevel="1" x14ac:dyDescent="0.4">
      <c r="A44" s="134"/>
      <c r="B44" s="147"/>
      <c r="C44" s="147"/>
      <c r="D44" s="142"/>
      <c r="E44" s="142"/>
      <c r="F44" s="142"/>
      <c r="G44" s="142"/>
      <c r="H44" s="142"/>
      <c r="I44" s="142"/>
      <c r="J44" s="142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</row>
    <row r="45" spans="1:22" outlineLevel="1" x14ac:dyDescent="0.4">
      <c r="A45" s="134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</row>
    <row r="46" spans="1:22" x14ac:dyDescent="0.4">
      <c r="A46" s="6">
        <f ca="1">MAX($A$1:A45)+subsection</f>
        <v>2.0299999999999994</v>
      </c>
      <c r="B46" s="6" t="s">
        <v>38</v>
      </c>
      <c r="C46" s="6"/>
      <c r="D46" s="7"/>
      <c r="E46" s="8"/>
      <c r="F46" s="8"/>
      <c r="G46" s="8"/>
      <c r="H46" s="8"/>
      <c r="I46" s="8"/>
      <c r="J46" s="6"/>
      <c r="K46" s="6"/>
      <c r="L46" s="7"/>
      <c r="M46" s="7"/>
      <c r="N46" s="7"/>
      <c r="O46" s="7"/>
      <c r="P46" s="7"/>
      <c r="Q46" s="7"/>
      <c r="R46" s="7"/>
      <c r="S46" s="8"/>
      <c r="T46" s="8"/>
      <c r="U46" s="8"/>
      <c r="V46" s="6"/>
    </row>
    <row r="47" spans="1:22" x14ac:dyDescent="0.4">
      <c r="A47" s="148"/>
      <c r="B47" s="135"/>
      <c r="C47" s="135"/>
      <c r="D47" s="149"/>
      <c r="E47" s="136"/>
      <c r="F47" s="136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3"/>
      <c r="U47" s="143"/>
      <c r="V47" s="143"/>
    </row>
    <row r="48" spans="1:22" s="150" customFormat="1" ht="14.25" outlineLevel="1" x14ac:dyDescent="0.45">
      <c r="B48" s="151" t="s">
        <v>39</v>
      </c>
      <c r="L48" s="152"/>
      <c r="M48" s="152"/>
      <c r="N48" s="152"/>
      <c r="O48" s="152"/>
      <c r="P48" s="152"/>
      <c r="Q48" s="152"/>
      <c r="R48" s="152"/>
      <c r="S48" s="152"/>
      <c r="T48" s="152"/>
    </row>
    <row r="49" spans="1:22" s="150" customFormat="1" ht="14.25" outlineLevel="1" x14ac:dyDescent="0.45">
      <c r="L49" s="152"/>
      <c r="M49" s="152"/>
      <c r="N49" s="152"/>
      <c r="O49" s="152"/>
      <c r="P49" s="152"/>
      <c r="Q49" s="152"/>
      <c r="R49" s="152"/>
      <c r="S49" s="152"/>
      <c r="T49" s="152"/>
    </row>
    <row r="50" spans="1:22" s="150" customFormat="1" outlineLevel="1" x14ac:dyDescent="0.35">
      <c r="B50" s="153" t="s">
        <v>40</v>
      </c>
      <c r="C50" s="153"/>
      <c r="D50" s="153"/>
      <c r="E50" s="153"/>
      <c r="F50" s="153" t="s">
        <v>9</v>
      </c>
      <c r="G50" s="153"/>
      <c r="H50" s="153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1:22" s="150" customFormat="1" ht="14.25" outlineLevel="1" x14ac:dyDescent="0.45">
      <c r="L51" s="152"/>
      <c r="M51" s="152"/>
      <c r="N51" s="152"/>
      <c r="O51" s="152"/>
      <c r="P51" s="152"/>
      <c r="Q51" s="152"/>
      <c r="R51" s="152"/>
      <c r="S51" s="152"/>
      <c r="T51" s="152"/>
    </row>
    <row r="52" spans="1:22" s="150" customFormat="1" ht="14.25" outlineLevel="1" x14ac:dyDescent="0.45">
      <c r="B52" s="155" t="s">
        <v>41</v>
      </c>
      <c r="C52" s="156"/>
      <c r="D52" s="157"/>
      <c r="F52" s="151" t="s">
        <v>42</v>
      </c>
      <c r="G52" s="151"/>
      <c r="L52" s="152"/>
      <c r="M52" s="152"/>
      <c r="N52" s="152"/>
      <c r="O52" s="152"/>
      <c r="P52" s="152"/>
      <c r="Q52" s="152"/>
      <c r="R52" s="152"/>
      <c r="S52" s="152"/>
      <c r="T52" s="152"/>
    </row>
    <row r="53" spans="1:22" s="150" customFormat="1" ht="14.25" outlineLevel="1" x14ac:dyDescent="0.45">
      <c r="B53" s="158" t="s">
        <v>43</v>
      </c>
      <c r="C53" s="158"/>
      <c r="F53" s="151" t="s">
        <v>44</v>
      </c>
      <c r="G53" s="151"/>
      <c r="L53" s="152"/>
      <c r="M53" s="152"/>
      <c r="N53" s="152"/>
      <c r="O53" s="152"/>
      <c r="P53" s="152"/>
      <c r="Q53" s="152"/>
      <c r="R53" s="152"/>
      <c r="S53" s="152"/>
      <c r="T53" s="152"/>
    </row>
    <row r="54" spans="1:22" s="150" customFormat="1" ht="14.25" outlineLevel="1" x14ac:dyDescent="0.45">
      <c r="B54" s="159" t="s">
        <v>45</v>
      </c>
      <c r="C54" s="159"/>
      <c r="F54" s="151" t="s">
        <v>46</v>
      </c>
      <c r="G54" s="151"/>
      <c r="L54" s="152"/>
      <c r="M54" s="152"/>
      <c r="N54" s="152"/>
      <c r="O54" s="152"/>
      <c r="P54" s="152"/>
      <c r="Q54" s="152"/>
      <c r="R54" s="152"/>
      <c r="S54" s="152"/>
      <c r="T54" s="152"/>
    </row>
    <row r="55" spans="1:22" s="150" customFormat="1" ht="14.25" outlineLevel="1" x14ac:dyDescent="0.45">
      <c r="B55" s="160" t="s">
        <v>47</v>
      </c>
      <c r="C55" s="160"/>
      <c r="F55" s="151" t="s">
        <v>48</v>
      </c>
      <c r="G55" s="151"/>
      <c r="L55" s="152"/>
      <c r="M55" s="152"/>
      <c r="N55" s="152"/>
      <c r="O55" s="152"/>
      <c r="P55" s="152"/>
      <c r="Q55" s="152"/>
      <c r="R55" s="152"/>
      <c r="S55" s="152"/>
      <c r="T55" s="152"/>
    </row>
    <row r="56" spans="1:22" s="150" customFormat="1" ht="14.25" outlineLevel="1" x14ac:dyDescent="0.45">
      <c r="B56" s="151" t="s">
        <v>49</v>
      </c>
      <c r="C56" s="151"/>
      <c r="F56" s="151" t="s">
        <v>50</v>
      </c>
      <c r="G56" s="151"/>
      <c r="L56" s="152"/>
      <c r="M56" s="152"/>
      <c r="N56" s="152"/>
      <c r="O56" s="152"/>
      <c r="P56" s="152"/>
      <c r="Q56" s="152"/>
      <c r="R56" s="152"/>
      <c r="S56" s="152"/>
      <c r="T56" s="152"/>
    </row>
    <row r="57" spans="1:22" s="150" customFormat="1" ht="14.25" outlineLevel="1" x14ac:dyDescent="0.45">
      <c r="B57" s="161"/>
      <c r="C57" s="162"/>
      <c r="D57" s="162"/>
      <c r="F57" s="151" t="s">
        <v>51</v>
      </c>
      <c r="G57" s="151"/>
      <c r="L57" s="152"/>
      <c r="M57" s="152"/>
      <c r="N57" s="152"/>
      <c r="O57" s="152"/>
      <c r="P57" s="152"/>
      <c r="Q57" s="152"/>
      <c r="R57" s="152"/>
      <c r="S57" s="152"/>
      <c r="T57" s="152"/>
    </row>
    <row r="58" spans="1:22" s="150" customFormat="1" ht="14.25" outlineLevel="1" x14ac:dyDescent="0.45">
      <c r="L58" s="152"/>
      <c r="M58" s="152"/>
      <c r="N58" s="152"/>
      <c r="O58" s="152"/>
      <c r="P58" s="152"/>
      <c r="Q58" s="152"/>
      <c r="R58" s="152"/>
      <c r="S58" s="152"/>
      <c r="T58" s="152"/>
    </row>
    <row r="59" spans="1:22" s="150" customFormat="1" ht="14.25" outlineLevel="1" x14ac:dyDescent="0.45">
      <c r="L59" s="152"/>
      <c r="M59" s="152"/>
      <c r="N59" s="152"/>
      <c r="O59" s="152"/>
      <c r="P59" s="152"/>
      <c r="Q59" s="152"/>
      <c r="R59" s="152"/>
      <c r="S59" s="152"/>
      <c r="T59" s="152"/>
    </row>
    <row r="60" spans="1:22" x14ac:dyDescent="0.4">
      <c r="A60" s="163" t="s">
        <v>24</v>
      </c>
      <c r="B60" s="31"/>
      <c r="C60" s="31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</sheetData>
  <conditionalFormatting sqref="B3:C3">
    <cfRule type="expression" dxfId="151" priority="1">
      <formula>$B$3="The model contains one or more errors"</formula>
    </cfRule>
  </conditionalFormatting>
  <hyperlinks>
    <hyperlink ref="B5" location="Contents!A1" display="[To Contents]"/>
  </hyperlink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T38"/>
  <sheetViews>
    <sheetView showGridLines="0" zoomScale="80" zoomScaleNormal="80" zoomScaleSheetLayoutView="100" zoomScalePageLayoutView="90" workbookViewId="0">
      <pane xSplit="3" ySplit="7" topLeftCell="D8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6.5703125" style="1" customWidth="1"/>
    <col min="5" max="5" width="24.140625" style="1" bestFit="1" customWidth="1"/>
    <col min="6" max="6" width="11.42578125" style="1" customWidth="1"/>
    <col min="7" max="7" width="4.7109375" style="1" customWidth="1"/>
    <col min="8" max="8" width="1.5703125" style="1" customWidth="1"/>
    <col min="9" max="10" width="9.140625" style="1" hidden="1" customWidth="1"/>
    <col min="11" max="46" width="0" style="1" hidden="1" customWidth="1"/>
    <col min="47" max="16384" width="9.140625" style="1" hidden="1"/>
  </cols>
  <sheetData>
    <row r="1" spans="1:7" s="2" customFormat="1" ht="18" x14ac:dyDescent="0.55000000000000004">
      <c r="A1" s="97" t="str">
        <f>Model_Name</f>
        <v>Efficient Cost Bounds Model</v>
      </c>
      <c r="B1" s="98"/>
      <c r="C1" s="99"/>
      <c r="D1" s="100"/>
      <c r="E1" s="100"/>
      <c r="F1" s="100"/>
      <c r="G1" s="100"/>
    </row>
    <row r="2" spans="1:7" s="3" customFormat="1" x14ac:dyDescent="0.4">
      <c r="A2" s="101">
        <f ca="1">MATCH(B2,Contents!$D$8:$D$22,0)</f>
        <v>3</v>
      </c>
      <c r="B2" s="102" t="str">
        <f ca="1">PROPER(MID(CELL("filename", A1), FIND("]", CELL("filename", A1))+1, 100))</f>
        <v>Assumptions</v>
      </c>
      <c r="C2" s="96"/>
      <c r="D2" s="103"/>
      <c r="E2" s="103"/>
      <c r="F2" s="103"/>
      <c r="G2" s="103"/>
    </row>
    <row r="3" spans="1:7" s="3" customFormat="1" x14ac:dyDescent="0.4">
      <c r="A3" s="126">
        <f>SUM(A7:A37)</f>
        <v>0</v>
      </c>
      <c r="B3" s="127" t="s">
        <v>315</v>
      </c>
      <c r="C3" s="96"/>
      <c r="D3" s="103"/>
      <c r="E3" s="103"/>
      <c r="F3" s="103"/>
      <c r="G3" s="103"/>
    </row>
    <row r="4" spans="1:7" s="3" customFormat="1" x14ac:dyDescent="0.4">
      <c r="A4" s="104"/>
      <c r="B4" s="105"/>
      <c r="C4" s="96"/>
      <c r="D4" s="103"/>
      <c r="E4" s="103"/>
      <c r="F4" s="103"/>
      <c r="G4" s="103"/>
    </row>
    <row r="5" spans="1:7" x14ac:dyDescent="0.4">
      <c r="A5" s="4"/>
      <c r="B5" s="45" t="s">
        <v>25</v>
      </c>
      <c r="C5" s="5"/>
      <c r="D5" s="4"/>
      <c r="E5" s="4"/>
      <c r="F5" s="4"/>
      <c r="G5" s="4"/>
    </row>
    <row r="6" spans="1:7" x14ac:dyDescent="0.4">
      <c r="A6" s="6">
        <f ca="1">MAX($A$1:A5)+subsection</f>
        <v>3.01</v>
      </c>
      <c r="B6" s="6" t="s">
        <v>52</v>
      </c>
      <c r="C6" s="7"/>
      <c r="D6" s="8"/>
      <c r="E6" s="8"/>
      <c r="F6" s="51"/>
      <c r="G6" s="51"/>
    </row>
    <row r="7" spans="1:7" x14ac:dyDescent="0.4">
      <c r="A7" s="9"/>
      <c r="C7" s="13"/>
      <c r="D7" s="46"/>
    </row>
    <row r="8" spans="1:7" outlineLevel="1" x14ac:dyDescent="0.4">
      <c r="A8" s="27"/>
      <c r="C8" s="29"/>
      <c r="D8" s="25"/>
      <c r="E8" s="25"/>
      <c r="F8" s="25"/>
      <c r="G8" s="25"/>
    </row>
    <row r="9" spans="1:7" outlineLevel="1" x14ac:dyDescent="0.4">
      <c r="A9" s="27"/>
      <c r="B9" s="50" t="s">
        <v>53</v>
      </c>
      <c r="C9" s="29"/>
      <c r="D9" s="25"/>
      <c r="E9" s="25"/>
      <c r="F9" s="25"/>
      <c r="G9" s="25"/>
    </row>
    <row r="10" spans="1:7" outlineLevel="1" x14ac:dyDescent="0.4">
      <c r="A10" s="27"/>
      <c r="B10" s="28"/>
      <c r="C10" s="29"/>
      <c r="D10" s="25"/>
      <c r="E10" s="25"/>
      <c r="F10" s="25"/>
      <c r="G10" s="25"/>
    </row>
    <row r="11" spans="1:7" outlineLevel="1" x14ac:dyDescent="0.4">
      <c r="A11" s="27"/>
      <c r="B11" s="48" t="s">
        <v>54</v>
      </c>
      <c r="C11" s="29"/>
      <c r="D11" s="25"/>
      <c r="E11" s="25"/>
      <c r="F11" s="25"/>
      <c r="G11" s="25"/>
    </row>
    <row r="12" spans="1:7" outlineLevel="1" x14ac:dyDescent="0.4">
      <c r="A12" s="27"/>
      <c r="B12" s="49" t="s">
        <v>55</v>
      </c>
      <c r="C12" s="24" t="s">
        <v>56</v>
      </c>
      <c r="D12" s="25"/>
      <c r="E12" s="90">
        <v>2015</v>
      </c>
      <c r="F12" s="25"/>
      <c r="G12" s="25"/>
    </row>
    <row r="13" spans="1:7" outlineLevel="1" x14ac:dyDescent="0.4">
      <c r="A13" s="27"/>
      <c r="B13" s="49" t="s">
        <v>57</v>
      </c>
      <c r="C13" s="24" t="s">
        <v>58</v>
      </c>
      <c r="D13" s="25"/>
      <c r="E13" s="125">
        <v>41821</v>
      </c>
      <c r="F13" s="25"/>
      <c r="G13" s="25"/>
    </row>
    <row r="14" spans="1:7" outlineLevel="1" x14ac:dyDescent="0.4">
      <c r="A14" s="27"/>
      <c r="B14" s="49" t="s">
        <v>59</v>
      </c>
      <c r="C14" s="24" t="s">
        <v>58</v>
      </c>
      <c r="D14" s="25"/>
      <c r="E14" s="125">
        <v>42185</v>
      </c>
      <c r="F14" s="25"/>
      <c r="G14" s="25"/>
    </row>
    <row r="15" spans="1:7" outlineLevel="1" x14ac:dyDescent="0.4">
      <c r="A15" s="27"/>
      <c r="B15" s="28"/>
      <c r="C15" s="29"/>
      <c r="D15" s="25"/>
      <c r="E15" s="25"/>
      <c r="F15" s="25"/>
      <c r="G15" s="25"/>
    </row>
    <row r="16" spans="1:7" outlineLevel="1" x14ac:dyDescent="0.4">
      <c r="A16" s="27"/>
      <c r="B16" s="48" t="s">
        <v>60</v>
      </c>
      <c r="C16" s="29"/>
      <c r="D16" s="25"/>
      <c r="E16" s="25"/>
      <c r="F16" s="25"/>
      <c r="G16" s="25"/>
    </row>
    <row r="17" spans="1:7" outlineLevel="1" x14ac:dyDescent="0.4">
      <c r="A17" s="27"/>
      <c r="B17" s="49" t="s">
        <v>61</v>
      </c>
      <c r="C17" s="24" t="s">
        <v>56</v>
      </c>
      <c r="D17" s="25"/>
      <c r="E17" s="71">
        <v>2018</v>
      </c>
      <c r="F17" s="25"/>
      <c r="G17" s="25"/>
    </row>
    <row r="18" spans="1:7" outlineLevel="1" x14ac:dyDescent="0.4">
      <c r="A18" s="27"/>
      <c r="B18" s="49" t="s">
        <v>62</v>
      </c>
      <c r="C18" s="24" t="s">
        <v>56</v>
      </c>
      <c r="D18" s="25"/>
      <c r="E18" s="71">
        <v>2066</v>
      </c>
      <c r="F18" s="25"/>
      <c r="G18" s="25"/>
    </row>
    <row r="19" spans="1:7" outlineLevel="1" x14ac:dyDescent="0.4">
      <c r="A19" s="27"/>
      <c r="B19" s="49"/>
      <c r="C19" s="29"/>
      <c r="D19" s="25"/>
      <c r="E19" s="25"/>
      <c r="F19" s="25"/>
      <c r="G19" s="25"/>
    </row>
    <row r="20" spans="1:7" outlineLevel="1" x14ac:dyDescent="0.4">
      <c r="A20" s="27"/>
      <c r="B20" s="48" t="s">
        <v>63</v>
      </c>
      <c r="C20" s="29"/>
      <c r="D20" s="25"/>
      <c r="E20" s="25"/>
      <c r="F20" s="25"/>
      <c r="G20" s="25"/>
    </row>
    <row r="21" spans="1:7" outlineLevel="1" x14ac:dyDescent="0.4">
      <c r="A21" s="27"/>
      <c r="B21" s="49" t="s">
        <v>61</v>
      </c>
      <c r="C21" s="24" t="s">
        <v>56</v>
      </c>
      <c r="D21" s="25"/>
      <c r="E21" s="71">
        <v>2016</v>
      </c>
      <c r="F21" s="25"/>
      <c r="G21" s="25"/>
    </row>
    <row r="22" spans="1:7" outlineLevel="1" x14ac:dyDescent="0.4">
      <c r="A22" s="27"/>
      <c r="B22" s="49" t="s">
        <v>62</v>
      </c>
      <c r="C22" s="24" t="s">
        <v>56</v>
      </c>
      <c r="D22" s="25"/>
      <c r="E22" s="71">
        <v>2018</v>
      </c>
      <c r="F22" s="25"/>
      <c r="G22" s="25"/>
    </row>
    <row r="23" spans="1:7" outlineLevel="1" x14ac:dyDescent="0.4">
      <c r="A23" s="27"/>
      <c r="B23" s="49"/>
      <c r="C23" s="24"/>
      <c r="D23" s="24"/>
      <c r="E23" s="24"/>
      <c r="F23" s="25"/>
      <c r="G23" s="25"/>
    </row>
    <row r="24" spans="1:7" outlineLevel="1" x14ac:dyDescent="0.4">
      <c r="A24" s="27"/>
      <c r="B24" s="48" t="s">
        <v>64</v>
      </c>
      <c r="C24" s="1"/>
      <c r="D24" s="166"/>
      <c r="F24" s="25"/>
    </row>
    <row r="25" spans="1:7" outlineLevel="1" x14ac:dyDescent="0.4">
      <c r="A25" s="27"/>
      <c r="B25" s="72" t="s">
        <v>65</v>
      </c>
      <c r="C25" s="24" t="s">
        <v>65</v>
      </c>
      <c r="D25" s="166"/>
      <c r="E25" s="71" t="s">
        <v>66</v>
      </c>
      <c r="F25" s="180">
        <f>MATCH(E25,Depn_Methods,0)</f>
        <v>2</v>
      </c>
    </row>
    <row r="26" spans="1:7" outlineLevel="1" x14ac:dyDescent="0.4">
      <c r="A26" s="27"/>
      <c r="B26" s="53" t="s">
        <v>67</v>
      </c>
      <c r="C26" s="24" t="s">
        <v>68</v>
      </c>
      <c r="D26" s="25"/>
      <c r="E26" s="178" t="str">
        <f>Depn_Method_1</f>
        <v>Deferred Depreciation</v>
      </c>
      <c r="F26" s="25"/>
      <c r="G26" s="25"/>
    </row>
    <row r="27" spans="1:7" outlineLevel="1" x14ac:dyDescent="0.4">
      <c r="A27" s="27"/>
      <c r="B27" s="53" t="s">
        <v>69</v>
      </c>
      <c r="C27" s="24" t="s">
        <v>68</v>
      </c>
      <c r="D27" s="25"/>
      <c r="E27" s="178" t="str">
        <f>Depn_Method_2</f>
        <v>Straight Line Depreciation</v>
      </c>
      <c r="F27" s="25"/>
      <c r="G27" s="25"/>
    </row>
    <row r="28" spans="1:7" outlineLevel="1" x14ac:dyDescent="0.4">
      <c r="A28" s="27"/>
      <c r="B28" s="49"/>
      <c r="C28" s="24"/>
      <c r="D28" s="24"/>
      <c r="E28" s="24"/>
      <c r="F28" s="25"/>
      <c r="G28" s="25"/>
    </row>
    <row r="29" spans="1:7" outlineLevel="1" x14ac:dyDescent="0.4">
      <c r="A29" s="27"/>
      <c r="B29" s="48" t="s">
        <v>70</v>
      </c>
      <c r="C29" s="1"/>
      <c r="D29" s="166"/>
      <c r="F29" s="25"/>
    </row>
    <row r="30" spans="1:7" outlineLevel="1" x14ac:dyDescent="0.4">
      <c r="A30" s="27"/>
      <c r="B30" s="72" t="s">
        <v>71</v>
      </c>
      <c r="C30" s="29" t="s">
        <v>72</v>
      </c>
      <c r="D30" s="25"/>
      <c r="E30" s="22">
        <v>15</v>
      </c>
      <c r="F30" s="25"/>
      <c r="G30" s="25"/>
    </row>
    <row r="31" spans="1:7" outlineLevel="1" x14ac:dyDescent="0.4">
      <c r="A31" s="27"/>
      <c r="B31" s="49"/>
      <c r="C31" s="24"/>
      <c r="D31" s="24"/>
      <c r="E31" s="24"/>
      <c r="F31" s="25"/>
      <c r="G31" s="25"/>
    </row>
    <row r="32" spans="1:7" outlineLevel="1" x14ac:dyDescent="0.4">
      <c r="A32" s="27"/>
      <c r="B32" s="48" t="s">
        <v>73</v>
      </c>
      <c r="C32" s="29"/>
      <c r="D32" s="25"/>
      <c r="E32" s="25"/>
      <c r="F32" s="25"/>
      <c r="G32" s="25"/>
    </row>
    <row r="33" spans="1:7" outlineLevel="1" x14ac:dyDescent="0.4">
      <c r="A33" s="27"/>
      <c r="B33" s="49" t="s">
        <v>74</v>
      </c>
      <c r="C33" s="24" t="s">
        <v>75</v>
      </c>
      <c r="E33" s="22">
        <f>10^6</f>
        <v>1000000</v>
      </c>
      <c r="F33" s="25"/>
      <c r="G33" s="25"/>
    </row>
    <row r="34" spans="1:7" outlineLevel="1" x14ac:dyDescent="0.4">
      <c r="A34" s="27"/>
      <c r="B34" s="49" t="s">
        <v>76</v>
      </c>
      <c r="C34" s="24" t="s">
        <v>75</v>
      </c>
      <c r="E34" s="44">
        <v>0.01</v>
      </c>
      <c r="F34" s="25"/>
      <c r="G34" s="25"/>
    </row>
    <row r="35" spans="1:7" outlineLevel="1" x14ac:dyDescent="0.4">
      <c r="A35" s="27"/>
      <c r="B35" s="49"/>
      <c r="C35" s="29"/>
      <c r="D35" s="25"/>
      <c r="E35" s="25"/>
      <c r="F35" s="25"/>
      <c r="G35" s="25"/>
    </row>
    <row r="36" spans="1:7" outlineLevel="1" x14ac:dyDescent="0.4">
      <c r="A36" s="94">
        <f>SUM(D36:G36)</f>
        <v>0</v>
      </c>
      <c r="B36" s="49"/>
      <c r="C36" s="29"/>
      <c r="D36" s="25"/>
      <c r="E36" s="94">
        <f t="array" ref="E36">SUM(IF(ISERROR(E12:E34),1))</f>
        <v>0</v>
      </c>
      <c r="F36" s="94"/>
      <c r="G36" s="94"/>
    </row>
    <row r="37" spans="1:7" outlineLevel="1" x14ac:dyDescent="0.4">
      <c r="A37" s="27"/>
      <c r="B37" s="49"/>
      <c r="C37" s="29"/>
      <c r="D37" s="25"/>
      <c r="E37" s="25"/>
      <c r="F37" s="25"/>
      <c r="G37" s="25"/>
    </row>
    <row r="38" spans="1:7" x14ac:dyDescent="0.4">
      <c r="A38" s="30" t="s">
        <v>24</v>
      </c>
      <c r="B38" s="31"/>
      <c r="C38" s="32"/>
      <c r="D38" s="31"/>
      <c r="E38" s="31"/>
      <c r="F38" s="31"/>
      <c r="G38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B3">
    <cfRule type="expression" dxfId="150" priority="1">
      <formula>$B$3="The model contains one or more errors"</formula>
    </cfRule>
  </conditionalFormatting>
  <dataValidations count="2">
    <dataValidation type="list" showInputMessage="1" showErrorMessage="1" sqref="E25">
      <formula1>Depn_Methods</formula1>
    </dataValidation>
    <dataValidation type="list" allowBlank="1" showInputMessage="1" showErrorMessage="1" sqref="E12 E21:E22 E17:E18">
      <formula1>#REF!</formula1>
    </dataValidation>
  </dataValidations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W110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7" width="9" style="1" customWidth="1"/>
    <col min="8" max="8" width="10.7109375" style="1" customWidth="1"/>
    <col min="9" max="9" width="9.7109375" style="1" customWidth="1"/>
    <col min="10" max="11" width="12.7109375" style="1" customWidth="1"/>
    <col min="12" max="12" width="8.7109375" style="1" customWidth="1"/>
    <col min="13" max="13" width="7.5703125" style="1" customWidth="1"/>
    <col min="14" max="15" width="12.7109375" style="1" customWidth="1"/>
    <col min="16" max="18" width="8" style="1" customWidth="1"/>
    <col min="19" max="22" width="12.7109375" style="1" customWidth="1"/>
    <col min="23" max="25" width="7.7109375" style="1" customWidth="1"/>
    <col min="26" max="26" width="21.42578125" style="1" customWidth="1"/>
    <col min="27" max="27" width="11.5703125" style="1" customWidth="1"/>
    <col min="28" max="28" width="8.140625" style="1" customWidth="1"/>
    <col min="29" max="29" width="17.7109375" style="1" customWidth="1"/>
    <col min="30" max="30" width="9.140625" style="1" customWidth="1"/>
    <col min="31" max="31" width="7.7109375" style="1" customWidth="1"/>
    <col min="32" max="32" width="10.140625" style="1" customWidth="1"/>
    <col min="33" max="33" width="11.42578125" style="1" customWidth="1"/>
    <col min="34" max="34" width="8.140625" style="1" customWidth="1"/>
    <col min="35" max="35" width="7.7109375" style="1" customWidth="1"/>
    <col min="36" max="36" width="7.42578125" style="1" customWidth="1"/>
    <col min="37" max="37" width="10.140625" style="1" customWidth="1"/>
    <col min="38" max="38" width="12.7109375" style="1" customWidth="1"/>
    <col min="39" max="39" width="9.7109375" style="1" customWidth="1"/>
    <col min="40" max="45" width="10.140625" style="1" customWidth="1"/>
    <col min="46" max="47" width="12.42578125" style="1" customWidth="1"/>
    <col min="48" max="48" width="10.140625" style="1" customWidth="1"/>
    <col min="49" max="49" width="2.42578125" style="1" customWidth="1"/>
    <col min="50" max="16384" width="9.140625" style="1" hidden="1"/>
  </cols>
  <sheetData>
    <row r="1" spans="1:48" s="2" customFormat="1" ht="18" x14ac:dyDescent="0.55000000000000004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48" s="3" customFormat="1" x14ac:dyDescent="0.4">
      <c r="A2" s="101">
        <f ca="1">MATCH(B2,Contents!$D$8:$D$22,0)</f>
        <v>4</v>
      </c>
      <c r="B2" s="102" t="str">
        <f ca="1">PROPER(MID(CELL("filename", A1), FIND("]", CELL("filename", A1))+1, 100))</f>
        <v>Allocators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</row>
    <row r="3" spans="1:48" s="3" customFormat="1" x14ac:dyDescent="0.4">
      <c r="A3" s="126">
        <f>SUM(A7:A15,A17:A29,A31:A82,A84:A109)</f>
        <v>0</v>
      </c>
      <c r="B3" s="127" t="s">
        <v>315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</row>
    <row r="4" spans="1:48" s="3" customFormat="1" x14ac:dyDescent="0.4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</row>
    <row r="5" spans="1:48" x14ac:dyDescent="0.4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x14ac:dyDescent="0.4">
      <c r="A6" s="6">
        <f ca="1">MAX($A$1:A5)+subsection</f>
        <v>4.01</v>
      </c>
      <c r="B6" s="6" t="s">
        <v>77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51"/>
      <c r="AP6" s="51"/>
      <c r="AQ6" s="51"/>
      <c r="AR6" s="51"/>
      <c r="AS6" s="51"/>
      <c r="AT6" s="51"/>
      <c r="AU6" s="51"/>
      <c r="AV6" s="51"/>
    </row>
    <row r="7" spans="1:48" ht="13.5" thickBot="1" x14ac:dyDescent="0.45">
      <c r="A7" s="9"/>
      <c r="C7" s="13"/>
      <c r="D7" s="46"/>
    </row>
    <row r="8" spans="1:48" s="14" customFormat="1" ht="47.25" x14ac:dyDescent="0.4">
      <c r="A8" s="11"/>
      <c r="B8" s="12" t="s">
        <v>78</v>
      </c>
      <c r="C8" s="13"/>
      <c r="E8" s="249" t="s">
        <v>79</v>
      </c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1"/>
      <c r="S8" s="249" t="s">
        <v>80</v>
      </c>
      <c r="T8" s="250"/>
      <c r="U8" s="250"/>
      <c r="V8" s="250"/>
      <c r="W8" s="250"/>
      <c r="X8" s="250"/>
      <c r="Y8" s="250"/>
      <c r="Z8" s="251"/>
      <c r="AA8" s="249" t="s">
        <v>81</v>
      </c>
      <c r="AB8" s="250"/>
      <c r="AC8" s="250"/>
      <c r="AD8" s="250"/>
      <c r="AE8" s="250"/>
      <c r="AF8" s="250"/>
      <c r="AG8" s="250"/>
      <c r="AH8" s="250"/>
      <c r="AI8" s="250"/>
      <c r="AJ8" s="251"/>
      <c r="AK8" s="249" t="s">
        <v>82</v>
      </c>
      <c r="AL8" s="250"/>
      <c r="AM8" s="250"/>
      <c r="AN8" s="252"/>
      <c r="AO8" s="234" t="s">
        <v>83</v>
      </c>
      <c r="AP8" s="235"/>
      <c r="AQ8" s="235"/>
      <c r="AR8" s="235"/>
      <c r="AS8" s="236"/>
      <c r="AT8" s="52" t="s">
        <v>84</v>
      </c>
      <c r="AU8" s="52" t="s">
        <v>85</v>
      </c>
      <c r="AV8" s="1"/>
    </row>
    <row r="9" spans="1:48" s="18" customFormat="1" ht="28.5" customHeight="1" x14ac:dyDescent="0.4">
      <c r="A9" s="15"/>
      <c r="B9" s="47" t="s">
        <v>86</v>
      </c>
      <c r="C9" s="16"/>
      <c r="D9" s="17"/>
      <c r="E9" s="241" t="s">
        <v>87</v>
      </c>
      <c r="F9" s="239"/>
      <c r="G9" s="239"/>
      <c r="H9" s="239"/>
      <c r="I9" s="239"/>
      <c r="J9" s="245" t="s">
        <v>88</v>
      </c>
      <c r="K9" s="239" t="s">
        <v>89</v>
      </c>
      <c r="L9" s="239" t="s">
        <v>90</v>
      </c>
      <c r="M9" s="239" t="s">
        <v>91</v>
      </c>
      <c r="N9" s="239" t="s">
        <v>92</v>
      </c>
      <c r="O9" s="239"/>
      <c r="P9" s="239" t="s">
        <v>93</v>
      </c>
      <c r="Q9" s="239"/>
      <c r="R9" s="240"/>
      <c r="S9" s="241" t="s">
        <v>94</v>
      </c>
      <c r="T9" s="239"/>
      <c r="U9" s="239" t="s">
        <v>95</v>
      </c>
      <c r="V9" s="239"/>
      <c r="W9" s="242" t="s">
        <v>96</v>
      </c>
      <c r="X9" s="243"/>
      <c r="Y9" s="243"/>
      <c r="Z9" s="244"/>
      <c r="AA9" s="241" t="s">
        <v>97</v>
      </c>
      <c r="AB9" s="239"/>
      <c r="AC9" s="239"/>
      <c r="AD9" s="239"/>
      <c r="AE9" s="199" t="s">
        <v>98</v>
      </c>
      <c r="AF9" s="239" t="s">
        <v>99</v>
      </c>
      <c r="AG9" s="239"/>
      <c r="AH9" s="239" t="s">
        <v>100</v>
      </c>
      <c r="AI9" s="239"/>
      <c r="AJ9" s="240"/>
      <c r="AK9" s="202" t="s">
        <v>101</v>
      </c>
      <c r="AL9" s="199" t="s">
        <v>102</v>
      </c>
      <c r="AM9" s="239" t="s">
        <v>103</v>
      </c>
      <c r="AN9" s="242"/>
      <c r="AO9" s="116"/>
      <c r="AP9" s="113"/>
      <c r="AQ9" s="113"/>
      <c r="AR9" s="113"/>
      <c r="AS9" s="117"/>
      <c r="AT9" s="224" t="s">
        <v>104</v>
      </c>
      <c r="AU9" s="224" t="s">
        <v>104</v>
      </c>
      <c r="AV9" s="1"/>
    </row>
    <row r="10" spans="1:48" s="18" customFormat="1" ht="14.25" x14ac:dyDescent="0.4">
      <c r="A10" s="15"/>
      <c r="B10" s="47"/>
      <c r="C10" s="19"/>
      <c r="D10" s="20"/>
      <c r="E10" s="237" t="s">
        <v>105</v>
      </c>
      <c r="F10" s="227" t="s">
        <v>106</v>
      </c>
      <c r="G10" s="215" t="s">
        <v>107</v>
      </c>
      <c r="H10" s="227" t="s">
        <v>108</v>
      </c>
      <c r="I10" s="227" t="s">
        <v>109</v>
      </c>
      <c r="J10" s="246"/>
      <c r="K10" s="239"/>
      <c r="L10" s="239"/>
      <c r="M10" s="239"/>
      <c r="N10" s="215" t="s">
        <v>110</v>
      </c>
      <c r="O10" s="215" t="s">
        <v>111</v>
      </c>
      <c r="P10" s="227" t="s">
        <v>105</v>
      </c>
      <c r="Q10" s="227" t="s">
        <v>106</v>
      </c>
      <c r="R10" s="229" t="s">
        <v>112</v>
      </c>
      <c r="S10" s="219" t="s">
        <v>113</v>
      </c>
      <c r="T10" s="215" t="s">
        <v>114</v>
      </c>
      <c r="U10" s="215" t="s">
        <v>115</v>
      </c>
      <c r="V10" s="215" t="s">
        <v>116</v>
      </c>
      <c r="W10" s="227" t="s">
        <v>117</v>
      </c>
      <c r="X10" s="227" t="s">
        <v>118</v>
      </c>
      <c r="Y10" s="227" t="s">
        <v>119</v>
      </c>
      <c r="Z10" s="229" t="s">
        <v>120</v>
      </c>
      <c r="AA10" s="231" t="s">
        <v>121</v>
      </c>
      <c r="AB10" s="232"/>
      <c r="AC10" s="232"/>
      <c r="AD10" s="232" t="s">
        <v>122</v>
      </c>
      <c r="AE10" s="215" t="s">
        <v>123</v>
      </c>
      <c r="AF10" s="215" t="s">
        <v>124</v>
      </c>
      <c r="AG10" s="215" t="s">
        <v>125</v>
      </c>
      <c r="AH10" s="215" t="s">
        <v>126</v>
      </c>
      <c r="AI10" s="215" t="s">
        <v>127</v>
      </c>
      <c r="AJ10" s="217" t="s">
        <v>128</v>
      </c>
      <c r="AK10" s="219" t="s">
        <v>129</v>
      </c>
      <c r="AL10" s="215" t="s">
        <v>102</v>
      </c>
      <c r="AM10" s="215" t="s">
        <v>130</v>
      </c>
      <c r="AN10" s="253" t="s">
        <v>131</v>
      </c>
      <c r="AO10" s="118"/>
      <c r="AP10" s="114"/>
      <c r="AQ10" s="114"/>
      <c r="AR10" s="114"/>
      <c r="AS10" s="119"/>
      <c r="AT10" s="225"/>
      <c r="AU10" s="225"/>
      <c r="AV10" s="1"/>
    </row>
    <row r="11" spans="1:48" ht="39.75" thickBot="1" x14ac:dyDescent="0.45">
      <c r="A11" s="21"/>
      <c r="B11" s="47"/>
      <c r="E11" s="238"/>
      <c r="F11" s="228"/>
      <c r="G11" s="228"/>
      <c r="H11" s="228"/>
      <c r="I11" s="228"/>
      <c r="J11" s="247"/>
      <c r="K11" s="248"/>
      <c r="L11" s="248"/>
      <c r="M11" s="248"/>
      <c r="N11" s="216"/>
      <c r="O11" s="216"/>
      <c r="P11" s="228"/>
      <c r="Q11" s="228"/>
      <c r="R11" s="230"/>
      <c r="S11" s="220"/>
      <c r="T11" s="216"/>
      <c r="U11" s="216"/>
      <c r="V11" s="216"/>
      <c r="W11" s="228"/>
      <c r="X11" s="228"/>
      <c r="Y11" s="228"/>
      <c r="Z11" s="230"/>
      <c r="AA11" s="200" t="s">
        <v>132</v>
      </c>
      <c r="AB11" s="201" t="s">
        <v>133</v>
      </c>
      <c r="AC11" s="201" t="s">
        <v>134</v>
      </c>
      <c r="AD11" s="233"/>
      <c r="AE11" s="216"/>
      <c r="AF11" s="216"/>
      <c r="AG11" s="216"/>
      <c r="AH11" s="216"/>
      <c r="AI11" s="216"/>
      <c r="AJ11" s="218"/>
      <c r="AK11" s="220"/>
      <c r="AL11" s="216"/>
      <c r="AM11" s="216"/>
      <c r="AN11" s="254"/>
      <c r="AO11" s="120"/>
      <c r="AP11" s="115"/>
      <c r="AQ11" s="115"/>
      <c r="AR11" s="115"/>
      <c r="AS11" s="121"/>
      <c r="AT11" s="226"/>
      <c r="AU11" s="226"/>
    </row>
    <row r="12" spans="1:48" ht="21.4" outlineLevel="1" thickBot="1" x14ac:dyDescent="0.45">
      <c r="B12" t="s">
        <v>135</v>
      </c>
      <c r="E12" s="212" t="s">
        <v>136</v>
      </c>
      <c r="F12" s="213"/>
      <c r="G12" s="213"/>
      <c r="H12" s="213"/>
      <c r="I12" s="214"/>
      <c r="J12" s="212" t="s">
        <v>137</v>
      </c>
      <c r="K12" s="213"/>
      <c r="L12" s="213"/>
      <c r="M12" s="214"/>
      <c r="N12" s="212" t="s">
        <v>138</v>
      </c>
      <c r="O12" s="214"/>
      <c r="P12" s="221" t="s">
        <v>136</v>
      </c>
      <c r="Q12" s="222"/>
      <c r="R12" s="223"/>
      <c r="S12" s="212" t="s">
        <v>139</v>
      </c>
      <c r="T12" s="213"/>
      <c r="U12" s="213"/>
      <c r="V12" s="213"/>
      <c r="W12" s="213"/>
      <c r="X12" s="213"/>
      <c r="Y12" s="213"/>
      <c r="Z12" s="214"/>
      <c r="AA12" s="212" t="s">
        <v>140</v>
      </c>
      <c r="AB12" s="213"/>
      <c r="AC12" s="213"/>
      <c r="AD12" s="214"/>
      <c r="AE12" s="183" t="s">
        <v>138</v>
      </c>
      <c r="AF12" s="212" t="s">
        <v>140</v>
      </c>
      <c r="AG12" s="214"/>
      <c r="AH12" s="183" t="s">
        <v>141</v>
      </c>
      <c r="AI12" s="212" t="s">
        <v>142</v>
      </c>
      <c r="AJ12" s="214"/>
      <c r="AK12" s="183" t="s">
        <v>143</v>
      </c>
      <c r="AL12" s="183" t="s">
        <v>144</v>
      </c>
      <c r="AM12" s="212" t="s">
        <v>143</v>
      </c>
      <c r="AN12" s="213"/>
      <c r="AO12" s="189"/>
      <c r="AP12" s="190"/>
      <c r="AQ12" s="190"/>
      <c r="AR12" s="190"/>
      <c r="AS12" s="191"/>
      <c r="AT12" s="184" t="s">
        <v>145</v>
      </c>
      <c r="AU12" s="184" t="s">
        <v>145</v>
      </c>
      <c r="AV12" s="185"/>
    </row>
    <row r="13" spans="1:48" s="23" customFormat="1" outlineLevel="1" x14ac:dyDescent="0.4">
      <c r="C13" s="186"/>
      <c r="D13" s="187"/>
    </row>
    <row r="14" spans="1:48" outlineLevel="1" x14ac:dyDescent="0.4">
      <c r="B14" s="1" t="s">
        <v>146</v>
      </c>
      <c r="D14" s="9"/>
      <c r="E14" s="188">
        <f t="shared" ref="E14:AT14" si="0">D14+1</f>
        <v>1</v>
      </c>
      <c r="F14" s="188">
        <f t="shared" si="0"/>
        <v>2</v>
      </c>
      <c r="G14" s="188">
        <f t="shared" si="0"/>
        <v>3</v>
      </c>
      <c r="H14" s="188">
        <f t="shared" si="0"/>
        <v>4</v>
      </c>
      <c r="I14" s="188">
        <f t="shared" si="0"/>
        <v>5</v>
      </c>
      <c r="J14" s="188">
        <f t="shared" si="0"/>
        <v>6</v>
      </c>
      <c r="K14" s="188">
        <f t="shared" si="0"/>
        <v>7</v>
      </c>
      <c r="L14" s="188">
        <f t="shared" si="0"/>
        <v>8</v>
      </c>
      <c r="M14" s="188">
        <f t="shared" si="0"/>
        <v>9</v>
      </c>
      <c r="N14" s="188">
        <f t="shared" si="0"/>
        <v>10</v>
      </c>
      <c r="O14" s="188">
        <f t="shared" si="0"/>
        <v>11</v>
      </c>
      <c r="P14" s="188">
        <f t="shared" si="0"/>
        <v>12</v>
      </c>
      <c r="Q14" s="188">
        <f t="shared" si="0"/>
        <v>13</v>
      </c>
      <c r="R14" s="188">
        <f t="shared" si="0"/>
        <v>14</v>
      </c>
      <c r="S14" s="188">
        <f t="shared" si="0"/>
        <v>15</v>
      </c>
      <c r="T14" s="188">
        <f t="shared" si="0"/>
        <v>16</v>
      </c>
      <c r="U14" s="188">
        <f t="shared" si="0"/>
        <v>17</v>
      </c>
      <c r="V14" s="188">
        <f t="shared" si="0"/>
        <v>18</v>
      </c>
      <c r="W14" s="188">
        <f t="shared" si="0"/>
        <v>19</v>
      </c>
      <c r="X14" s="188">
        <f t="shared" si="0"/>
        <v>20</v>
      </c>
      <c r="Y14" s="188">
        <f t="shared" si="0"/>
        <v>21</v>
      </c>
      <c r="Z14" s="188">
        <f t="shared" si="0"/>
        <v>22</v>
      </c>
      <c r="AA14" s="188">
        <f t="shared" si="0"/>
        <v>23</v>
      </c>
      <c r="AB14" s="188">
        <f t="shared" si="0"/>
        <v>24</v>
      </c>
      <c r="AC14" s="188">
        <f t="shared" si="0"/>
        <v>25</v>
      </c>
      <c r="AD14" s="188">
        <f t="shared" si="0"/>
        <v>26</v>
      </c>
      <c r="AE14" s="188">
        <f t="shared" si="0"/>
        <v>27</v>
      </c>
      <c r="AF14" s="188">
        <f t="shared" si="0"/>
        <v>28</v>
      </c>
      <c r="AG14" s="188">
        <f t="shared" si="0"/>
        <v>29</v>
      </c>
      <c r="AH14" s="188">
        <f t="shared" si="0"/>
        <v>30</v>
      </c>
      <c r="AI14" s="188">
        <f t="shared" si="0"/>
        <v>31</v>
      </c>
      <c r="AJ14" s="188">
        <f t="shared" si="0"/>
        <v>32</v>
      </c>
      <c r="AK14" s="188">
        <f t="shared" si="0"/>
        <v>33</v>
      </c>
      <c r="AL14" s="188">
        <f t="shared" si="0"/>
        <v>34</v>
      </c>
      <c r="AM14" s="188">
        <f t="shared" si="0"/>
        <v>35</v>
      </c>
      <c r="AN14" s="188">
        <f t="shared" si="0"/>
        <v>36</v>
      </c>
      <c r="AO14" s="188">
        <f t="shared" si="0"/>
        <v>37</v>
      </c>
      <c r="AP14" s="188">
        <f t="shared" si="0"/>
        <v>38</v>
      </c>
      <c r="AQ14" s="188">
        <f t="shared" si="0"/>
        <v>39</v>
      </c>
      <c r="AR14" s="188">
        <f t="shared" si="0"/>
        <v>40</v>
      </c>
      <c r="AS14" s="188">
        <f t="shared" si="0"/>
        <v>41</v>
      </c>
      <c r="AT14" s="188">
        <f t="shared" si="0"/>
        <v>42</v>
      </c>
      <c r="AU14" s="188">
        <f t="shared" ref="AU14" si="1">AS14+1</f>
        <v>42</v>
      </c>
      <c r="AV14" s="188"/>
    </row>
    <row r="15" spans="1:48" x14ac:dyDescent="0.4">
      <c r="D15" s="9"/>
    </row>
    <row r="16" spans="1:48" x14ac:dyDescent="0.4">
      <c r="A16" s="6">
        <f ca="1">MAX($A$1:A15)+subsection</f>
        <v>4.0199999999999996</v>
      </c>
      <c r="B16" s="6" t="s">
        <v>147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8" x14ac:dyDescent="0.4">
      <c r="A17" s="9"/>
      <c r="B17" s="9"/>
      <c r="C17" s="2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8" x14ac:dyDescent="0.4">
      <c r="A18" s="9"/>
      <c r="B18" s="50" t="s">
        <v>148</v>
      </c>
      <c r="C18" s="2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8" x14ac:dyDescent="0.4">
      <c r="A19" s="9"/>
      <c r="C19" s="2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8" x14ac:dyDescent="0.4">
      <c r="A20" s="9"/>
      <c r="B20" s="48" t="s">
        <v>149</v>
      </c>
      <c r="C20" s="24"/>
      <c r="D20" s="54" t="s">
        <v>150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8" x14ac:dyDescent="0.4">
      <c r="A21" s="9"/>
      <c r="B21" s="49" t="s">
        <v>151</v>
      </c>
      <c r="C21" s="24" t="s">
        <v>152</v>
      </c>
      <c r="D21" s="75">
        <v>1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22"/>
      <c r="K21" s="22"/>
      <c r="L21" s="22"/>
      <c r="M21" s="22"/>
      <c r="N21" s="22"/>
      <c r="O21" s="22"/>
      <c r="P21" s="22">
        <v>1</v>
      </c>
      <c r="Q21" s="22">
        <v>1</v>
      </c>
      <c r="R21" s="22">
        <v>1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8" x14ac:dyDescent="0.4">
      <c r="A22" s="9"/>
      <c r="B22" s="49" t="s">
        <v>153</v>
      </c>
      <c r="C22" s="24" t="s">
        <v>152</v>
      </c>
      <c r="D22" s="75">
        <v>2</v>
      </c>
      <c r="E22" s="22"/>
      <c r="F22" s="22"/>
      <c r="G22" s="22"/>
      <c r="H22" s="22"/>
      <c r="I22" s="22"/>
      <c r="J22" s="22">
        <v>1</v>
      </c>
      <c r="K22" s="22"/>
      <c r="L22" s="22"/>
      <c r="M22" s="22"/>
      <c r="N22" s="22"/>
      <c r="O22" s="22"/>
      <c r="P22" s="22">
        <v>1</v>
      </c>
      <c r="Q22" s="22">
        <v>1</v>
      </c>
      <c r="R22" s="22">
        <v>1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8" x14ac:dyDescent="0.4">
      <c r="A23" s="9"/>
      <c r="B23" s="49" t="s">
        <v>154</v>
      </c>
      <c r="C23" s="24" t="s">
        <v>152</v>
      </c>
      <c r="D23" s="75">
        <v>3</v>
      </c>
      <c r="E23" s="22"/>
      <c r="F23" s="22"/>
      <c r="G23" s="22"/>
      <c r="H23" s="22"/>
      <c r="I23" s="22"/>
      <c r="J23" s="22"/>
      <c r="K23" s="22"/>
      <c r="L23" s="22">
        <v>1</v>
      </c>
      <c r="M23" s="22"/>
      <c r="N23" s="22"/>
      <c r="O23" s="22"/>
      <c r="P23" s="22">
        <v>1</v>
      </c>
      <c r="Q23" s="22">
        <v>1</v>
      </c>
      <c r="R23" s="22">
        <v>1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8" x14ac:dyDescent="0.4">
      <c r="A24" s="9"/>
      <c r="B24" s="49" t="s">
        <v>155</v>
      </c>
      <c r="C24" s="24" t="s">
        <v>152</v>
      </c>
      <c r="D24" s="75">
        <v>4</v>
      </c>
      <c r="E24" s="22"/>
      <c r="F24" s="22"/>
      <c r="G24" s="22"/>
      <c r="H24" s="22"/>
      <c r="I24" s="22"/>
      <c r="J24" s="22"/>
      <c r="K24" s="22"/>
      <c r="L24" s="22"/>
      <c r="M24" s="22">
        <v>1</v>
      </c>
      <c r="N24" s="22"/>
      <c r="O24" s="22"/>
      <c r="P24" s="22">
        <v>1</v>
      </c>
      <c r="Q24" s="22">
        <v>1</v>
      </c>
      <c r="R24" s="22">
        <v>1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8" x14ac:dyDescent="0.4">
      <c r="A25" s="9"/>
      <c r="B25" s="49" t="s">
        <v>156</v>
      </c>
      <c r="C25" s="24" t="s">
        <v>152</v>
      </c>
      <c r="D25" s="75">
        <v>5</v>
      </c>
      <c r="E25" s="22"/>
      <c r="F25" s="22"/>
      <c r="G25" s="22"/>
      <c r="H25" s="22"/>
      <c r="I25" s="22"/>
      <c r="J25" s="22"/>
      <c r="K25" s="22"/>
      <c r="L25" s="22"/>
      <c r="M25" s="22"/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8" x14ac:dyDescent="0.4">
      <c r="A26" s="9"/>
      <c r="B26" s="49" t="s">
        <v>157</v>
      </c>
      <c r="C26" s="24" t="s">
        <v>152</v>
      </c>
      <c r="D26" s="75">
        <v>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1</v>
      </c>
      <c r="T26" s="22"/>
      <c r="U26" s="22">
        <v>1</v>
      </c>
      <c r="V26" s="22"/>
      <c r="W26" s="22">
        <v>1</v>
      </c>
      <c r="X26" s="22">
        <v>1</v>
      </c>
      <c r="Y26" s="22">
        <v>1</v>
      </c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8" x14ac:dyDescent="0.4">
      <c r="A27" s="9"/>
      <c r="B27" s="49" t="s">
        <v>158</v>
      </c>
      <c r="C27" s="24" t="s">
        <v>152</v>
      </c>
      <c r="D27" s="75">
        <v>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1</v>
      </c>
      <c r="U27" s="22"/>
      <c r="V27" s="22">
        <v>1</v>
      </c>
      <c r="W27" s="22"/>
      <c r="X27" s="22"/>
      <c r="Y27" s="22"/>
      <c r="Z27" s="22">
        <v>1</v>
      </c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8" x14ac:dyDescent="0.4">
      <c r="A28" s="9"/>
      <c r="B28" s="49" t="s">
        <v>159</v>
      </c>
      <c r="C28" s="24" t="s">
        <v>152</v>
      </c>
      <c r="D28" s="75">
        <v>8</v>
      </c>
      <c r="E28" s="22"/>
      <c r="F28" s="22"/>
      <c r="G28" s="22"/>
      <c r="H28" s="22"/>
      <c r="I28" s="22"/>
      <c r="J28" s="22"/>
      <c r="K28" s="22">
        <v>1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>
        <v>1</v>
      </c>
      <c r="AI28" s="22">
        <v>1</v>
      </c>
      <c r="AJ28" s="22">
        <v>1</v>
      </c>
      <c r="AK28" s="22">
        <v>1</v>
      </c>
      <c r="AL28" s="22">
        <v>1</v>
      </c>
      <c r="AM28" s="22">
        <v>1</v>
      </c>
      <c r="AN28" s="22">
        <v>1</v>
      </c>
      <c r="AO28" s="22">
        <v>1</v>
      </c>
      <c r="AP28" s="22">
        <v>1</v>
      </c>
      <c r="AQ28" s="22">
        <v>1</v>
      </c>
      <c r="AR28" s="22">
        <v>1</v>
      </c>
      <c r="AS28" s="22">
        <v>1</v>
      </c>
      <c r="AT28" s="22">
        <v>1</v>
      </c>
      <c r="AU28" s="22">
        <v>1</v>
      </c>
    </row>
    <row r="29" spans="1:48" x14ac:dyDescent="0.4">
      <c r="A29" s="9"/>
      <c r="C29" s="24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8" x14ac:dyDescent="0.4">
      <c r="A30" s="6">
        <f ca="1">MAX($A$1:A15)+subsection</f>
        <v>4.0199999999999996</v>
      </c>
      <c r="B30" s="6" t="s">
        <v>312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51"/>
    </row>
    <row r="31" spans="1:48" x14ac:dyDescent="0.4">
      <c r="A31" s="27"/>
      <c r="C31" s="2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outlineLevel="1" x14ac:dyDescent="0.4">
      <c r="A32" s="27"/>
      <c r="B32" s="50" t="s">
        <v>160</v>
      </c>
      <c r="C32" s="29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outlineLevel="1" x14ac:dyDescent="0.4">
      <c r="A33" s="27"/>
      <c r="B33" s="28"/>
      <c r="C33" s="29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</row>
    <row r="34" spans="1:48" outlineLevel="1" x14ac:dyDescent="0.4">
      <c r="A34" s="27"/>
      <c r="B34" s="48" t="s">
        <v>161</v>
      </c>
      <c r="C34" s="29"/>
      <c r="D34" s="54" t="s">
        <v>162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 t="s">
        <v>163</v>
      </c>
      <c r="AV34" s="25"/>
    </row>
    <row r="35" spans="1:48" outlineLevel="1" x14ac:dyDescent="0.4">
      <c r="A35" s="27"/>
      <c r="B35" s="49" t="s">
        <v>164</v>
      </c>
      <c r="C35" s="24" t="s">
        <v>152</v>
      </c>
      <c r="D35" s="75">
        <v>1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/>
      <c r="AU35" s="22"/>
      <c r="AV35" s="25"/>
    </row>
    <row r="36" spans="1:48" outlineLevel="1" x14ac:dyDescent="0.4">
      <c r="A36" s="27"/>
      <c r="B36" s="49" t="s">
        <v>165</v>
      </c>
      <c r="C36" s="24" t="s">
        <v>152</v>
      </c>
      <c r="D36" s="24">
        <f>MAX($D35:D$35)+1</f>
        <v>2</v>
      </c>
      <c r="E36" s="22">
        <v>1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/>
      <c r="AP36" s="22"/>
      <c r="AQ36" s="22"/>
      <c r="AR36" s="22"/>
      <c r="AS36" s="22"/>
      <c r="AT36" s="22"/>
      <c r="AU36" s="22"/>
      <c r="AV36" s="25"/>
    </row>
    <row r="37" spans="1:48" outlineLevel="1" x14ac:dyDescent="0.4">
      <c r="A37" s="27"/>
      <c r="B37" s="49" t="s">
        <v>166</v>
      </c>
      <c r="C37" s="29"/>
      <c r="D37" s="7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outlineLevel="1" x14ac:dyDescent="0.4">
      <c r="A38" s="27"/>
      <c r="B38" s="53" t="s">
        <v>167</v>
      </c>
      <c r="C38" s="24" t="s">
        <v>152</v>
      </c>
      <c r="D38" s="24">
        <f>MAX($D$35:D37)+1</f>
        <v>3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/>
      <c r="AP38" s="22"/>
      <c r="AQ38" s="22"/>
      <c r="AR38" s="22"/>
      <c r="AS38" s="22"/>
      <c r="AT38" s="22"/>
      <c r="AU38" s="22"/>
      <c r="AV38" s="25"/>
    </row>
    <row r="39" spans="1:48" outlineLevel="1" x14ac:dyDescent="0.4">
      <c r="A39" s="27"/>
      <c r="B39" s="53" t="s">
        <v>168</v>
      </c>
      <c r="C39" s="24" t="s">
        <v>152</v>
      </c>
      <c r="D39" s="24">
        <f>MAX($D$35:D38)+1</f>
        <v>4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>
        <v>1</v>
      </c>
      <c r="AV39" s="25"/>
    </row>
    <row r="40" spans="1:48" outlineLevel="1" x14ac:dyDescent="0.4">
      <c r="A40" s="27"/>
      <c r="B40" s="53" t="s">
        <v>169</v>
      </c>
      <c r="C40" s="24" t="s">
        <v>152</v>
      </c>
      <c r="D40" s="24">
        <f>MAX($D$35:D39)+1</f>
        <v>5</v>
      </c>
      <c r="E40" s="22">
        <v>1</v>
      </c>
      <c r="F40" s="22">
        <v>1</v>
      </c>
      <c r="G40" s="22">
        <v>1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/>
      <c r="AP40" s="22"/>
      <c r="AQ40" s="22"/>
      <c r="AR40" s="22"/>
      <c r="AS40" s="22"/>
      <c r="AT40" s="22">
        <v>1</v>
      </c>
      <c r="AU40" s="22">
        <v>1</v>
      </c>
      <c r="AV40" s="25"/>
    </row>
    <row r="41" spans="1:48" outlineLevel="1" x14ac:dyDescent="0.4">
      <c r="A41" s="27"/>
      <c r="B41" s="49" t="s">
        <v>170</v>
      </c>
      <c r="C41" s="29"/>
      <c r="D41" s="7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outlineLevel="1" x14ac:dyDescent="0.4">
      <c r="A42" s="27"/>
      <c r="B42" s="53" t="s">
        <v>167</v>
      </c>
      <c r="C42" s="24" t="s">
        <v>152</v>
      </c>
      <c r="D42" s="24">
        <f>MAX($D$35:D41)+1</f>
        <v>6</v>
      </c>
      <c r="E42" s="22">
        <v>1</v>
      </c>
      <c r="F42" s="22">
        <v>1</v>
      </c>
      <c r="G42" s="22">
        <v>1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5"/>
    </row>
    <row r="43" spans="1:48" outlineLevel="1" x14ac:dyDescent="0.4">
      <c r="A43" s="27"/>
      <c r="B43" s="53" t="s">
        <v>168</v>
      </c>
      <c r="C43" s="24" t="s">
        <v>152</v>
      </c>
      <c r="D43" s="24">
        <f>MAX($D$35:D42)+1</f>
        <v>7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>
        <v>1</v>
      </c>
      <c r="AV43" s="25"/>
    </row>
    <row r="44" spans="1:48" outlineLevel="1" x14ac:dyDescent="0.4">
      <c r="A44" s="27"/>
      <c r="B44" s="53" t="s">
        <v>169</v>
      </c>
      <c r="C44" s="24" t="s">
        <v>152</v>
      </c>
      <c r="D44" s="24">
        <f>MAX($D$35:D43)+1</f>
        <v>8</v>
      </c>
      <c r="E44" s="22">
        <v>1</v>
      </c>
      <c r="F44" s="22">
        <v>1</v>
      </c>
      <c r="G44" s="22">
        <v>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/>
      <c r="AL44" s="22"/>
      <c r="AM44" s="22"/>
      <c r="AN44" s="22"/>
      <c r="AO44" s="22"/>
      <c r="AP44" s="22"/>
      <c r="AQ44" s="22"/>
      <c r="AR44" s="22"/>
      <c r="AS44" s="22"/>
      <c r="AT44" s="22">
        <v>1</v>
      </c>
      <c r="AU44" s="22">
        <v>1</v>
      </c>
      <c r="AV44" s="25"/>
    </row>
    <row r="45" spans="1:48" outlineLevel="1" x14ac:dyDescent="0.4">
      <c r="A45" s="27"/>
      <c r="B45" s="49" t="s">
        <v>171</v>
      </c>
      <c r="C45" s="29"/>
      <c r="D45" s="7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outlineLevel="1" x14ac:dyDescent="0.4">
      <c r="A46" s="27"/>
      <c r="B46" s="53" t="s">
        <v>167</v>
      </c>
      <c r="C46" s="24" t="s">
        <v>152</v>
      </c>
      <c r="D46" s="24">
        <f>MAX($D$35:D45)+1</f>
        <v>9</v>
      </c>
      <c r="E46" s="22">
        <v>1</v>
      </c>
      <c r="F46" s="22">
        <v>1</v>
      </c>
      <c r="G46" s="22">
        <v>1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/>
      <c r="AP46" s="22"/>
      <c r="AQ46" s="22"/>
      <c r="AR46" s="22"/>
      <c r="AS46" s="22"/>
      <c r="AT46" s="22"/>
      <c r="AU46" s="22"/>
      <c r="AV46" s="25"/>
    </row>
    <row r="47" spans="1:48" outlineLevel="1" x14ac:dyDescent="0.4">
      <c r="A47" s="27"/>
      <c r="B47" s="53" t="s">
        <v>168</v>
      </c>
      <c r="C47" s="24" t="s">
        <v>152</v>
      </c>
      <c r="D47" s="24">
        <f>MAX($D$35:D46)+1</f>
        <v>10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>
        <v>1</v>
      </c>
      <c r="AV47" s="25"/>
    </row>
    <row r="48" spans="1:48" outlineLevel="1" x14ac:dyDescent="0.4">
      <c r="A48" s="27"/>
      <c r="B48" s="53" t="s">
        <v>172</v>
      </c>
      <c r="C48" s="24" t="s">
        <v>152</v>
      </c>
      <c r="D48" s="24">
        <f>MAX($D$35:D47)+1</f>
        <v>11</v>
      </c>
      <c r="E48" s="22">
        <v>1</v>
      </c>
      <c r="F48" s="22">
        <v>1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/>
      <c r="AP48" s="22"/>
      <c r="AQ48" s="22"/>
      <c r="AR48" s="22"/>
      <c r="AS48" s="22"/>
      <c r="AT48" s="22">
        <v>1</v>
      </c>
      <c r="AU48" s="22">
        <v>1</v>
      </c>
      <c r="AV48" s="25"/>
    </row>
    <row r="49" spans="1:48" outlineLevel="1" x14ac:dyDescent="0.4">
      <c r="A49" s="27"/>
      <c r="B49" s="53" t="s">
        <v>173</v>
      </c>
      <c r="C49" s="24" t="s">
        <v>152</v>
      </c>
      <c r="D49" s="24">
        <f>MAX($D$35:D48)+1</f>
        <v>12</v>
      </c>
      <c r="E49" s="22">
        <v>1</v>
      </c>
      <c r="F49" s="22">
        <v>1</v>
      </c>
      <c r="G49" s="22">
        <v>1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>
        <v>1</v>
      </c>
      <c r="AF49" s="22">
        <v>1</v>
      </c>
      <c r="AG49" s="22">
        <v>1</v>
      </c>
      <c r="AH49" s="22">
        <v>1</v>
      </c>
      <c r="AI49" s="22">
        <v>1</v>
      </c>
      <c r="AJ49" s="22">
        <v>1</v>
      </c>
      <c r="AK49" s="22"/>
      <c r="AL49" s="22"/>
      <c r="AM49" s="22"/>
      <c r="AN49" s="22"/>
      <c r="AO49" s="22"/>
      <c r="AP49" s="22"/>
      <c r="AQ49" s="22"/>
      <c r="AR49" s="22"/>
      <c r="AS49" s="22"/>
      <c r="AT49" s="22">
        <v>1</v>
      </c>
      <c r="AU49" s="22">
        <v>1</v>
      </c>
      <c r="AV49" s="25"/>
    </row>
    <row r="50" spans="1:48" outlineLevel="1" x14ac:dyDescent="0.4">
      <c r="A50" s="27"/>
      <c r="B50" s="53" t="s">
        <v>174</v>
      </c>
      <c r="C50" s="24" t="s">
        <v>152</v>
      </c>
      <c r="D50" s="24">
        <f>MAX($D$35:D49)+1</f>
        <v>13</v>
      </c>
      <c r="E50" s="22">
        <v>1</v>
      </c>
      <c r="F50" s="22">
        <v>1</v>
      </c>
      <c r="G50" s="22">
        <v>1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>
        <v>1</v>
      </c>
      <c r="AF50" s="22">
        <v>1</v>
      </c>
      <c r="AG50" s="22">
        <v>1</v>
      </c>
      <c r="AH50" s="22">
        <v>1</v>
      </c>
      <c r="AI50" s="22">
        <v>1</v>
      </c>
      <c r="AJ50" s="22">
        <v>1</v>
      </c>
      <c r="AK50" s="22"/>
      <c r="AL50" s="22"/>
      <c r="AM50" s="22"/>
      <c r="AN50" s="22"/>
      <c r="AO50" s="22"/>
      <c r="AP50" s="22"/>
      <c r="AQ50" s="22"/>
      <c r="AR50" s="22"/>
      <c r="AS50" s="22"/>
      <c r="AT50" s="22">
        <v>1</v>
      </c>
      <c r="AU50" s="22">
        <v>1</v>
      </c>
      <c r="AV50" s="25"/>
    </row>
    <row r="51" spans="1:48" outlineLevel="1" x14ac:dyDescent="0.4">
      <c r="A51" s="27"/>
      <c r="B51" s="49" t="s">
        <v>175</v>
      </c>
      <c r="C51" s="29"/>
      <c r="D51" s="7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outlineLevel="1" x14ac:dyDescent="0.4">
      <c r="A52" s="27"/>
      <c r="B52" s="53" t="s">
        <v>167</v>
      </c>
      <c r="C52" s="24" t="s">
        <v>152</v>
      </c>
      <c r="D52" s="24">
        <f>MAX($D$35:D51)+1</f>
        <v>14</v>
      </c>
      <c r="E52" s="22">
        <v>1</v>
      </c>
      <c r="F52" s="22">
        <v>1</v>
      </c>
      <c r="G52" s="22">
        <v>1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/>
      <c r="AP52" s="22"/>
      <c r="AQ52" s="22"/>
      <c r="AR52" s="22"/>
      <c r="AS52" s="22"/>
      <c r="AT52" s="22"/>
      <c r="AU52" s="22"/>
      <c r="AV52" s="25"/>
    </row>
    <row r="53" spans="1:48" outlineLevel="1" x14ac:dyDescent="0.4">
      <c r="A53" s="27"/>
      <c r="B53" s="53" t="s">
        <v>168</v>
      </c>
      <c r="C53" s="24" t="s">
        <v>152</v>
      </c>
      <c r="D53" s="24">
        <f>MAX($D$35:D52)+1</f>
        <v>15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>
        <v>1</v>
      </c>
      <c r="AV53" s="25"/>
    </row>
    <row r="54" spans="1:48" outlineLevel="1" x14ac:dyDescent="0.4">
      <c r="A54" s="27"/>
      <c r="B54" s="53" t="s">
        <v>169</v>
      </c>
      <c r="C54" s="24" t="s">
        <v>152</v>
      </c>
      <c r="D54" s="24">
        <f>MAX($D$35:D53)+1</f>
        <v>16</v>
      </c>
      <c r="E54" s="22">
        <v>1</v>
      </c>
      <c r="F54" s="22">
        <v>1</v>
      </c>
      <c r="G54" s="22">
        <v>1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/>
      <c r="AP54" s="22"/>
      <c r="AQ54" s="22"/>
      <c r="AR54" s="22"/>
      <c r="AS54" s="22"/>
      <c r="AT54" s="22">
        <v>1</v>
      </c>
      <c r="AU54" s="22">
        <v>1</v>
      </c>
      <c r="AV54" s="25"/>
    </row>
    <row r="55" spans="1:48" outlineLevel="1" x14ac:dyDescent="0.4">
      <c r="A55" s="27"/>
      <c r="B55" s="49" t="s">
        <v>176</v>
      </c>
      <c r="C55" s="29"/>
      <c r="D55" s="7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1:48" outlineLevel="1" x14ac:dyDescent="0.4">
      <c r="A56" s="27"/>
      <c r="B56" s="53" t="s">
        <v>167</v>
      </c>
      <c r="C56" s="24" t="s">
        <v>152</v>
      </c>
      <c r="D56" s="24">
        <f>MAX($D$35:D55)+1</f>
        <v>17</v>
      </c>
      <c r="E56" s="22">
        <v>1</v>
      </c>
      <c r="F56" s="22">
        <v>1</v>
      </c>
      <c r="G56" s="22">
        <v>1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/>
      <c r="AP56" s="22"/>
      <c r="AQ56" s="22"/>
      <c r="AR56" s="22"/>
      <c r="AS56" s="22"/>
      <c r="AT56" s="22"/>
      <c r="AU56" s="22"/>
      <c r="AV56" s="25"/>
    </row>
    <row r="57" spans="1:48" outlineLevel="1" x14ac:dyDescent="0.4">
      <c r="A57" s="27"/>
      <c r="B57" s="53" t="s">
        <v>168</v>
      </c>
      <c r="C57" s="24" t="s">
        <v>152</v>
      </c>
      <c r="D57" s="24">
        <f>MAX($D$35:D56)+1</f>
        <v>18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>
        <v>1</v>
      </c>
      <c r="AV57" s="25"/>
    </row>
    <row r="58" spans="1:48" outlineLevel="1" x14ac:dyDescent="0.4">
      <c r="A58" s="27"/>
      <c r="B58" s="53" t="s">
        <v>169</v>
      </c>
      <c r="C58" s="24" t="s">
        <v>152</v>
      </c>
      <c r="D58" s="24">
        <f>MAX($D$35:D57)+1</f>
        <v>19</v>
      </c>
      <c r="E58" s="22">
        <v>1</v>
      </c>
      <c r="F58" s="22">
        <v>1</v>
      </c>
      <c r="G58" s="22">
        <v>1</v>
      </c>
      <c r="H58" s="22">
        <v>1</v>
      </c>
      <c r="I58" s="22">
        <v>1</v>
      </c>
      <c r="J58" s="22">
        <v>1</v>
      </c>
      <c r="K58" s="22">
        <v>1</v>
      </c>
      <c r="L58" s="22">
        <v>1</v>
      </c>
      <c r="M58" s="22">
        <v>1</v>
      </c>
      <c r="N58" s="22">
        <v>1</v>
      </c>
      <c r="O58" s="22">
        <v>1</v>
      </c>
      <c r="P58" s="22">
        <v>1</v>
      </c>
      <c r="Q58" s="22">
        <v>1</v>
      </c>
      <c r="R58" s="22">
        <v>1</v>
      </c>
      <c r="S58" s="22">
        <v>1</v>
      </c>
      <c r="T58" s="22">
        <v>1</v>
      </c>
      <c r="U58" s="22">
        <v>1</v>
      </c>
      <c r="V58" s="22">
        <v>1</v>
      </c>
      <c r="W58" s="22">
        <v>1</v>
      </c>
      <c r="X58" s="22">
        <v>1</v>
      </c>
      <c r="Y58" s="22">
        <v>1</v>
      </c>
      <c r="Z58" s="22">
        <v>1</v>
      </c>
      <c r="AA58" s="22">
        <v>1</v>
      </c>
      <c r="AB58" s="22">
        <v>1</v>
      </c>
      <c r="AC58" s="22">
        <v>1</v>
      </c>
      <c r="AD58" s="22">
        <v>1</v>
      </c>
      <c r="AE58" s="22">
        <v>1</v>
      </c>
      <c r="AF58" s="22">
        <v>1</v>
      </c>
      <c r="AG58" s="22">
        <v>1</v>
      </c>
      <c r="AH58" s="22">
        <v>1</v>
      </c>
      <c r="AI58" s="22">
        <v>1</v>
      </c>
      <c r="AJ58" s="22">
        <v>1</v>
      </c>
      <c r="AK58" s="22">
        <v>1</v>
      </c>
      <c r="AL58" s="22">
        <v>1</v>
      </c>
      <c r="AM58" s="22">
        <v>1</v>
      </c>
      <c r="AN58" s="22">
        <v>1</v>
      </c>
      <c r="AO58" s="22"/>
      <c r="AP58" s="22"/>
      <c r="AQ58" s="22"/>
      <c r="AR58" s="22"/>
      <c r="AS58" s="22"/>
      <c r="AT58" s="22">
        <v>1</v>
      </c>
      <c r="AU58" s="22">
        <v>1</v>
      </c>
      <c r="AV58" s="25"/>
    </row>
    <row r="59" spans="1:48" outlineLevel="1" x14ac:dyDescent="0.4">
      <c r="A59" s="27"/>
      <c r="B59" s="49" t="s">
        <v>177</v>
      </c>
      <c r="C59" s="29"/>
      <c r="D59" s="7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</row>
    <row r="60" spans="1:48" outlineLevel="1" x14ac:dyDescent="0.4">
      <c r="A60" s="27"/>
      <c r="B60" s="53" t="s">
        <v>178</v>
      </c>
      <c r="C60" s="24" t="s">
        <v>152</v>
      </c>
      <c r="D60" s="24">
        <f>MAX($D$35:D59)+1</f>
        <v>20</v>
      </c>
      <c r="E60" s="22">
        <v>1</v>
      </c>
      <c r="F60" s="22">
        <v>1</v>
      </c>
      <c r="G60" s="22">
        <v>1</v>
      </c>
      <c r="H60" s="22">
        <v>1</v>
      </c>
      <c r="I60" s="22">
        <v>1</v>
      </c>
      <c r="J60" s="22">
        <v>1</v>
      </c>
      <c r="K60" s="22">
        <v>1</v>
      </c>
      <c r="L60" s="22">
        <v>1</v>
      </c>
      <c r="M60" s="22">
        <v>1</v>
      </c>
      <c r="N60" s="22">
        <v>1</v>
      </c>
      <c r="O60" s="22">
        <v>1</v>
      </c>
      <c r="P60" s="22">
        <v>1</v>
      </c>
      <c r="Q60" s="22">
        <v>1</v>
      </c>
      <c r="R60" s="22">
        <v>1</v>
      </c>
      <c r="S60" s="22">
        <v>1</v>
      </c>
      <c r="T60" s="22">
        <v>1</v>
      </c>
      <c r="U60" s="22">
        <v>1</v>
      </c>
      <c r="V60" s="22">
        <v>1</v>
      </c>
      <c r="W60" s="22">
        <v>1</v>
      </c>
      <c r="X60" s="22">
        <v>1</v>
      </c>
      <c r="Y60" s="22">
        <v>1</v>
      </c>
      <c r="Z60" s="22">
        <v>1</v>
      </c>
      <c r="AA60" s="22">
        <v>1</v>
      </c>
      <c r="AB60" s="22">
        <v>1</v>
      </c>
      <c r="AC60" s="22">
        <v>1</v>
      </c>
      <c r="AD60" s="22">
        <v>1</v>
      </c>
      <c r="AE60" s="22">
        <v>1</v>
      </c>
      <c r="AF60" s="22">
        <v>1</v>
      </c>
      <c r="AG60" s="22">
        <v>1</v>
      </c>
      <c r="AH60" s="22">
        <v>1</v>
      </c>
      <c r="AI60" s="22">
        <v>1</v>
      </c>
      <c r="AJ60" s="22">
        <v>1</v>
      </c>
      <c r="AK60" s="22">
        <v>1</v>
      </c>
      <c r="AL60" s="22">
        <v>1</v>
      </c>
      <c r="AM60" s="22">
        <v>1</v>
      </c>
      <c r="AN60" s="22">
        <v>1</v>
      </c>
      <c r="AO60" s="22"/>
      <c r="AP60" s="22"/>
      <c r="AQ60" s="22"/>
      <c r="AR60" s="22"/>
      <c r="AS60" s="22"/>
      <c r="AT60" s="22"/>
      <c r="AU60" s="22"/>
      <c r="AV60" s="25"/>
    </row>
    <row r="61" spans="1:48" outlineLevel="1" x14ac:dyDescent="0.4">
      <c r="A61" s="27"/>
      <c r="B61" s="53" t="s">
        <v>168</v>
      </c>
      <c r="C61" s="24" t="s">
        <v>152</v>
      </c>
      <c r="D61" s="24">
        <f>MAX($D$35:D60)+1</f>
        <v>21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>
        <v>1</v>
      </c>
      <c r="AV61" s="25"/>
    </row>
    <row r="62" spans="1:48" outlineLevel="1" x14ac:dyDescent="0.4">
      <c r="A62" s="27"/>
      <c r="B62" s="53" t="s">
        <v>179</v>
      </c>
      <c r="C62" s="24" t="s">
        <v>152</v>
      </c>
      <c r="D62" s="24">
        <f>MAX($D$35:D61)+1</f>
        <v>22</v>
      </c>
      <c r="E62" s="22">
        <v>1</v>
      </c>
      <c r="F62" s="22">
        <v>1</v>
      </c>
      <c r="G62" s="22">
        <v>1</v>
      </c>
      <c r="H62" s="22">
        <v>1</v>
      </c>
      <c r="I62" s="22">
        <v>1</v>
      </c>
      <c r="J62" s="22">
        <v>1</v>
      </c>
      <c r="K62" s="22">
        <v>1</v>
      </c>
      <c r="L62" s="22">
        <v>1</v>
      </c>
      <c r="M62" s="22">
        <v>1</v>
      </c>
      <c r="N62" s="22">
        <v>1</v>
      </c>
      <c r="O62" s="22">
        <v>1</v>
      </c>
      <c r="P62" s="22">
        <v>1</v>
      </c>
      <c r="Q62" s="22">
        <v>1</v>
      </c>
      <c r="R62" s="22">
        <v>1</v>
      </c>
      <c r="S62" s="22">
        <v>1</v>
      </c>
      <c r="T62" s="22">
        <v>1</v>
      </c>
      <c r="U62" s="22">
        <v>1</v>
      </c>
      <c r="V62" s="22">
        <v>1</v>
      </c>
      <c r="W62" s="22">
        <v>1</v>
      </c>
      <c r="X62" s="22">
        <v>1</v>
      </c>
      <c r="Y62" s="22">
        <v>1</v>
      </c>
      <c r="Z62" s="22">
        <v>1</v>
      </c>
      <c r="AA62" s="22">
        <v>1</v>
      </c>
      <c r="AB62" s="22">
        <v>1</v>
      </c>
      <c r="AC62" s="22">
        <v>1</v>
      </c>
      <c r="AD62" s="22">
        <v>1</v>
      </c>
      <c r="AE62" s="22">
        <v>1</v>
      </c>
      <c r="AF62" s="22">
        <v>1</v>
      </c>
      <c r="AG62" s="22">
        <v>1</v>
      </c>
      <c r="AH62" s="22">
        <v>1</v>
      </c>
      <c r="AI62" s="22">
        <v>1</v>
      </c>
      <c r="AJ62" s="22">
        <v>1</v>
      </c>
      <c r="AK62" s="22">
        <v>1</v>
      </c>
      <c r="AL62" s="22">
        <v>1</v>
      </c>
      <c r="AM62" s="22">
        <v>1</v>
      </c>
      <c r="AN62" s="22">
        <v>1</v>
      </c>
      <c r="AO62" s="22"/>
      <c r="AP62" s="22"/>
      <c r="AQ62" s="22"/>
      <c r="AR62" s="22"/>
      <c r="AS62" s="22"/>
      <c r="AT62" s="22">
        <v>1</v>
      </c>
      <c r="AU62" s="22">
        <v>1</v>
      </c>
      <c r="AV62" s="25"/>
    </row>
    <row r="63" spans="1:48" outlineLevel="1" x14ac:dyDescent="0.4">
      <c r="A63" s="27"/>
      <c r="B63" s="53" t="s">
        <v>180</v>
      </c>
      <c r="C63" s="24" t="s">
        <v>152</v>
      </c>
      <c r="D63" s="24">
        <f>MAX($D$35:D62)+1</f>
        <v>23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</v>
      </c>
      <c r="T63" s="22">
        <v>1</v>
      </c>
      <c r="U63" s="22">
        <v>1</v>
      </c>
      <c r="V63" s="22">
        <v>1</v>
      </c>
      <c r="W63" s="22">
        <v>1</v>
      </c>
      <c r="X63" s="22">
        <v>1</v>
      </c>
      <c r="Y63" s="22">
        <v>1</v>
      </c>
      <c r="Z63" s="22">
        <v>1</v>
      </c>
      <c r="AA63" s="22">
        <v>1</v>
      </c>
      <c r="AB63" s="22">
        <v>1</v>
      </c>
      <c r="AC63" s="22">
        <v>1</v>
      </c>
      <c r="AD63" s="22">
        <v>1</v>
      </c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5"/>
    </row>
    <row r="64" spans="1:48" outlineLevel="1" x14ac:dyDescent="0.4">
      <c r="A64" s="27"/>
      <c r="B64" s="53" t="s">
        <v>174</v>
      </c>
      <c r="C64" s="24" t="s">
        <v>152</v>
      </c>
      <c r="D64" s="24">
        <f>MAX($D$35:D63)+1</f>
        <v>24</v>
      </c>
      <c r="E64" s="22">
        <v>1</v>
      </c>
      <c r="F64" s="22">
        <v>1</v>
      </c>
      <c r="G64" s="22">
        <v>1</v>
      </c>
      <c r="H64" s="22">
        <v>1</v>
      </c>
      <c r="I64" s="22">
        <v>1</v>
      </c>
      <c r="J64" s="22">
        <v>1</v>
      </c>
      <c r="K64" s="22">
        <v>1</v>
      </c>
      <c r="L64" s="22">
        <v>1</v>
      </c>
      <c r="M64" s="22">
        <v>1</v>
      </c>
      <c r="N64" s="22">
        <v>1</v>
      </c>
      <c r="O64" s="22">
        <v>1</v>
      </c>
      <c r="P64" s="22">
        <v>1</v>
      </c>
      <c r="Q64" s="22">
        <v>1</v>
      </c>
      <c r="R64" s="22">
        <v>1</v>
      </c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>
        <v>1</v>
      </c>
      <c r="AF64" s="22">
        <v>1</v>
      </c>
      <c r="AG64" s="22">
        <v>1</v>
      </c>
      <c r="AH64" s="22">
        <v>1</v>
      </c>
      <c r="AI64" s="22">
        <v>1</v>
      </c>
      <c r="AJ64" s="22">
        <v>1</v>
      </c>
      <c r="AK64" s="22"/>
      <c r="AL64" s="22"/>
      <c r="AM64" s="22"/>
      <c r="AN64" s="22"/>
      <c r="AO64" s="22"/>
      <c r="AP64" s="22"/>
      <c r="AQ64" s="22"/>
      <c r="AR64" s="22"/>
      <c r="AS64" s="22"/>
      <c r="AT64" s="22">
        <v>1</v>
      </c>
      <c r="AU64" s="22">
        <v>1</v>
      </c>
      <c r="AV64" s="25"/>
    </row>
    <row r="65" spans="1:48" outlineLevel="1" x14ac:dyDescent="0.4">
      <c r="A65" s="27"/>
      <c r="B65" s="49" t="s">
        <v>181</v>
      </c>
      <c r="C65" s="29"/>
      <c r="D65" s="7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</row>
    <row r="66" spans="1:48" outlineLevel="1" x14ac:dyDescent="0.4">
      <c r="A66" s="27"/>
      <c r="B66" s="53" t="s">
        <v>167</v>
      </c>
      <c r="C66" s="24" t="s">
        <v>152</v>
      </c>
      <c r="D66" s="24">
        <f>MAX($D$35:D65)+1</f>
        <v>25</v>
      </c>
      <c r="E66" s="22">
        <v>1</v>
      </c>
      <c r="F66" s="22">
        <v>1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2">
        <v>1</v>
      </c>
      <c r="M66" s="22">
        <v>1</v>
      </c>
      <c r="N66" s="22">
        <v>1</v>
      </c>
      <c r="O66" s="22">
        <v>1</v>
      </c>
      <c r="P66" s="22">
        <v>1</v>
      </c>
      <c r="Q66" s="22">
        <v>1</v>
      </c>
      <c r="R66" s="22">
        <v>1</v>
      </c>
      <c r="S66" s="22">
        <v>1</v>
      </c>
      <c r="T66" s="22">
        <v>1</v>
      </c>
      <c r="U66" s="22">
        <v>1</v>
      </c>
      <c r="V66" s="22">
        <v>1</v>
      </c>
      <c r="W66" s="22">
        <v>1</v>
      </c>
      <c r="X66" s="22">
        <v>1</v>
      </c>
      <c r="Y66" s="22">
        <v>1</v>
      </c>
      <c r="Z66" s="22">
        <v>1</v>
      </c>
      <c r="AA66" s="22">
        <v>1</v>
      </c>
      <c r="AB66" s="22">
        <v>1</v>
      </c>
      <c r="AC66" s="22">
        <v>1</v>
      </c>
      <c r="AD66" s="22">
        <v>1</v>
      </c>
      <c r="AE66" s="22">
        <v>1</v>
      </c>
      <c r="AF66" s="22">
        <v>1</v>
      </c>
      <c r="AG66" s="22">
        <v>1</v>
      </c>
      <c r="AH66" s="22">
        <v>1</v>
      </c>
      <c r="AI66" s="22">
        <v>1</v>
      </c>
      <c r="AJ66" s="22">
        <v>1</v>
      </c>
      <c r="AK66" s="22">
        <v>1</v>
      </c>
      <c r="AL66" s="22">
        <v>1</v>
      </c>
      <c r="AM66" s="22">
        <v>1</v>
      </c>
      <c r="AN66" s="22">
        <v>1</v>
      </c>
      <c r="AO66" s="22"/>
      <c r="AP66" s="22"/>
      <c r="AQ66" s="22"/>
      <c r="AR66" s="22"/>
      <c r="AS66" s="22"/>
      <c r="AT66" s="22"/>
      <c r="AU66" s="22"/>
      <c r="AV66" s="25"/>
    </row>
    <row r="67" spans="1:48" outlineLevel="1" x14ac:dyDescent="0.4">
      <c r="A67" s="27"/>
      <c r="B67" s="53" t="s">
        <v>168</v>
      </c>
      <c r="C67" s="24" t="s">
        <v>152</v>
      </c>
      <c r="D67" s="24">
        <f>MAX($D$35:D66)+1</f>
        <v>26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>
        <v>1</v>
      </c>
      <c r="AV67" s="25"/>
    </row>
    <row r="68" spans="1:48" outlineLevel="1" x14ac:dyDescent="0.4">
      <c r="A68" s="27"/>
      <c r="B68" s="53" t="s">
        <v>169</v>
      </c>
      <c r="C68" s="24" t="s">
        <v>152</v>
      </c>
      <c r="D68" s="24">
        <f>MAX($D$35:D67)+1</f>
        <v>27</v>
      </c>
      <c r="E68" s="22">
        <v>1</v>
      </c>
      <c r="F68" s="22">
        <v>1</v>
      </c>
      <c r="G68" s="22">
        <v>1</v>
      </c>
      <c r="H68" s="22">
        <v>1</v>
      </c>
      <c r="I68" s="22">
        <v>1</v>
      </c>
      <c r="J68" s="22">
        <v>1</v>
      </c>
      <c r="K68" s="22">
        <v>1</v>
      </c>
      <c r="L68" s="22">
        <v>1</v>
      </c>
      <c r="M68" s="22">
        <v>1</v>
      </c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>
        <v>1</v>
      </c>
      <c r="AG68" s="22">
        <v>1</v>
      </c>
      <c r="AH68" s="22">
        <v>1</v>
      </c>
      <c r="AI68" s="22">
        <v>1</v>
      </c>
      <c r="AJ68" s="22">
        <v>1</v>
      </c>
      <c r="AK68" s="22">
        <v>1</v>
      </c>
      <c r="AL68" s="22">
        <v>1</v>
      </c>
      <c r="AM68" s="22">
        <v>1</v>
      </c>
      <c r="AN68" s="22">
        <v>1</v>
      </c>
      <c r="AO68" s="22"/>
      <c r="AP68" s="22"/>
      <c r="AQ68" s="22"/>
      <c r="AR68" s="22"/>
      <c r="AS68" s="22"/>
      <c r="AT68" s="22">
        <v>1</v>
      </c>
      <c r="AU68" s="22">
        <v>1</v>
      </c>
      <c r="AV68" s="25"/>
    </row>
    <row r="69" spans="1:48" outlineLevel="1" x14ac:dyDescent="0.4">
      <c r="A69" s="27"/>
      <c r="B69" s="49" t="s">
        <v>182</v>
      </c>
      <c r="C69" s="29"/>
      <c r="D69" s="7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48" outlineLevel="1" x14ac:dyDescent="0.4">
      <c r="A70" s="27"/>
      <c r="B70" s="53" t="s">
        <v>183</v>
      </c>
      <c r="C70" s="24" t="s">
        <v>152</v>
      </c>
      <c r="D70" s="24">
        <f>MAX($D$35:D69)+1</f>
        <v>28</v>
      </c>
      <c r="E70" s="22">
        <v>1</v>
      </c>
      <c r="F70" s="22">
        <v>1</v>
      </c>
      <c r="G70" s="22">
        <v>1</v>
      </c>
      <c r="H70" s="22">
        <v>1</v>
      </c>
      <c r="I70" s="22">
        <v>1</v>
      </c>
      <c r="J70" s="22">
        <v>1</v>
      </c>
      <c r="K70" s="22">
        <v>1</v>
      </c>
      <c r="L70" s="22">
        <v>1</v>
      </c>
      <c r="M70" s="22">
        <v>1</v>
      </c>
      <c r="N70" s="22">
        <v>1</v>
      </c>
      <c r="O70" s="22">
        <v>1</v>
      </c>
      <c r="P70" s="22">
        <v>1</v>
      </c>
      <c r="Q70" s="22">
        <v>1</v>
      </c>
      <c r="R70" s="22">
        <v>1</v>
      </c>
      <c r="S70" s="22">
        <v>1</v>
      </c>
      <c r="T70" s="22">
        <v>1</v>
      </c>
      <c r="U70" s="22">
        <v>1</v>
      </c>
      <c r="V70" s="22">
        <v>1</v>
      </c>
      <c r="W70" s="22">
        <v>1</v>
      </c>
      <c r="X70" s="22">
        <v>1</v>
      </c>
      <c r="Y70" s="22">
        <v>1</v>
      </c>
      <c r="Z70" s="22">
        <v>1</v>
      </c>
      <c r="AA70" s="22">
        <v>1</v>
      </c>
      <c r="AB70" s="22">
        <v>1</v>
      </c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>
        <v>1</v>
      </c>
      <c r="AL70" s="22">
        <v>1</v>
      </c>
      <c r="AM70" s="22">
        <v>1</v>
      </c>
      <c r="AN70" s="22">
        <v>1</v>
      </c>
      <c r="AO70" s="22"/>
      <c r="AP70" s="22"/>
      <c r="AQ70" s="22"/>
      <c r="AR70" s="22"/>
      <c r="AS70" s="22"/>
      <c r="AT70" s="22"/>
      <c r="AU70" s="22"/>
      <c r="AV70" s="25"/>
    </row>
    <row r="71" spans="1:48" outlineLevel="1" x14ac:dyDescent="0.4">
      <c r="A71" s="27"/>
      <c r="B71" s="53" t="s">
        <v>168</v>
      </c>
      <c r="C71" s="24" t="s">
        <v>152</v>
      </c>
      <c r="D71" s="24">
        <f>MAX($D$35:D70)+1</f>
        <v>29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>
        <v>1</v>
      </c>
      <c r="AV71" s="25"/>
    </row>
    <row r="72" spans="1:48" outlineLevel="1" x14ac:dyDescent="0.4">
      <c r="A72" s="27"/>
      <c r="B72" s="53" t="s">
        <v>172</v>
      </c>
      <c r="C72" s="24" t="s">
        <v>152</v>
      </c>
      <c r="D72" s="24">
        <f>MAX($D$35:D71)+1</f>
        <v>30</v>
      </c>
      <c r="E72" s="22">
        <v>1</v>
      </c>
      <c r="F72" s="22">
        <v>1</v>
      </c>
      <c r="G72" s="22">
        <v>1</v>
      </c>
      <c r="H72" s="22">
        <v>1</v>
      </c>
      <c r="I72" s="22">
        <v>1</v>
      </c>
      <c r="J72" s="22">
        <v>1</v>
      </c>
      <c r="K72" s="22">
        <v>1</v>
      </c>
      <c r="L72" s="22">
        <v>1</v>
      </c>
      <c r="M72" s="22">
        <v>1</v>
      </c>
      <c r="N72" s="22">
        <v>1</v>
      </c>
      <c r="O72" s="22">
        <v>1</v>
      </c>
      <c r="P72" s="22">
        <v>1</v>
      </c>
      <c r="Q72" s="22">
        <v>1</v>
      </c>
      <c r="R72" s="22">
        <v>1</v>
      </c>
      <c r="S72" s="22">
        <v>1</v>
      </c>
      <c r="T72" s="22">
        <v>1</v>
      </c>
      <c r="U72" s="22">
        <v>1</v>
      </c>
      <c r="V72" s="22">
        <v>1</v>
      </c>
      <c r="W72" s="22">
        <v>1</v>
      </c>
      <c r="X72" s="22">
        <v>1</v>
      </c>
      <c r="Y72" s="22">
        <v>1</v>
      </c>
      <c r="Z72" s="22">
        <v>1</v>
      </c>
      <c r="AA72" s="22">
        <v>1</v>
      </c>
      <c r="AB72" s="22">
        <v>1</v>
      </c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>
        <v>1</v>
      </c>
      <c r="AL72" s="22">
        <v>1</v>
      </c>
      <c r="AM72" s="22">
        <v>1</v>
      </c>
      <c r="AN72" s="22">
        <v>1</v>
      </c>
      <c r="AO72" s="22"/>
      <c r="AP72" s="22"/>
      <c r="AQ72" s="22"/>
      <c r="AR72" s="22"/>
      <c r="AS72" s="22"/>
      <c r="AT72" s="22">
        <v>1</v>
      </c>
      <c r="AU72" s="22">
        <v>1</v>
      </c>
      <c r="AV72" s="25"/>
    </row>
    <row r="73" spans="1:48" outlineLevel="1" x14ac:dyDescent="0.4">
      <c r="A73" s="27"/>
      <c r="B73" s="53" t="s">
        <v>184</v>
      </c>
      <c r="C73" s="24" t="s">
        <v>152</v>
      </c>
      <c r="D73" s="24">
        <f>MAX($D$35:D72)+1</f>
        <v>31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>
        <v>1</v>
      </c>
      <c r="T73" s="22">
        <v>1</v>
      </c>
      <c r="U73" s="22">
        <v>1</v>
      </c>
      <c r="V73" s="22">
        <v>1</v>
      </c>
      <c r="W73" s="22">
        <v>1</v>
      </c>
      <c r="X73" s="22">
        <v>1</v>
      </c>
      <c r="Y73" s="22">
        <v>1</v>
      </c>
      <c r="Z73" s="22">
        <v>1</v>
      </c>
      <c r="AA73" s="22">
        <v>1</v>
      </c>
      <c r="AB73" s="22">
        <v>1</v>
      </c>
      <c r="AC73" s="22">
        <v>1</v>
      </c>
      <c r="AD73" s="22">
        <v>1</v>
      </c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5"/>
    </row>
    <row r="74" spans="1:48" outlineLevel="1" x14ac:dyDescent="0.4">
      <c r="A74" s="27"/>
      <c r="B74" s="53" t="s">
        <v>180</v>
      </c>
      <c r="C74" s="24" t="s">
        <v>152</v>
      </c>
      <c r="D74" s="24">
        <f>MAX($D$35:D73)+1</f>
        <v>32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>
        <v>1</v>
      </c>
      <c r="AC74" s="22">
        <v>1</v>
      </c>
      <c r="AD74" s="22">
        <v>1</v>
      </c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5"/>
    </row>
    <row r="75" spans="1:48" outlineLevel="1" x14ac:dyDescent="0.4">
      <c r="A75" s="27"/>
      <c r="B75" s="53" t="s">
        <v>173</v>
      </c>
      <c r="C75" s="24" t="s">
        <v>152</v>
      </c>
      <c r="D75" s="24">
        <f>MAX($D$35:D74)+1</f>
        <v>33</v>
      </c>
      <c r="E75" s="22">
        <v>1</v>
      </c>
      <c r="F75" s="22">
        <v>1</v>
      </c>
      <c r="G75" s="22">
        <v>1</v>
      </c>
      <c r="H75" s="22">
        <v>1</v>
      </c>
      <c r="I75" s="22">
        <v>1</v>
      </c>
      <c r="J75" s="22">
        <v>1</v>
      </c>
      <c r="K75" s="22">
        <v>1</v>
      </c>
      <c r="L75" s="22">
        <v>1</v>
      </c>
      <c r="M75" s="22">
        <v>1</v>
      </c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>
        <v>1</v>
      </c>
      <c r="AF75" s="22">
        <v>1</v>
      </c>
      <c r="AG75" s="22">
        <v>1</v>
      </c>
      <c r="AH75" s="22">
        <v>1</v>
      </c>
      <c r="AI75" s="22">
        <v>1</v>
      </c>
      <c r="AJ75" s="22">
        <v>1</v>
      </c>
      <c r="AK75" s="22"/>
      <c r="AL75" s="22"/>
      <c r="AM75" s="22"/>
      <c r="AN75" s="22"/>
      <c r="AO75" s="22"/>
      <c r="AP75" s="22"/>
      <c r="AQ75" s="22"/>
      <c r="AR75" s="22"/>
      <c r="AS75" s="22"/>
      <c r="AT75" s="22">
        <v>1</v>
      </c>
      <c r="AU75" s="22">
        <v>1</v>
      </c>
      <c r="AV75" s="25"/>
    </row>
    <row r="76" spans="1:48" outlineLevel="1" x14ac:dyDescent="0.4">
      <c r="A76" s="27"/>
      <c r="B76" s="53" t="s">
        <v>174</v>
      </c>
      <c r="C76" s="24" t="s">
        <v>152</v>
      </c>
      <c r="D76" s="24">
        <f>MAX($D$35:D75)+1</f>
        <v>34</v>
      </c>
      <c r="E76" s="22">
        <v>1</v>
      </c>
      <c r="F76" s="22">
        <v>1</v>
      </c>
      <c r="G76" s="22">
        <v>1</v>
      </c>
      <c r="H76" s="22">
        <v>1</v>
      </c>
      <c r="I76" s="22">
        <v>1</v>
      </c>
      <c r="J76" s="22">
        <v>1</v>
      </c>
      <c r="K76" s="22">
        <v>1</v>
      </c>
      <c r="L76" s="22">
        <v>1</v>
      </c>
      <c r="M76" s="22">
        <v>1</v>
      </c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>
        <v>1</v>
      </c>
      <c r="AF76" s="22">
        <v>1</v>
      </c>
      <c r="AG76" s="22">
        <v>1</v>
      </c>
      <c r="AH76" s="22">
        <v>1</v>
      </c>
      <c r="AI76" s="22">
        <v>1</v>
      </c>
      <c r="AJ76" s="22">
        <v>1</v>
      </c>
      <c r="AK76" s="22"/>
      <c r="AL76" s="22"/>
      <c r="AM76" s="22"/>
      <c r="AN76" s="22"/>
      <c r="AO76" s="22"/>
      <c r="AP76" s="22"/>
      <c r="AQ76" s="22"/>
      <c r="AR76" s="22"/>
      <c r="AS76" s="22"/>
      <c r="AT76" s="22">
        <v>1</v>
      </c>
      <c r="AU76" s="22">
        <v>1</v>
      </c>
      <c r="AV76" s="25"/>
    </row>
    <row r="77" spans="1:48" outlineLevel="1" x14ac:dyDescent="0.4">
      <c r="A77" s="27"/>
      <c r="B77" s="49" t="s">
        <v>185</v>
      </c>
      <c r="C77" s="29"/>
      <c r="D77" s="7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</row>
    <row r="78" spans="1:48" outlineLevel="1" x14ac:dyDescent="0.4">
      <c r="A78" s="27"/>
      <c r="B78" s="53" t="s">
        <v>167</v>
      </c>
      <c r="C78" s="24" t="s">
        <v>152</v>
      </c>
      <c r="D78" s="24">
        <f>MAX($D$35:D77)+1</f>
        <v>35</v>
      </c>
      <c r="E78" s="22">
        <v>1</v>
      </c>
      <c r="F78" s="22">
        <v>1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2">
        <v>1</v>
      </c>
      <c r="M78" s="22">
        <v>1</v>
      </c>
      <c r="N78" s="22">
        <v>1</v>
      </c>
      <c r="O78" s="22">
        <v>1</v>
      </c>
      <c r="P78" s="22">
        <v>1</v>
      </c>
      <c r="Q78" s="22">
        <v>1</v>
      </c>
      <c r="R78" s="22">
        <v>1</v>
      </c>
      <c r="S78" s="22">
        <v>1</v>
      </c>
      <c r="T78" s="22">
        <v>1</v>
      </c>
      <c r="U78" s="22">
        <v>1</v>
      </c>
      <c r="V78" s="22">
        <v>1</v>
      </c>
      <c r="W78" s="22">
        <v>1</v>
      </c>
      <c r="X78" s="22">
        <v>1</v>
      </c>
      <c r="Y78" s="22">
        <v>1</v>
      </c>
      <c r="Z78" s="22">
        <v>1</v>
      </c>
      <c r="AA78" s="22">
        <v>1</v>
      </c>
      <c r="AB78" s="22">
        <v>1</v>
      </c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>
        <v>1</v>
      </c>
      <c r="AL78" s="22">
        <v>1</v>
      </c>
      <c r="AM78" s="22">
        <v>1</v>
      </c>
      <c r="AN78" s="22">
        <v>1</v>
      </c>
      <c r="AO78" s="22"/>
      <c r="AP78" s="22"/>
      <c r="AQ78" s="22"/>
      <c r="AR78" s="22"/>
      <c r="AS78" s="22"/>
      <c r="AT78" s="22"/>
      <c r="AU78" s="22"/>
      <c r="AV78" s="25"/>
    </row>
    <row r="79" spans="1:48" outlineLevel="1" x14ac:dyDescent="0.4">
      <c r="A79" s="27"/>
      <c r="B79" s="53" t="s">
        <v>168</v>
      </c>
      <c r="C79" s="24" t="s">
        <v>152</v>
      </c>
      <c r="D79" s="24">
        <f>MAX($D$35:D78)+1</f>
        <v>36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>
        <v>1</v>
      </c>
      <c r="AV79" s="25"/>
    </row>
    <row r="80" spans="1:48" outlineLevel="1" x14ac:dyDescent="0.4">
      <c r="A80" s="27"/>
      <c r="B80" s="53" t="s">
        <v>179</v>
      </c>
      <c r="C80" s="24" t="s">
        <v>152</v>
      </c>
      <c r="D80" s="24">
        <f>MAX($D$35:D79)+1</f>
        <v>37</v>
      </c>
      <c r="E80" s="22">
        <v>1</v>
      </c>
      <c r="F80" s="22">
        <v>1</v>
      </c>
      <c r="G80" s="22">
        <v>1</v>
      </c>
      <c r="H80" s="22">
        <v>1</v>
      </c>
      <c r="I80" s="22">
        <v>1</v>
      </c>
      <c r="J80" s="22">
        <v>1</v>
      </c>
      <c r="K80" s="22">
        <v>1</v>
      </c>
      <c r="L80" s="22">
        <v>1</v>
      </c>
      <c r="M80" s="22">
        <v>1</v>
      </c>
      <c r="N80" s="22">
        <v>1</v>
      </c>
      <c r="O80" s="22">
        <v>1</v>
      </c>
      <c r="P80" s="22">
        <v>1</v>
      </c>
      <c r="Q80" s="22">
        <v>1</v>
      </c>
      <c r="R80" s="22">
        <v>1</v>
      </c>
      <c r="S80" s="22">
        <v>1</v>
      </c>
      <c r="T80" s="22">
        <v>1</v>
      </c>
      <c r="U80" s="22">
        <v>1</v>
      </c>
      <c r="V80" s="22">
        <v>1</v>
      </c>
      <c r="W80" s="22">
        <v>1</v>
      </c>
      <c r="X80" s="22">
        <v>1</v>
      </c>
      <c r="Y80" s="22">
        <v>1</v>
      </c>
      <c r="Z80" s="22">
        <v>1</v>
      </c>
      <c r="AA80" s="22">
        <v>1</v>
      </c>
      <c r="AB80" s="22">
        <v>1</v>
      </c>
      <c r="AC80" s="22">
        <v>1</v>
      </c>
      <c r="AD80" s="22">
        <v>1</v>
      </c>
      <c r="AE80" s="22">
        <v>1</v>
      </c>
      <c r="AF80" s="22">
        <v>1</v>
      </c>
      <c r="AG80" s="22">
        <v>1</v>
      </c>
      <c r="AH80" s="22">
        <v>1</v>
      </c>
      <c r="AI80" s="22">
        <v>1</v>
      </c>
      <c r="AJ80" s="22">
        <v>1</v>
      </c>
      <c r="AK80" s="22">
        <v>1</v>
      </c>
      <c r="AL80" s="22">
        <v>1</v>
      </c>
      <c r="AM80" s="22">
        <v>1</v>
      </c>
      <c r="AN80" s="22">
        <v>1</v>
      </c>
      <c r="AO80" s="22"/>
      <c r="AP80" s="22"/>
      <c r="AQ80" s="22"/>
      <c r="AR80" s="22"/>
      <c r="AS80" s="22"/>
      <c r="AT80" s="22">
        <v>1</v>
      </c>
      <c r="AU80" s="22">
        <v>1</v>
      </c>
      <c r="AV80" s="25"/>
    </row>
    <row r="81" spans="1:48" outlineLevel="1" x14ac:dyDescent="0.4">
      <c r="A81" s="27"/>
      <c r="B81" s="53" t="s">
        <v>174</v>
      </c>
      <c r="C81" s="24" t="s">
        <v>152</v>
      </c>
      <c r="D81" s="24">
        <f>MAX($D$35:D80)+1</f>
        <v>38</v>
      </c>
      <c r="E81" s="22">
        <v>1</v>
      </c>
      <c r="F81" s="22">
        <v>1</v>
      </c>
      <c r="G81" s="22">
        <v>1</v>
      </c>
      <c r="H81" s="22">
        <v>1</v>
      </c>
      <c r="I81" s="22">
        <v>1</v>
      </c>
      <c r="J81" s="22">
        <v>1</v>
      </c>
      <c r="K81" s="22">
        <v>1</v>
      </c>
      <c r="L81" s="22">
        <v>1</v>
      </c>
      <c r="M81" s="22">
        <v>1</v>
      </c>
      <c r="N81" s="22">
        <v>1</v>
      </c>
      <c r="O81" s="22">
        <v>1</v>
      </c>
      <c r="P81" s="22">
        <v>1</v>
      </c>
      <c r="Q81" s="22">
        <v>1</v>
      </c>
      <c r="R81" s="22">
        <v>1</v>
      </c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>
        <v>1</v>
      </c>
      <c r="AF81" s="22">
        <v>1</v>
      </c>
      <c r="AG81" s="22">
        <v>1</v>
      </c>
      <c r="AH81" s="22">
        <v>1</v>
      </c>
      <c r="AI81" s="22">
        <v>1</v>
      </c>
      <c r="AJ81" s="22">
        <v>1</v>
      </c>
      <c r="AK81" s="22"/>
      <c r="AL81" s="22"/>
      <c r="AM81" s="22"/>
      <c r="AN81" s="22"/>
      <c r="AO81" s="22"/>
      <c r="AP81" s="22"/>
      <c r="AQ81" s="22"/>
      <c r="AR81" s="22"/>
      <c r="AS81" s="22"/>
      <c r="AT81" s="22">
        <v>1</v>
      </c>
      <c r="AU81" s="22">
        <v>1</v>
      </c>
      <c r="AV81" s="25"/>
    </row>
    <row r="82" spans="1:48" outlineLevel="1" x14ac:dyDescent="0.4">
      <c r="A82" s="27"/>
      <c r="B82" s="28"/>
      <c r="C82" s="2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4">
      <c r="A83" s="6">
        <f ca="1">MAX($A$1:A82)+subsection</f>
        <v>4.0299999999999994</v>
      </c>
      <c r="B83" s="6" t="s">
        <v>311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51"/>
      <c r="AP83" s="51"/>
      <c r="AQ83" s="51"/>
      <c r="AR83" s="51"/>
      <c r="AS83" s="51"/>
      <c r="AT83" s="51"/>
      <c r="AU83" s="51"/>
      <c r="AV83" s="51"/>
    </row>
    <row r="84" spans="1:48" x14ac:dyDescent="0.4">
      <c r="A84" s="27"/>
      <c r="C84" s="2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outlineLevel="1" x14ac:dyDescent="0.4">
      <c r="A85" s="27"/>
      <c r="B85" s="50" t="s">
        <v>186</v>
      </c>
      <c r="C85" s="2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</row>
    <row r="86" spans="1:48" outlineLevel="1" x14ac:dyDescent="0.4">
      <c r="A86" s="27"/>
      <c r="B86" s="28"/>
      <c r="C86" s="2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</row>
    <row r="87" spans="1:48" outlineLevel="1" x14ac:dyDescent="0.4">
      <c r="A87" s="27"/>
      <c r="B87" s="48" t="s">
        <v>187</v>
      </c>
      <c r="C87" s="2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</row>
    <row r="88" spans="1:48" outlineLevel="1" x14ac:dyDescent="0.4">
      <c r="A88" s="27"/>
      <c r="B88" s="28"/>
      <c r="C88" s="29"/>
      <c r="D88" s="54" t="s">
        <v>188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77" t="s">
        <v>163</v>
      </c>
      <c r="AU88" s="77"/>
      <c r="AV88" s="25"/>
    </row>
    <row r="89" spans="1:48" outlineLevel="1" x14ac:dyDescent="0.4">
      <c r="A89" s="27"/>
      <c r="B89" s="49" t="s">
        <v>189</v>
      </c>
      <c r="C89" s="24" t="s">
        <v>152</v>
      </c>
      <c r="D89" s="75">
        <v>1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>
        <v>1</v>
      </c>
      <c r="T89" s="22"/>
      <c r="U89" s="22">
        <v>1</v>
      </c>
      <c r="V89" s="22"/>
      <c r="W89" s="22">
        <v>1</v>
      </c>
      <c r="X89" s="22">
        <v>1</v>
      </c>
      <c r="Y89" s="22">
        <v>1</v>
      </c>
      <c r="Z89" s="22">
        <v>1</v>
      </c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>
        <v>1</v>
      </c>
      <c r="AV89" s="25"/>
    </row>
    <row r="90" spans="1:48" outlineLevel="1" x14ac:dyDescent="0.4">
      <c r="A90" s="27"/>
      <c r="B90" s="49" t="s">
        <v>190</v>
      </c>
      <c r="C90" s="24" t="s">
        <v>152</v>
      </c>
      <c r="D90" s="24">
        <f>MAX($D$89:D89)+1</f>
        <v>2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>
        <v>1</v>
      </c>
      <c r="T90" s="22"/>
      <c r="U90" s="22">
        <v>1</v>
      </c>
      <c r="V90" s="22"/>
      <c r="W90" s="22">
        <v>1</v>
      </c>
      <c r="X90" s="22">
        <v>1</v>
      </c>
      <c r="Y90" s="22">
        <v>1</v>
      </c>
      <c r="Z90" s="22">
        <v>1</v>
      </c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>
        <v>1</v>
      </c>
      <c r="AV90" s="25"/>
    </row>
    <row r="91" spans="1:48" outlineLevel="1" x14ac:dyDescent="0.4">
      <c r="A91" s="27"/>
      <c r="B91" s="49" t="s">
        <v>191</v>
      </c>
      <c r="C91" s="24" t="s">
        <v>152</v>
      </c>
      <c r="D91" s="24">
        <f>MAX($D$89:D90)+1</f>
        <v>3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>
        <v>1</v>
      </c>
      <c r="U91" s="22"/>
      <c r="V91" s="22">
        <v>1</v>
      </c>
      <c r="W91" s="22">
        <v>1</v>
      </c>
      <c r="X91" s="22">
        <v>1</v>
      </c>
      <c r="Y91" s="22">
        <v>1</v>
      </c>
      <c r="Z91" s="22">
        <v>1</v>
      </c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>
        <v>1</v>
      </c>
      <c r="AV91" s="25"/>
    </row>
    <row r="92" spans="1:48" outlineLevel="1" x14ac:dyDescent="0.4">
      <c r="A92" s="27"/>
      <c r="B92" s="49" t="s">
        <v>192</v>
      </c>
      <c r="C92" s="24" t="s">
        <v>152</v>
      </c>
      <c r="D92" s="24">
        <f>MAX($D$89:D91)+1</f>
        <v>4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>
        <v>1</v>
      </c>
      <c r="U92" s="22"/>
      <c r="V92" s="22">
        <v>1</v>
      </c>
      <c r="W92" s="22">
        <v>1</v>
      </c>
      <c r="X92" s="22">
        <v>1</v>
      </c>
      <c r="Y92" s="22">
        <v>1</v>
      </c>
      <c r="Z92" s="22">
        <v>1</v>
      </c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>
        <v>1</v>
      </c>
      <c r="AV92" s="25"/>
    </row>
    <row r="93" spans="1:48" outlineLevel="1" x14ac:dyDescent="0.4">
      <c r="A93" s="27"/>
      <c r="B93" s="49" t="s">
        <v>193</v>
      </c>
      <c r="C93" s="24" t="s">
        <v>152</v>
      </c>
      <c r="D93" s="24">
        <f>MAX($D$89:D92)+1</f>
        <v>5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>
        <v>1</v>
      </c>
      <c r="T93" s="22">
        <v>1</v>
      </c>
      <c r="U93" s="22">
        <v>1</v>
      </c>
      <c r="V93" s="22">
        <v>1</v>
      </c>
      <c r="W93" s="22">
        <v>1</v>
      </c>
      <c r="X93" s="22">
        <v>1</v>
      </c>
      <c r="Y93" s="22">
        <v>1</v>
      </c>
      <c r="Z93" s="22">
        <v>1</v>
      </c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>
        <v>1</v>
      </c>
      <c r="AV93" s="25"/>
    </row>
    <row r="94" spans="1:48" outlineLevel="1" x14ac:dyDescent="0.4">
      <c r="A94" s="27"/>
      <c r="B94" s="49" t="s">
        <v>194</v>
      </c>
      <c r="C94" s="24" t="s">
        <v>152</v>
      </c>
      <c r="D94" s="24">
        <f>MAX($D$89:D93)+1</f>
        <v>6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>
        <v>1</v>
      </c>
      <c r="T94" s="22">
        <v>1</v>
      </c>
      <c r="U94" s="22">
        <v>1</v>
      </c>
      <c r="V94" s="22">
        <v>1</v>
      </c>
      <c r="W94" s="22">
        <v>1</v>
      </c>
      <c r="X94" s="22">
        <v>1</v>
      </c>
      <c r="Y94" s="22">
        <v>1</v>
      </c>
      <c r="Z94" s="22">
        <v>1</v>
      </c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>
        <v>1</v>
      </c>
      <c r="AV94" s="25"/>
    </row>
    <row r="95" spans="1:48" outlineLevel="1" x14ac:dyDescent="0.4">
      <c r="A95" s="27"/>
      <c r="B95" s="49" t="s">
        <v>195</v>
      </c>
      <c r="C95" s="24" t="s">
        <v>152</v>
      </c>
      <c r="D95" s="24">
        <f>MAX($D$89:D94)+1</f>
        <v>7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>
        <v>1</v>
      </c>
      <c r="AF95" s="22"/>
      <c r="AG95" s="22"/>
      <c r="AH95" s="22">
        <v>1</v>
      </c>
      <c r="AI95" s="22">
        <v>1</v>
      </c>
      <c r="AJ95" s="22">
        <v>1</v>
      </c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>
        <v>1</v>
      </c>
      <c r="AV95" s="25"/>
    </row>
    <row r="96" spans="1:48" outlineLevel="1" x14ac:dyDescent="0.4">
      <c r="A96" s="27"/>
      <c r="B96" s="49" t="s">
        <v>196</v>
      </c>
      <c r="C96" s="24" t="s">
        <v>152</v>
      </c>
      <c r="D96" s="24">
        <f>MAX($D$89:D95)+1</f>
        <v>8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>
        <v>1</v>
      </c>
      <c r="AF96" s="22"/>
      <c r="AG96" s="22"/>
      <c r="AH96" s="22">
        <v>1</v>
      </c>
      <c r="AI96" s="22">
        <v>1</v>
      </c>
      <c r="AJ96" s="22">
        <v>1</v>
      </c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>
        <v>1</v>
      </c>
      <c r="AV96" s="25"/>
    </row>
    <row r="97" spans="1:48" outlineLevel="1" x14ac:dyDescent="0.4">
      <c r="A97" s="27"/>
      <c r="B97" s="49" t="s">
        <v>197</v>
      </c>
      <c r="C97" s="24" t="s">
        <v>152</v>
      </c>
      <c r="D97" s="24">
        <f>MAX($D$89:D96)+1</f>
        <v>9</v>
      </c>
      <c r="E97" s="22">
        <v>1</v>
      </c>
      <c r="F97" s="22">
        <v>1</v>
      </c>
      <c r="G97" s="22">
        <v>1</v>
      </c>
      <c r="H97" s="22">
        <v>1</v>
      </c>
      <c r="I97" s="22">
        <v>1</v>
      </c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>
        <v>1</v>
      </c>
      <c r="AV97" s="25"/>
    </row>
    <row r="98" spans="1:48" outlineLevel="1" x14ac:dyDescent="0.4">
      <c r="A98" s="27"/>
      <c r="B98" s="49" t="s">
        <v>198</v>
      </c>
      <c r="C98" s="24" t="s">
        <v>152</v>
      </c>
      <c r="D98" s="24">
        <f>MAX($D$89:D97)+1</f>
        <v>10</v>
      </c>
      <c r="E98" s="22">
        <v>1</v>
      </c>
      <c r="F98" s="22">
        <v>1</v>
      </c>
      <c r="G98" s="22">
        <v>1</v>
      </c>
      <c r="H98" s="22">
        <v>1</v>
      </c>
      <c r="I98" s="22">
        <v>1</v>
      </c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>
        <v>1</v>
      </c>
      <c r="AV98" s="25"/>
    </row>
    <row r="99" spans="1:48" outlineLevel="1" x14ac:dyDescent="0.4">
      <c r="A99" s="27"/>
      <c r="B99" s="49" t="s">
        <v>199</v>
      </c>
      <c r="C99" s="24" t="s">
        <v>152</v>
      </c>
      <c r="D99" s="24">
        <f>MAX($D$89:D98)+1</f>
        <v>11</v>
      </c>
      <c r="E99" s="22">
        <v>1</v>
      </c>
      <c r="F99" s="22">
        <v>1</v>
      </c>
      <c r="G99" s="22">
        <v>1</v>
      </c>
      <c r="H99" s="22">
        <v>1</v>
      </c>
      <c r="I99" s="22">
        <v>1</v>
      </c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>
        <v>1</v>
      </c>
      <c r="Z99" s="22">
        <v>1</v>
      </c>
      <c r="AA99" s="22">
        <v>1</v>
      </c>
      <c r="AB99" s="22">
        <v>1</v>
      </c>
      <c r="AC99" s="22">
        <v>1</v>
      </c>
      <c r="AD99" s="22">
        <v>1</v>
      </c>
      <c r="AE99" s="22">
        <v>1</v>
      </c>
      <c r="AF99" s="22">
        <v>1</v>
      </c>
      <c r="AG99" s="22">
        <v>1</v>
      </c>
      <c r="AH99" s="22">
        <v>1</v>
      </c>
      <c r="AI99" s="22">
        <v>1</v>
      </c>
      <c r="AJ99" s="22">
        <v>1</v>
      </c>
      <c r="AK99" s="22">
        <v>1</v>
      </c>
      <c r="AL99" s="22">
        <v>1</v>
      </c>
      <c r="AM99" s="22">
        <v>1</v>
      </c>
      <c r="AN99" s="22">
        <v>1</v>
      </c>
      <c r="AO99" s="22"/>
      <c r="AP99" s="22"/>
      <c r="AQ99" s="22"/>
      <c r="AR99" s="22"/>
      <c r="AS99" s="22"/>
      <c r="AT99" s="22"/>
      <c r="AU99" s="22">
        <v>1</v>
      </c>
      <c r="AV99" s="25"/>
    </row>
    <row r="100" spans="1:48" outlineLevel="1" x14ac:dyDescent="0.4">
      <c r="A100" s="27"/>
      <c r="B100" s="49" t="s">
        <v>200</v>
      </c>
      <c r="C100" s="24" t="s">
        <v>152</v>
      </c>
      <c r="D100" s="24">
        <f>MAX($D$89:D99)+1</f>
        <v>12</v>
      </c>
      <c r="E100" s="22">
        <v>1</v>
      </c>
      <c r="F100" s="22">
        <v>1</v>
      </c>
      <c r="G100" s="22">
        <v>1</v>
      </c>
      <c r="H100" s="22">
        <v>1</v>
      </c>
      <c r="I100" s="22">
        <v>1</v>
      </c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>
        <v>1</v>
      </c>
      <c r="AF100" s="22">
        <v>1</v>
      </c>
      <c r="AG100" s="22">
        <v>1</v>
      </c>
      <c r="AH100" s="22">
        <v>1</v>
      </c>
      <c r="AI100" s="22">
        <v>1</v>
      </c>
      <c r="AJ100" s="22">
        <v>1</v>
      </c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>
        <v>1</v>
      </c>
      <c r="AV100" s="25"/>
    </row>
    <row r="101" spans="1:48" outlineLevel="1" x14ac:dyDescent="0.4">
      <c r="A101" s="27"/>
      <c r="B101" s="49" t="s">
        <v>201</v>
      </c>
      <c r="C101" s="24" t="s">
        <v>152</v>
      </c>
      <c r="D101" s="24">
        <f>MAX($D$89:D100)+1</f>
        <v>13</v>
      </c>
      <c r="E101" s="22">
        <v>1</v>
      </c>
      <c r="F101" s="22">
        <v>1</v>
      </c>
      <c r="G101" s="22">
        <v>1</v>
      </c>
      <c r="H101" s="22">
        <v>1</v>
      </c>
      <c r="I101" s="22">
        <v>1</v>
      </c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>
        <v>1</v>
      </c>
      <c r="AV101" s="25"/>
    </row>
    <row r="102" spans="1:48" outlineLevel="1" x14ac:dyDescent="0.4">
      <c r="A102" s="27"/>
      <c r="B102" s="49" t="s">
        <v>202</v>
      </c>
      <c r="C102" s="24" t="s">
        <v>152</v>
      </c>
      <c r="D102" s="24">
        <f>MAX($D$89:D101)+1</f>
        <v>14</v>
      </c>
      <c r="E102" s="22">
        <v>1</v>
      </c>
      <c r="F102" s="22">
        <v>1</v>
      </c>
      <c r="G102" s="22">
        <v>1</v>
      </c>
      <c r="H102" s="22">
        <v>1</v>
      </c>
      <c r="I102" s="22">
        <v>1</v>
      </c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>
        <v>1</v>
      </c>
      <c r="AV102" s="25"/>
    </row>
    <row r="103" spans="1:48" outlineLevel="1" x14ac:dyDescent="0.4">
      <c r="A103" s="27"/>
      <c r="B103" s="49" t="s">
        <v>203</v>
      </c>
      <c r="C103" s="24" t="s">
        <v>152</v>
      </c>
      <c r="D103" s="24">
        <f>MAX($D$89:D102)+1</f>
        <v>15</v>
      </c>
      <c r="E103" s="22">
        <v>1</v>
      </c>
      <c r="F103" s="22">
        <v>1</v>
      </c>
      <c r="G103" s="22">
        <v>1</v>
      </c>
      <c r="H103" s="22">
        <v>1</v>
      </c>
      <c r="I103" s="22">
        <v>1</v>
      </c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>
        <v>1</v>
      </c>
      <c r="AV103" s="25"/>
    </row>
    <row r="104" spans="1:48" outlineLevel="1" x14ac:dyDescent="0.4">
      <c r="A104" s="27"/>
      <c r="B104" s="49" t="s">
        <v>204</v>
      </c>
      <c r="C104" s="24" t="s">
        <v>152</v>
      </c>
      <c r="D104" s="24">
        <f>MAX($D$89:D103)+1</f>
        <v>16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>
        <v>1</v>
      </c>
      <c r="Z104" s="22">
        <v>1</v>
      </c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>
        <v>1</v>
      </c>
      <c r="AV104" s="25"/>
    </row>
    <row r="105" spans="1:48" outlineLevel="1" x14ac:dyDescent="0.4">
      <c r="A105" s="27"/>
      <c r="B105" s="49" t="s">
        <v>205</v>
      </c>
      <c r="C105" s="24" t="s">
        <v>152</v>
      </c>
      <c r="D105" s="24">
        <f>MAX($D$89:D104)+1</f>
        <v>17</v>
      </c>
      <c r="E105" s="22">
        <v>1</v>
      </c>
      <c r="F105" s="22">
        <v>1</v>
      </c>
      <c r="G105" s="22">
        <v>1</v>
      </c>
      <c r="H105" s="22">
        <v>1</v>
      </c>
      <c r="I105" s="22">
        <v>1</v>
      </c>
      <c r="J105" s="22">
        <v>1</v>
      </c>
      <c r="K105" s="22">
        <v>1</v>
      </c>
      <c r="L105" s="22">
        <v>1</v>
      </c>
      <c r="M105" s="22">
        <v>1</v>
      </c>
      <c r="N105" s="22">
        <v>1</v>
      </c>
      <c r="O105" s="22">
        <v>1</v>
      </c>
      <c r="P105" s="22">
        <v>1</v>
      </c>
      <c r="Q105" s="22">
        <v>1</v>
      </c>
      <c r="R105" s="22">
        <v>1</v>
      </c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>
        <v>1</v>
      </c>
      <c r="AV105" s="25"/>
    </row>
    <row r="106" spans="1:48" outlineLevel="1" x14ac:dyDescent="0.4">
      <c r="A106" s="27"/>
      <c r="B106" s="49" t="s">
        <v>206</v>
      </c>
      <c r="C106" s="24" t="s">
        <v>152</v>
      </c>
      <c r="D106" s="24">
        <f>MAX($D$89:D105)+1</f>
        <v>18</v>
      </c>
      <c r="E106" s="22">
        <v>1</v>
      </c>
      <c r="F106" s="22">
        <v>1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22">
        <v>1</v>
      </c>
      <c r="M106" s="22">
        <v>1</v>
      </c>
      <c r="N106" s="22">
        <v>1</v>
      </c>
      <c r="O106" s="22">
        <v>1</v>
      </c>
      <c r="P106" s="22">
        <v>1</v>
      </c>
      <c r="Q106" s="22">
        <v>1</v>
      </c>
      <c r="R106" s="22">
        <v>1</v>
      </c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>
        <v>1</v>
      </c>
      <c r="AV106" s="25"/>
    </row>
    <row r="107" spans="1:48" outlineLevel="1" x14ac:dyDescent="0.4">
      <c r="A107" s="27"/>
      <c r="B107" s="49" t="s">
        <v>207</v>
      </c>
      <c r="C107" s="24" t="s">
        <v>152</v>
      </c>
      <c r="D107" s="24">
        <f>MAX($D$89:D106)+1</f>
        <v>19</v>
      </c>
      <c r="E107" s="22">
        <v>1</v>
      </c>
      <c r="F107" s="22">
        <v>1</v>
      </c>
      <c r="G107" s="22">
        <v>1</v>
      </c>
      <c r="H107" s="22">
        <v>1</v>
      </c>
      <c r="I107" s="22">
        <v>1</v>
      </c>
      <c r="J107" s="22">
        <v>1</v>
      </c>
      <c r="K107" s="22">
        <v>1</v>
      </c>
      <c r="L107" s="22">
        <v>1</v>
      </c>
      <c r="M107" s="22">
        <v>1</v>
      </c>
      <c r="N107" s="22">
        <v>1</v>
      </c>
      <c r="O107" s="22">
        <v>1</v>
      </c>
      <c r="P107" s="22">
        <v>1</v>
      </c>
      <c r="Q107" s="22">
        <v>1</v>
      </c>
      <c r="R107" s="22">
        <v>1</v>
      </c>
      <c r="S107" s="22">
        <v>1</v>
      </c>
      <c r="T107" s="22">
        <v>1</v>
      </c>
      <c r="U107" s="22">
        <v>1</v>
      </c>
      <c r="V107" s="22">
        <v>1</v>
      </c>
      <c r="W107" s="22">
        <v>1</v>
      </c>
      <c r="X107" s="22">
        <v>1</v>
      </c>
      <c r="Y107" s="22">
        <v>1</v>
      </c>
      <c r="Z107" s="22">
        <v>1</v>
      </c>
      <c r="AA107" s="22">
        <v>1</v>
      </c>
      <c r="AB107" s="22">
        <v>1</v>
      </c>
      <c r="AC107" s="22">
        <v>1</v>
      </c>
      <c r="AD107" s="22">
        <v>1</v>
      </c>
      <c r="AE107" s="22">
        <v>1</v>
      </c>
      <c r="AF107" s="22">
        <v>1</v>
      </c>
      <c r="AG107" s="22">
        <v>1</v>
      </c>
      <c r="AH107" s="22">
        <v>1</v>
      </c>
      <c r="AI107" s="22">
        <v>1</v>
      </c>
      <c r="AJ107" s="22">
        <v>1</v>
      </c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>
        <v>1</v>
      </c>
      <c r="AV107" s="25"/>
    </row>
    <row r="108" spans="1:48" outlineLevel="1" x14ac:dyDescent="0.4">
      <c r="A108" s="27"/>
      <c r="B108" s="49" t="s">
        <v>208</v>
      </c>
      <c r="C108" s="24" t="s">
        <v>152</v>
      </c>
      <c r="D108" s="24">
        <f>MAX($D$89:D107)+1</f>
        <v>20</v>
      </c>
      <c r="E108" s="192">
        <v>1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>
        <v>1</v>
      </c>
      <c r="AV108" s="25"/>
    </row>
    <row r="109" spans="1:48" outlineLevel="1" x14ac:dyDescent="0.4">
      <c r="A109" s="27"/>
      <c r="B109" s="49"/>
      <c r="C109" s="2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4">
      <c r="A110" s="30" t="s">
        <v>24</v>
      </c>
      <c r="B110" s="31"/>
      <c r="C110" s="32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</row>
  </sheetData>
  <sheetProtection formatCells="0" formatColumns="0" formatRows="0" insertColumns="0" insertRows="0" insertHyperlinks="0" deleteColumns="0" deleteRows="0" sort="0" autoFilter="0" pivotTables="0"/>
  <dataConsolidate link="1"/>
  <mergeCells count="60">
    <mergeCell ref="M9:M11"/>
    <mergeCell ref="E8:R8"/>
    <mergeCell ref="S8:Z8"/>
    <mergeCell ref="AA8:AJ8"/>
    <mergeCell ref="AK8:AN8"/>
    <mergeCell ref="L9:L11"/>
    <mergeCell ref="S10:S11"/>
    <mergeCell ref="AF9:AG9"/>
    <mergeCell ref="AH9:AJ9"/>
    <mergeCell ref="AM9:AN9"/>
    <mergeCell ref="AE10:AE11"/>
    <mergeCell ref="AF10:AF11"/>
    <mergeCell ref="AN10:AN11"/>
    <mergeCell ref="AO8:AS8"/>
    <mergeCell ref="AU9:AU11"/>
    <mergeCell ref="E10:E11"/>
    <mergeCell ref="F10:F11"/>
    <mergeCell ref="G10:G11"/>
    <mergeCell ref="H10:H11"/>
    <mergeCell ref="I10:I11"/>
    <mergeCell ref="N9:O9"/>
    <mergeCell ref="P9:R9"/>
    <mergeCell ref="S9:T9"/>
    <mergeCell ref="U9:V9"/>
    <mergeCell ref="W9:Z9"/>
    <mergeCell ref="AA9:AD9"/>
    <mergeCell ref="E9:I9"/>
    <mergeCell ref="J9:J11"/>
    <mergeCell ref="K9:K11"/>
    <mergeCell ref="AT9:AT11"/>
    <mergeCell ref="N10:N11"/>
    <mergeCell ref="O10:O11"/>
    <mergeCell ref="P10:P11"/>
    <mergeCell ref="Q10:Q11"/>
    <mergeCell ref="R10:R11"/>
    <mergeCell ref="AG10:AG11"/>
    <mergeCell ref="T10:T11"/>
    <mergeCell ref="U10:U11"/>
    <mergeCell ref="V10:V11"/>
    <mergeCell ref="W10:W11"/>
    <mergeCell ref="X10:X11"/>
    <mergeCell ref="Y10:Y11"/>
    <mergeCell ref="Z10:Z11"/>
    <mergeCell ref="AA10:AC10"/>
    <mergeCell ref="AD10:AD11"/>
    <mergeCell ref="E12:I12"/>
    <mergeCell ref="J12:M12"/>
    <mergeCell ref="N12:O12"/>
    <mergeCell ref="P12:R12"/>
    <mergeCell ref="S12:Z12"/>
    <mergeCell ref="AA12:AD12"/>
    <mergeCell ref="AF12:AG12"/>
    <mergeCell ref="AI12:AJ12"/>
    <mergeCell ref="AM12:AN12"/>
    <mergeCell ref="AH10:AH11"/>
    <mergeCell ref="AI10:AI11"/>
    <mergeCell ref="AJ10:AJ11"/>
    <mergeCell ref="AK10:AK11"/>
    <mergeCell ref="AL10:AL11"/>
    <mergeCell ref="AM10:AM11"/>
  </mergeCells>
  <conditionalFormatting sqref="B3">
    <cfRule type="expression" dxfId="149" priority="1">
      <formula>$B$3="The model contains one or more errors"</formula>
    </cfRule>
  </conditionalFormatting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BQ217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0" width="9" style="1" customWidth="1"/>
    <col min="11" max="11" width="2.42578125" style="1" customWidth="1"/>
    <col min="12" max="23" width="0" style="1" hidden="1" customWidth="1"/>
    <col min="24" max="69" width="0" style="1" hidden="1"/>
    <col min="70" max="16384" width="9.140625" style="1" hidden="1"/>
  </cols>
  <sheetData>
    <row r="1" spans="1:11" s="2" customFormat="1" ht="18" x14ac:dyDescent="0.55000000000000004">
      <c r="A1" s="97" t="s">
        <v>310</v>
      </c>
      <c r="B1" s="98"/>
      <c r="C1" s="99"/>
      <c r="D1" s="100"/>
      <c r="E1" s="100"/>
      <c r="F1" s="100"/>
      <c r="G1" s="100"/>
      <c r="H1" s="100"/>
      <c r="I1" s="100"/>
      <c r="J1" s="100"/>
    </row>
    <row r="2" spans="1:11" s="3" customFormat="1" x14ac:dyDescent="0.4">
      <c r="A2" s="101">
        <v>6</v>
      </c>
      <c r="B2" s="102" t="s">
        <v>320</v>
      </c>
      <c r="C2" s="96"/>
      <c r="D2" s="103"/>
      <c r="E2" s="103"/>
      <c r="F2" s="103"/>
      <c r="G2" s="103"/>
      <c r="H2" s="103"/>
      <c r="I2" s="103"/>
      <c r="J2" s="103"/>
    </row>
    <row r="3" spans="1:11" s="3" customFormat="1" x14ac:dyDescent="0.4">
      <c r="A3" s="126">
        <v>0</v>
      </c>
      <c r="B3" s="127" t="s">
        <v>315</v>
      </c>
      <c r="C3" s="96"/>
      <c r="D3" s="103"/>
      <c r="E3" s="103"/>
      <c r="F3" s="103"/>
      <c r="G3" s="103"/>
      <c r="H3" s="103"/>
      <c r="I3" s="210"/>
      <c r="J3" s="103"/>
    </row>
    <row r="4" spans="1:11" s="3" customFormat="1" x14ac:dyDescent="0.4">
      <c r="A4" s="104"/>
      <c r="B4" s="105"/>
      <c r="C4" s="96"/>
      <c r="D4" s="103"/>
      <c r="E4" s="103"/>
      <c r="F4" s="103"/>
      <c r="G4" s="103"/>
      <c r="H4" s="103"/>
      <c r="I4" s="103"/>
      <c r="J4" s="103"/>
    </row>
    <row r="5" spans="1:11" x14ac:dyDescent="0.4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</row>
    <row r="6" spans="1:11" x14ac:dyDescent="0.4">
      <c r="A6" s="6">
        <v>6.01</v>
      </c>
      <c r="B6" s="6" t="s">
        <v>209</v>
      </c>
      <c r="C6" s="7"/>
      <c r="D6" s="8"/>
      <c r="E6" s="8"/>
      <c r="F6" s="8"/>
      <c r="G6" s="8"/>
      <c r="H6" s="8"/>
      <c r="I6" s="8"/>
      <c r="J6" s="8"/>
    </row>
    <row r="7" spans="1:11" x14ac:dyDescent="0.4">
      <c r="A7" s="9"/>
      <c r="C7" s="13"/>
      <c r="D7" s="46"/>
    </row>
    <row r="8" spans="1:11" ht="15.75" customHeight="1" x14ac:dyDescent="0.4">
      <c r="A8" s="9"/>
      <c r="C8" s="13"/>
      <c r="D8" s="46"/>
      <c r="E8" s="76"/>
      <c r="F8" s="91" t="s">
        <v>328</v>
      </c>
      <c r="G8" s="91" t="s">
        <v>328</v>
      </c>
      <c r="H8" s="91" t="s">
        <v>328</v>
      </c>
      <c r="I8" s="91" t="s">
        <v>329</v>
      </c>
      <c r="J8" s="91" t="s">
        <v>329</v>
      </c>
    </row>
    <row r="9" spans="1:11" s="18" customFormat="1" ht="28.5" customHeight="1" x14ac:dyDescent="0.4">
      <c r="A9" s="15"/>
      <c r="B9" s="55" t="s">
        <v>210</v>
      </c>
      <c r="C9" s="16"/>
      <c r="D9" s="17"/>
      <c r="E9" s="56">
        <v>2015</v>
      </c>
      <c r="F9" s="57">
        <v>2016</v>
      </c>
      <c r="G9" s="57">
        <v>2017</v>
      </c>
      <c r="H9" s="57">
        <v>2018</v>
      </c>
      <c r="I9" s="57">
        <v>2019</v>
      </c>
      <c r="J9" s="57">
        <v>2020</v>
      </c>
      <c r="K9" s="14"/>
    </row>
    <row r="10" spans="1:11" s="18" customFormat="1" ht="14.25" hidden="1" customHeight="1" outlineLevel="1" x14ac:dyDescent="0.4">
      <c r="A10" s="15"/>
      <c r="B10" s="55" t="s">
        <v>57</v>
      </c>
      <c r="C10" s="19"/>
      <c r="D10" s="20"/>
      <c r="E10" s="58">
        <v>41821</v>
      </c>
      <c r="F10" s="59">
        <v>42186</v>
      </c>
      <c r="G10" s="59">
        <v>42552</v>
      </c>
      <c r="H10" s="59">
        <v>42917</v>
      </c>
      <c r="I10" s="59">
        <v>43282</v>
      </c>
      <c r="J10" s="59">
        <v>43647</v>
      </c>
    </row>
    <row r="11" spans="1:11" hidden="1" outlineLevel="1" x14ac:dyDescent="0.4">
      <c r="A11" s="21"/>
      <c r="B11" s="55" t="s">
        <v>59</v>
      </c>
      <c r="E11" s="58">
        <v>42185</v>
      </c>
      <c r="F11" s="59">
        <v>42551</v>
      </c>
      <c r="G11" s="59">
        <v>42916</v>
      </c>
      <c r="H11" s="59">
        <v>43281</v>
      </c>
      <c r="I11" s="59">
        <v>43646</v>
      </c>
      <c r="J11" s="59">
        <v>44012</v>
      </c>
      <c r="K11" s="18"/>
    </row>
    <row r="12" spans="1:11" hidden="1" outlineLevel="1" x14ac:dyDescent="0.4">
      <c r="B12" s="55" t="s">
        <v>211</v>
      </c>
      <c r="E12" s="60">
        <v>0</v>
      </c>
      <c r="F12" s="60">
        <v>0</v>
      </c>
      <c r="G12" s="61">
        <v>1</v>
      </c>
      <c r="H12" s="61">
        <v>2</v>
      </c>
      <c r="I12" s="61">
        <v>3</v>
      </c>
      <c r="J12" s="61">
        <v>4</v>
      </c>
    </row>
    <row r="13" spans="1:11" hidden="1" outlineLevel="1" x14ac:dyDescent="0.4">
      <c r="B13" s="55" t="s">
        <v>212</v>
      </c>
      <c r="E13" s="60">
        <v>1</v>
      </c>
      <c r="F13" s="60">
        <v>1</v>
      </c>
      <c r="G13" s="60">
        <v>1</v>
      </c>
      <c r="H13" s="60">
        <v>1</v>
      </c>
      <c r="I13" s="60">
        <v>0</v>
      </c>
      <c r="J13" s="60">
        <v>0</v>
      </c>
    </row>
    <row r="14" spans="1:11" hidden="1" outlineLevel="1" x14ac:dyDescent="0.4">
      <c r="B14" s="55" t="s">
        <v>213</v>
      </c>
      <c r="E14" s="60">
        <v>0</v>
      </c>
      <c r="F14" s="60">
        <v>1</v>
      </c>
      <c r="G14" s="61">
        <v>1</v>
      </c>
      <c r="H14" s="61">
        <v>1</v>
      </c>
      <c r="I14" s="61">
        <v>1</v>
      </c>
      <c r="J14" s="61">
        <v>1</v>
      </c>
    </row>
    <row r="15" spans="1:11" collapsed="1" x14ac:dyDescent="0.4">
      <c r="D15" s="9"/>
      <c r="K15" s="23"/>
    </row>
    <row r="16" spans="1:11" x14ac:dyDescent="0.4">
      <c r="A16" s="6">
        <v>6.02</v>
      </c>
      <c r="B16" s="6" t="s">
        <v>216</v>
      </c>
      <c r="C16" s="7"/>
      <c r="D16" s="8"/>
      <c r="E16" s="8"/>
      <c r="F16" s="8"/>
      <c r="G16" s="8"/>
      <c r="H16" s="8"/>
      <c r="I16" s="8"/>
      <c r="J16" s="8"/>
    </row>
    <row r="17" spans="1:10" x14ac:dyDescent="0.4">
      <c r="C17" s="24"/>
      <c r="G17" s="26"/>
      <c r="H17" s="26"/>
      <c r="I17" s="26"/>
      <c r="J17" s="26"/>
    </row>
    <row r="18" spans="1:10" outlineLevel="1" x14ac:dyDescent="0.4">
      <c r="B18" s="50" t="s">
        <v>217</v>
      </c>
      <c r="C18" s="24"/>
      <c r="G18" s="26"/>
      <c r="H18" s="26"/>
      <c r="I18" s="26"/>
      <c r="J18" s="26"/>
    </row>
    <row r="19" spans="1:10" outlineLevel="1" x14ac:dyDescent="0.4">
      <c r="C19" s="24"/>
      <c r="G19" s="26"/>
      <c r="H19" s="26"/>
      <c r="I19" s="26"/>
      <c r="J19" s="26"/>
    </row>
    <row r="20" spans="1:10" outlineLevel="1" x14ac:dyDescent="0.4">
      <c r="B20" s="48" t="s">
        <v>29</v>
      </c>
      <c r="C20" s="24"/>
      <c r="G20" s="26"/>
      <c r="H20" s="26"/>
      <c r="I20" s="26"/>
      <c r="J20" s="26"/>
    </row>
    <row r="21" spans="1:10" outlineLevel="1" x14ac:dyDescent="0.4">
      <c r="B21" s="49" t="s">
        <v>218</v>
      </c>
      <c r="C21" s="10" t="s">
        <v>219</v>
      </c>
      <c r="G21" s="175">
        <v>1.3108614232209881E-2</v>
      </c>
      <c r="H21" s="175">
        <v>2.1256931608133023E-2</v>
      </c>
      <c r="I21" s="175">
        <v>1.9004524886877761E-2</v>
      </c>
      <c r="J21" s="175">
        <v>1.3321492007104752E-2</v>
      </c>
    </row>
    <row r="22" spans="1:10" outlineLevel="1" x14ac:dyDescent="0.4">
      <c r="B22" s="49" t="s">
        <v>220</v>
      </c>
      <c r="C22" s="10" t="s">
        <v>219</v>
      </c>
      <c r="G22" s="175">
        <v>0.11536600724810855</v>
      </c>
      <c r="H22" s="175">
        <v>0.11536600724810855</v>
      </c>
      <c r="I22" s="175">
        <v>0.11519598212611215</v>
      </c>
      <c r="J22" s="175">
        <v>0.1046</v>
      </c>
    </row>
    <row r="23" spans="1:10" outlineLevel="1" x14ac:dyDescent="0.4">
      <c r="C23" s="24"/>
      <c r="G23" s="26"/>
      <c r="H23" s="26"/>
      <c r="I23" s="26"/>
      <c r="J23" s="26"/>
    </row>
    <row r="24" spans="1:10" x14ac:dyDescent="0.4">
      <c r="A24" s="6">
        <v>6.0299999999999994</v>
      </c>
      <c r="B24" s="6" t="s">
        <v>221</v>
      </c>
      <c r="C24" s="7"/>
      <c r="D24" s="8"/>
      <c r="E24" s="8"/>
      <c r="F24" s="8"/>
      <c r="G24" s="8"/>
      <c r="H24" s="8"/>
      <c r="I24" s="8"/>
      <c r="J24" s="8"/>
    </row>
    <row r="25" spans="1:10" x14ac:dyDescent="0.4">
      <c r="C25" s="24"/>
      <c r="G25" s="26"/>
      <c r="H25" s="26"/>
      <c r="I25" s="26"/>
      <c r="J25" s="26"/>
    </row>
    <row r="26" spans="1:10" outlineLevel="1" x14ac:dyDescent="0.4">
      <c r="B26" s="50" t="s">
        <v>222</v>
      </c>
      <c r="C26" s="24"/>
      <c r="G26" s="26"/>
      <c r="H26" s="26"/>
      <c r="I26" s="26"/>
      <c r="J26" s="26"/>
    </row>
    <row r="27" spans="1:10" outlineLevel="1" x14ac:dyDescent="0.4">
      <c r="C27" s="24"/>
      <c r="G27" s="26"/>
      <c r="H27" s="26"/>
      <c r="I27" s="26"/>
      <c r="J27" s="26"/>
    </row>
    <row r="28" spans="1:10" outlineLevel="1" x14ac:dyDescent="0.4">
      <c r="B28" s="48" t="s">
        <v>221</v>
      </c>
      <c r="C28" s="24"/>
      <c r="G28" s="26"/>
      <c r="H28" s="26"/>
      <c r="I28" s="26"/>
      <c r="J28" s="26"/>
    </row>
    <row r="29" spans="1:10" outlineLevel="1" x14ac:dyDescent="0.4">
      <c r="B29" s="49" t="s">
        <v>189</v>
      </c>
      <c r="C29" s="10" t="s">
        <v>214</v>
      </c>
      <c r="G29" s="167">
        <v>448.95017300000001</v>
      </c>
      <c r="H29" s="26"/>
      <c r="I29" s="26"/>
      <c r="J29" s="26"/>
    </row>
    <row r="30" spans="1:10" outlineLevel="1" x14ac:dyDescent="0.4">
      <c r="B30" s="49" t="s">
        <v>190</v>
      </c>
      <c r="C30" s="10" t="s">
        <v>214</v>
      </c>
      <c r="G30" s="167">
        <v>142.85852800000001</v>
      </c>
      <c r="H30" s="26"/>
      <c r="I30" s="26"/>
      <c r="J30" s="26"/>
    </row>
    <row r="31" spans="1:10" outlineLevel="1" x14ac:dyDescent="0.4">
      <c r="B31" s="49" t="s">
        <v>191</v>
      </c>
      <c r="C31" s="10" t="s">
        <v>214</v>
      </c>
      <c r="G31" s="167">
        <v>1914.3143600000001</v>
      </c>
      <c r="H31" s="26"/>
      <c r="I31" s="26"/>
      <c r="J31" s="26"/>
    </row>
    <row r="32" spans="1:10" outlineLevel="1" x14ac:dyDescent="0.4">
      <c r="B32" s="49" t="s">
        <v>192</v>
      </c>
      <c r="C32" s="10" t="s">
        <v>214</v>
      </c>
      <c r="G32" s="167">
        <v>140.47955300000001</v>
      </c>
      <c r="H32" s="26"/>
      <c r="I32" s="26"/>
      <c r="J32" s="26"/>
    </row>
    <row r="33" spans="2:10" outlineLevel="1" x14ac:dyDescent="0.4">
      <c r="B33" s="49" t="s">
        <v>193</v>
      </c>
      <c r="C33" s="10" t="s">
        <v>214</v>
      </c>
      <c r="G33" s="167">
        <v>61.214477000000002</v>
      </c>
      <c r="H33" s="26"/>
      <c r="I33" s="26"/>
      <c r="J33" s="26"/>
    </row>
    <row r="34" spans="2:10" outlineLevel="1" x14ac:dyDescent="0.4">
      <c r="B34" s="49" t="s">
        <v>194</v>
      </c>
      <c r="C34" s="10" t="s">
        <v>214</v>
      </c>
      <c r="G34" s="167">
        <v>7.0836589999999999</v>
      </c>
      <c r="H34" s="26"/>
      <c r="I34" s="26"/>
      <c r="J34" s="26"/>
    </row>
    <row r="35" spans="2:10" outlineLevel="1" x14ac:dyDescent="0.4">
      <c r="B35" s="49" t="s">
        <v>195</v>
      </c>
      <c r="C35" s="10" t="s">
        <v>214</v>
      </c>
      <c r="G35" s="167">
        <v>39.527847000000001</v>
      </c>
      <c r="H35" s="26"/>
      <c r="I35" s="26"/>
      <c r="J35" s="26"/>
    </row>
    <row r="36" spans="2:10" outlineLevel="1" x14ac:dyDescent="0.4">
      <c r="B36" s="49" t="s">
        <v>196</v>
      </c>
      <c r="C36" s="10" t="s">
        <v>214</v>
      </c>
      <c r="G36" s="167">
        <v>29.706513999999999</v>
      </c>
      <c r="H36" s="26"/>
      <c r="I36" s="26"/>
      <c r="J36" s="26"/>
    </row>
    <row r="37" spans="2:10" outlineLevel="1" x14ac:dyDescent="0.4">
      <c r="B37" s="49" t="s">
        <v>197</v>
      </c>
      <c r="C37" s="10" t="s">
        <v>214</v>
      </c>
      <c r="G37" s="167">
        <v>2.825688</v>
      </c>
      <c r="H37" s="26"/>
      <c r="I37" s="26"/>
      <c r="J37" s="26"/>
    </row>
    <row r="38" spans="2:10" outlineLevel="1" x14ac:dyDescent="0.4">
      <c r="B38" s="49" t="s">
        <v>198</v>
      </c>
      <c r="C38" s="10" t="s">
        <v>214</v>
      </c>
      <c r="G38" s="167">
        <v>636.11568399999999</v>
      </c>
      <c r="H38" s="26"/>
      <c r="I38" s="26"/>
      <c r="J38" s="26"/>
    </row>
    <row r="39" spans="2:10" outlineLevel="1" x14ac:dyDescent="0.4">
      <c r="B39" s="49" t="s">
        <v>199</v>
      </c>
      <c r="C39" s="10" t="s">
        <v>214</v>
      </c>
      <c r="G39" s="167">
        <v>41.780777</v>
      </c>
      <c r="H39" s="26"/>
      <c r="I39" s="26"/>
      <c r="J39" s="26"/>
    </row>
    <row r="40" spans="2:10" outlineLevel="1" x14ac:dyDescent="0.4">
      <c r="B40" s="49" t="s">
        <v>200</v>
      </c>
      <c r="C40" s="10" t="s">
        <v>214</v>
      </c>
      <c r="G40" s="167">
        <v>40.359653999999999</v>
      </c>
      <c r="H40" s="26"/>
      <c r="I40" s="26"/>
      <c r="J40" s="26"/>
    </row>
    <row r="41" spans="2:10" outlineLevel="1" x14ac:dyDescent="0.4">
      <c r="B41" s="49" t="s">
        <v>201</v>
      </c>
      <c r="C41" s="10" t="s">
        <v>214</v>
      </c>
      <c r="G41" s="167">
        <v>636.83080800000005</v>
      </c>
      <c r="H41" s="26"/>
      <c r="I41" s="26"/>
      <c r="J41" s="26"/>
    </row>
    <row r="42" spans="2:10" outlineLevel="1" x14ac:dyDescent="0.4">
      <c r="B42" s="49" t="s">
        <v>202</v>
      </c>
      <c r="C42" s="10" t="s">
        <v>214</v>
      </c>
      <c r="G42" s="167">
        <v>0</v>
      </c>
      <c r="H42" s="26"/>
      <c r="I42" s="26"/>
      <c r="J42" s="26"/>
    </row>
    <row r="43" spans="2:10" outlineLevel="1" x14ac:dyDescent="0.4">
      <c r="B43" s="49" t="s">
        <v>203</v>
      </c>
      <c r="C43" s="10" t="s">
        <v>214</v>
      </c>
      <c r="G43" s="167">
        <v>0</v>
      </c>
      <c r="H43" s="26"/>
      <c r="I43" s="26"/>
      <c r="J43" s="26"/>
    </row>
    <row r="44" spans="2:10" outlineLevel="1" x14ac:dyDescent="0.4">
      <c r="B44" s="49" t="s">
        <v>204</v>
      </c>
      <c r="C44" s="10" t="s">
        <v>214</v>
      </c>
      <c r="G44" s="167">
        <v>0</v>
      </c>
      <c r="H44" s="26"/>
      <c r="I44" s="26"/>
      <c r="J44" s="26"/>
    </row>
    <row r="45" spans="2:10" outlineLevel="1" x14ac:dyDescent="0.4">
      <c r="B45" s="49" t="s">
        <v>205</v>
      </c>
      <c r="C45" s="10" t="s">
        <v>214</v>
      </c>
      <c r="G45" s="167">
        <v>0</v>
      </c>
      <c r="H45" s="26"/>
      <c r="I45" s="26"/>
      <c r="J45" s="26"/>
    </row>
    <row r="46" spans="2:10" outlineLevel="1" x14ac:dyDescent="0.4">
      <c r="B46" s="49" t="s">
        <v>206</v>
      </c>
      <c r="C46" s="10" t="s">
        <v>214</v>
      </c>
      <c r="G46" s="167">
        <v>0</v>
      </c>
      <c r="H46" s="26"/>
      <c r="I46" s="26"/>
      <c r="J46" s="26"/>
    </row>
    <row r="47" spans="2:10" outlineLevel="1" x14ac:dyDescent="0.4">
      <c r="B47" s="49" t="s">
        <v>207</v>
      </c>
      <c r="C47" s="10" t="s">
        <v>214</v>
      </c>
      <c r="G47" s="167">
        <v>0</v>
      </c>
      <c r="H47" s="26"/>
      <c r="I47" s="26"/>
      <c r="J47" s="26"/>
    </row>
    <row r="48" spans="2:10" outlineLevel="1" x14ac:dyDescent="0.4">
      <c r="B48" s="49" t="s">
        <v>208</v>
      </c>
      <c r="C48" s="10" t="s">
        <v>214</v>
      </c>
      <c r="G48" s="167">
        <v>0</v>
      </c>
      <c r="H48" s="26"/>
      <c r="I48" s="26"/>
      <c r="J48" s="26"/>
    </row>
    <row r="49" spans="1:14" outlineLevel="1" x14ac:dyDescent="0.4">
      <c r="A49" s="27"/>
      <c r="B49" s="49"/>
      <c r="C49" s="29"/>
      <c r="D49" s="25"/>
      <c r="E49" s="25"/>
      <c r="F49" s="25"/>
      <c r="G49" s="25"/>
      <c r="H49" s="25"/>
      <c r="I49" s="25"/>
      <c r="J49" s="25"/>
    </row>
    <row r="50" spans="1:14" outlineLevel="1" x14ac:dyDescent="0.4">
      <c r="A50" s="27"/>
      <c r="B50" s="62" t="s">
        <v>223</v>
      </c>
      <c r="C50" s="63" t="s">
        <v>214</v>
      </c>
      <c r="D50" s="64"/>
      <c r="E50" s="65"/>
      <c r="F50" s="65"/>
      <c r="G50" s="65">
        <v>4142.0477219999993</v>
      </c>
      <c r="H50" s="25"/>
      <c r="I50" s="25"/>
      <c r="J50" s="25"/>
    </row>
    <row r="51" spans="1:14" outlineLevel="1" x14ac:dyDescent="0.4">
      <c r="A51" s="94">
        <v>0</v>
      </c>
      <c r="C51" s="1"/>
      <c r="D51" s="73" t="s">
        <v>215</v>
      </c>
      <c r="E51" s="112"/>
      <c r="F51" s="112"/>
      <c r="G51" s="112">
        <v>0</v>
      </c>
      <c r="H51" s="25"/>
      <c r="I51" s="25"/>
      <c r="J51" s="25"/>
      <c r="K51" s="94"/>
      <c r="L51" s="94"/>
      <c r="M51" s="94"/>
      <c r="N51" s="94"/>
    </row>
    <row r="52" spans="1:14" outlineLevel="1" x14ac:dyDescent="0.4">
      <c r="C52" s="24"/>
      <c r="G52" s="26"/>
      <c r="H52" s="26"/>
      <c r="I52" s="26"/>
      <c r="J52" s="26"/>
    </row>
    <row r="53" spans="1:14" x14ac:dyDescent="0.4">
      <c r="A53" s="6">
        <v>6.0399999999999991</v>
      </c>
      <c r="B53" s="6" t="s">
        <v>224</v>
      </c>
      <c r="C53" s="7"/>
      <c r="D53" s="8"/>
      <c r="E53" s="8"/>
      <c r="F53" s="8"/>
      <c r="G53" s="8"/>
      <c r="H53" s="8"/>
      <c r="I53" s="8"/>
      <c r="J53" s="8"/>
    </row>
    <row r="54" spans="1:14" x14ac:dyDescent="0.4">
      <c r="C54" s="24"/>
      <c r="G54" s="26"/>
      <c r="H54" s="26"/>
      <c r="I54" s="26"/>
      <c r="J54" s="26"/>
    </row>
    <row r="55" spans="1:14" outlineLevel="1" x14ac:dyDescent="0.4">
      <c r="B55" s="50" t="s">
        <v>225</v>
      </c>
      <c r="C55" s="24"/>
      <c r="G55" s="26"/>
      <c r="H55" s="26"/>
      <c r="I55" s="26"/>
      <c r="J55" s="26"/>
    </row>
    <row r="56" spans="1:14" outlineLevel="1" x14ac:dyDescent="0.4">
      <c r="C56" s="24"/>
      <c r="G56" s="26"/>
      <c r="H56" s="26"/>
      <c r="I56" s="26"/>
      <c r="J56" s="26"/>
    </row>
    <row r="57" spans="1:14" outlineLevel="1" x14ac:dyDescent="0.4">
      <c r="B57" s="48" t="s">
        <v>224</v>
      </c>
      <c r="C57" s="24"/>
      <c r="G57" s="26"/>
      <c r="H57" s="26"/>
      <c r="I57" s="26"/>
      <c r="J57" s="26"/>
    </row>
    <row r="58" spans="1:14" outlineLevel="1" x14ac:dyDescent="0.4">
      <c r="B58" s="49" t="s">
        <v>189</v>
      </c>
      <c r="C58" s="10" t="s">
        <v>214</v>
      </c>
      <c r="G58" s="167">
        <v>0</v>
      </c>
      <c r="H58" s="167">
        <v>0</v>
      </c>
      <c r="I58" s="167">
        <v>0</v>
      </c>
      <c r="J58" s="167">
        <v>0</v>
      </c>
    </row>
    <row r="59" spans="1:14" outlineLevel="1" x14ac:dyDescent="0.4">
      <c r="B59" s="49" t="s">
        <v>190</v>
      </c>
      <c r="C59" s="10" t="s">
        <v>214</v>
      </c>
      <c r="G59" s="167">
        <v>5.9538630184825143</v>
      </c>
      <c r="H59" s="167">
        <v>4.9592074348908826</v>
      </c>
      <c r="I59" s="167">
        <v>2.5324049841582696</v>
      </c>
      <c r="J59" s="167">
        <v>2.8853777876714455</v>
      </c>
    </row>
    <row r="60" spans="1:14" outlineLevel="1" x14ac:dyDescent="0.4">
      <c r="B60" s="49" t="s">
        <v>191</v>
      </c>
      <c r="C60" s="10" t="s">
        <v>214</v>
      </c>
      <c r="G60" s="167">
        <v>0</v>
      </c>
      <c r="H60" s="167">
        <v>0.30500816589254764</v>
      </c>
      <c r="I60" s="167">
        <v>0.76195317373403149</v>
      </c>
      <c r="J60" s="167">
        <v>0.72713795234479794</v>
      </c>
    </row>
    <row r="61" spans="1:14" outlineLevel="1" x14ac:dyDescent="0.4">
      <c r="B61" s="49" t="s">
        <v>192</v>
      </c>
      <c r="C61" s="10" t="s">
        <v>214</v>
      </c>
      <c r="G61" s="167">
        <v>2.3442039062317908</v>
      </c>
      <c r="H61" s="167">
        <v>1.9836982875467402</v>
      </c>
      <c r="I61" s="167">
        <v>9.6178961218250407</v>
      </c>
      <c r="J61" s="167">
        <v>28.608954219157866</v>
      </c>
    </row>
    <row r="62" spans="1:14" outlineLevel="1" x14ac:dyDescent="0.4">
      <c r="B62" s="49" t="s">
        <v>193</v>
      </c>
      <c r="C62" s="10" t="s">
        <v>214</v>
      </c>
      <c r="G62" s="167">
        <v>0</v>
      </c>
      <c r="H62" s="167">
        <v>0</v>
      </c>
      <c r="I62" s="167">
        <v>0</v>
      </c>
      <c r="J62" s="167">
        <v>0</v>
      </c>
    </row>
    <row r="63" spans="1:14" outlineLevel="1" x14ac:dyDescent="0.4">
      <c r="B63" s="49" t="s">
        <v>194</v>
      </c>
      <c r="C63" s="10" t="s">
        <v>214</v>
      </c>
      <c r="G63" s="167">
        <v>0</v>
      </c>
      <c r="H63" s="167">
        <v>0</v>
      </c>
      <c r="I63" s="167">
        <v>0.41438649829179147</v>
      </c>
      <c r="J63" s="167">
        <v>1.1379063638187026</v>
      </c>
    </row>
    <row r="64" spans="1:14" outlineLevel="1" x14ac:dyDescent="0.4">
      <c r="B64" s="49" t="s">
        <v>195</v>
      </c>
      <c r="C64" s="10" t="s">
        <v>214</v>
      </c>
      <c r="G64" s="167">
        <v>7.9156628418046715E-2</v>
      </c>
      <c r="H64" s="167">
        <v>1.2748152949920908</v>
      </c>
      <c r="I64" s="167">
        <v>4.0827263989599434</v>
      </c>
      <c r="J64" s="167">
        <v>2.7407860949416638</v>
      </c>
    </row>
    <row r="65" spans="1:14" outlineLevel="1" x14ac:dyDescent="0.4">
      <c r="B65" s="49" t="s">
        <v>196</v>
      </c>
      <c r="C65" s="10" t="s">
        <v>214</v>
      </c>
      <c r="G65" s="167">
        <v>0.10352842595756534</v>
      </c>
      <c r="H65" s="167">
        <v>2.3421437351682779</v>
      </c>
      <c r="I65" s="167">
        <v>5.8511373558800939</v>
      </c>
      <c r="J65" s="167">
        <v>5.4102275297925582</v>
      </c>
    </row>
    <row r="66" spans="1:14" outlineLevel="1" x14ac:dyDescent="0.4">
      <c r="B66" s="49" t="s">
        <v>197</v>
      </c>
      <c r="C66" s="10" t="s">
        <v>214</v>
      </c>
      <c r="G66" s="167">
        <v>0</v>
      </c>
      <c r="H66" s="167">
        <v>0.54417513012520025</v>
      </c>
      <c r="I66" s="167">
        <v>0.54269432496822956</v>
      </c>
      <c r="J66" s="167">
        <v>1.9052882074020476</v>
      </c>
    </row>
    <row r="67" spans="1:14" outlineLevel="1" x14ac:dyDescent="0.4">
      <c r="B67" s="49" t="s">
        <v>198</v>
      </c>
      <c r="C67" s="10" t="s">
        <v>214</v>
      </c>
      <c r="G67" s="167">
        <v>18.435065147395644</v>
      </c>
      <c r="H67" s="167">
        <v>37.390471760743566</v>
      </c>
      <c r="I67" s="167">
        <v>37.98209665199046</v>
      </c>
      <c r="J67" s="167">
        <v>57.859387885341214</v>
      </c>
    </row>
    <row r="68" spans="1:14" outlineLevel="1" x14ac:dyDescent="0.4">
      <c r="B68" s="49" t="s">
        <v>199</v>
      </c>
      <c r="C68" s="10" t="s">
        <v>214</v>
      </c>
      <c r="G68" s="167">
        <v>0.81074129138387918</v>
      </c>
      <c r="H68" s="167">
        <v>0.69052142564113761</v>
      </c>
      <c r="I68" s="167">
        <v>3.3686780359592765</v>
      </c>
      <c r="J68" s="167">
        <v>2.2270335423279333</v>
      </c>
    </row>
    <row r="69" spans="1:14" outlineLevel="1" x14ac:dyDescent="0.4">
      <c r="B69" s="49" t="s">
        <v>200</v>
      </c>
      <c r="C69" s="10" t="s">
        <v>214</v>
      </c>
      <c r="G69" s="167">
        <v>0</v>
      </c>
      <c r="H69" s="167">
        <v>0</v>
      </c>
      <c r="I69" s="167">
        <v>0</v>
      </c>
      <c r="J69" s="167">
        <v>0</v>
      </c>
    </row>
    <row r="70" spans="1:14" outlineLevel="1" x14ac:dyDescent="0.4">
      <c r="B70" s="49" t="s">
        <v>201</v>
      </c>
      <c r="C70" s="10" t="s">
        <v>214</v>
      </c>
      <c r="G70" s="167">
        <v>0</v>
      </c>
      <c r="H70" s="167">
        <v>0</v>
      </c>
      <c r="I70" s="167">
        <v>0</v>
      </c>
      <c r="J70" s="167">
        <v>0</v>
      </c>
    </row>
    <row r="71" spans="1:14" outlineLevel="1" x14ac:dyDescent="0.4">
      <c r="B71" s="49" t="s">
        <v>202</v>
      </c>
      <c r="C71" s="10" t="s">
        <v>214</v>
      </c>
      <c r="G71" s="167">
        <v>25.271786260124959</v>
      </c>
      <c r="H71" s="167">
        <v>1.6948935028291376</v>
      </c>
      <c r="I71" s="167">
        <v>0</v>
      </c>
      <c r="J71" s="167">
        <v>0</v>
      </c>
    </row>
    <row r="72" spans="1:14" outlineLevel="1" x14ac:dyDescent="0.4">
      <c r="B72" s="49" t="s">
        <v>203</v>
      </c>
      <c r="C72" s="10" t="s">
        <v>214</v>
      </c>
      <c r="G72" s="167">
        <v>17.63498068911775</v>
      </c>
      <c r="H72" s="167">
        <v>5.2766841546558599E-2</v>
      </c>
      <c r="I72" s="167">
        <v>0</v>
      </c>
      <c r="J72" s="167">
        <v>0</v>
      </c>
    </row>
    <row r="73" spans="1:14" outlineLevel="1" x14ac:dyDescent="0.4">
      <c r="B73" s="49" t="s">
        <v>204</v>
      </c>
      <c r="C73" s="10" t="s">
        <v>214</v>
      </c>
      <c r="G73" s="167">
        <v>1.5467234968354502</v>
      </c>
      <c r="H73" s="167">
        <v>0.48834228888534664</v>
      </c>
      <c r="I73" s="167">
        <v>5.1798312286473934E-2</v>
      </c>
      <c r="J73" s="167">
        <v>0.55033289595595436</v>
      </c>
    </row>
    <row r="74" spans="1:14" outlineLevel="1" x14ac:dyDescent="0.4">
      <c r="B74" s="49" t="s">
        <v>205</v>
      </c>
      <c r="C74" s="10" t="s">
        <v>214</v>
      </c>
      <c r="G74" s="167">
        <v>0</v>
      </c>
      <c r="H74" s="167">
        <v>-0.23800000000000002</v>
      </c>
      <c r="I74" s="167">
        <v>1.2938115280296214</v>
      </c>
      <c r="J74" s="167">
        <v>1.0861833472814886</v>
      </c>
    </row>
    <row r="75" spans="1:14" outlineLevel="1" x14ac:dyDescent="0.4">
      <c r="B75" s="49" t="s">
        <v>206</v>
      </c>
      <c r="C75" s="10" t="s">
        <v>214</v>
      </c>
      <c r="G75" s="167">
        <v>0</v>
      </c>
      <c r="H75" s="167">
        <v>0.26394424235641983</v>
      </c>
      <c r="I75" s="167">
        <v>0</v>
      </c>
      <c r="J75" s="167">
        <v>0.28861443227765271</v>
      </c>
    </row>
    <row r="76" spans="1:14" outlineLevel="1" x14ac:dyDescent="0.4">
      <c r="B76" s="49" t="s">
        <v>207</v>
      </c>
      <c r="C76" s="10" t="s">
        <v>214</v>
      </c>
      <c r="G76" s="167">
        <v>0</v>
      </c>
      <c r="H76" s="167">
        <v>1.1710923043805814</v>
      </c>
      <c r="I76" s="167">
        <v>1.2170531454829916</v>
      </c>
      <c r="J76" s="167">
        <v>1.5516904961164124</v>
      </c>
    </row>
    <row r="77" spans="1:14" outlineLevel="1" x14ac:dyDescent="0.4">
      <c r="B77" s="49" t="s">
        <v>208</v>
      </c>
      <c r="C77" s="10" t="s">
        <v>214</v>
      </c>
      <c r="G77" s="167">
        <v>0</v>
      </c>
      <c r="H77" s="167">
        <v>0</v>
      </c>
      <c r="I77" s="167">
        <v>0</v>
      </c>
      <c r="J77" s="167">
        <v>0</v>
      </c>
    </row>
    <row r="78" spans="1:14" outlineLevel="1" x14ac:dyDescent="0.4">
      <c r="A78" s="27"/>
      <c r="B78" s="49"/>
      <c r="C78" s="29"/>
      <c r="D78" s="25"/>
      <c r="E78" s="25"/>
      <c r="F78" s="25"/>
      <c r="G78" s="25"/>
      <c r="H78" s="25"/>
      <c r="I78" s="25"/>
      <c r="J78" s="25"/>
    </row>
    <row r="79" spans="1:14" outlineLevel="1" x14ac:dyDescent="0.4">
      <c r="A79" s="27"/>
      <c r="B79" s="62" t="s">
        <v>226</v>
      </c>
      <c r="C79" s="63" t="s">
        <v>214</v>
      </c>
      <c r="D79" s="64"/>
      <c r="E79" s="65"/>
      <c r="F79" s="65"/>
      <c r="G79" s="65">
        <v>72.180048863947604</v>
      </c>
      <c r="H79" s="65">
        <v>52.923080414998495</v>
      </c>
      <c r="I79" s="65">
        <v>67.716636531566238</v>
      </c>
      <c r="J79" s="65">
        <v>106.97892075442972</v>
      </c>
    </row>
    <row r="80" spans="1:14" outlineLevel="1" x14ac:dyDescent="0.4">
      <c r="A80" s="94">
        <v>0</v>
      </c>
      <c r="C80" s="1"/>
      <c r="D80" s="73" t="s">
        <v>215</v>
      </c>
      <c r="E80" s="112"/>
      <c r="F80" s="112"/>
      <c r="G80" s="112">
        <v>0</v>
      </c>
      <c r="H80" s="112">
        <v>0</v>
      </c>
      <c r="I80" s="112">
        <v>0</v>
      </c>
      <c r="J80" s="112">
        <v>0</v>
      </c>
      <c r="K80" s="94"/>
      <c r="L80" s="94"/>
      <c r="M80" s="94"/>
      <c r="N80" s="94"/>
    </row>
    <row r="81" spans="1:10" outlineLevel="1" x14ac:dyDescent="0.4">
      <c r="C81" s="24"/>
      <c r="G81" s="26"/>
      <c r="H81" s="26"/>
      <c r="I81" s="26"/>
      <c r="J81" s="26"/>
    </row>
    <row r="82" spans="1:10" x14ac:dyDescent="0.4">
      <c r="A82" s="6">
        <v>6.0499999999999989</v>
      </c>
      <c r="B82" s="6" t="s">
        <v>227</v>
      </c>
      <c r="C82" s="7"/>
      <c r="D82" s="8"/>
      <c r="E82" s="8"/>
      <c r="F82" s="8"/>
      <c r="G82" s="8"/>
      <c r="H82" s="8"/>
      <c r="I82" s="8"/>
      <c r="J82" s="8"/>
    </row>
    <row r="83" spans="1:10" x14ac:dyDescent="0.4">
      <c r="C83" s="24"/>
      <c r="G83" s="26"/>
      <c r="H83" s="26"/>
      <c r="I83" s="26"/>
      <c r="J83" s="26"/>
    </row>
    <row r="84" spans="1:10" outlineLevel="1" x14ac:dyDescent="0.4">
      <c r="B84" s="50" t="s">
        <v>228</v>
      </c>
      <c r="C84" s="24"/>
      <c r="G84" s="205"/>
      <c r="H84" s="203" t="s">
        <v>229</v>
      </c>
      <c r="I84" s="255" t="s">
        <v>230</v>
      </c>
      <c r="J84" s="256"/>
    </row>
    <row r="85" spans="1:10" outlineLevel="1" x14ac:dyDescent="0.4">
      <c r="C85" s="24"/>
      <c r="G85" s="26"/>
      <c r="H85" s="26"/>
      <c r="I85" s="26"/>
      <c r="J85" s="26"/>
    </row>
    <row r="86" spans="1:10" outlineLevel="1" x14ac:dyDescent="0.4">
      <c r="B86" s="48" t="s">
        <v>231</v>
      </c>
      <c r="C86" s="24"/>
      <c r="G86" s="26"/>
      <c r="H86" s="26"/>
      <c r="I86" s="26"/>
      <c r="J86" s="26"/>
    </row>
    <row r="87" spans="1:10" outlineLevel="1" x14ac:dyDescent="0.4">
      <c r="B87" s="49" t="s">
        <v>189</v>
      </c>
      <c r="C87" s="10" t="s">
        <v>214</v>
      </c>
      <c r="G87" s="167">
        <v>0</v>
      </c>
      <c r="H87" s="167">
        <v>0</v>
      </c>
      <c r="I87" s="167">
        <v>0</v>
      </c>
      <c r="J87" s="167">
        <v>0</v>
      </c>
    </row>
    <row r="88" spans="1:10" outlineLevel="1" x14ac:dyDescent="0.4">
      <c r="B88" s="49" t="s">
        <v>190</v>
      </c>
      <c r="C88" s="10" t="s">
        <v>214</v>
      </c>
      <c r="G88" s="167">
        <v>0</v>
      </c>
      <c r="H88" s="167">
        <v>0</v>
      </c>
      <c r="I88" s="167">
        <v>0</v>
      </c>
      <c r="J88" s="167">
        <v>0</v>
      </c>
    </row>
    <row r="89" spans="1:10" outlineLevel="1" x14ac:dyDescent="0.4">
      <c r="B89" s="49" t="s">
        <v>191</v>
      </c>
      <c r="C89" s="10" t="s">
        <v>214</v>
      </c>
      <c r="G89" s="167">
        <v>0</v>
      </c>
      <c r="H89" s="167">
        <v>0</v>
      </c>
      <c r="I89" s="167">
        <v>0</v>
      </c>
      <c r="J89" s="167">
        <v>0</v>
      </c>
    </row>
    <row r="90" spans="1:10" outlineLevel="1" x14ac:dyDescent="0.4">
      <c r="B90" s="49" t="s">
        <v>192</v>
      </c>
      <c r="C90" s="10" t="s">
        <v>214</v>
      </c>
      <c r="G90" s="167">
        <v>0</v>
      </c>
      <c r="H90" s="167">
        <v>0</v>
      </c>
      <c r="I90" s="167">
        <v>0</v>
      </c>
      <c r="J90" s="167">
        <v>0</v>
      </c>
    </row>
    <row r="91" spans="1:10" outlineLevel="1" x14ac:dyDescent="0.4">
      <c r="B91" s="49" t="s">
        <v>193</v>
      </c>
      <c r="C91" s="10" t="s">
        <v>214</v>
      </c>
      <c r="G91" s="167">
        <v>0</v>
      </c>
      <c r="H91" s="167">
        <v>0</v>
      </c>
      <c r="I91" s="167">
        <v>0</v>
      </c>
      <c r="J91" s="167">
        <v>0</v>
      </c>
    </row>
    <row r="92" spans="1:10" outlineLevel="1" x14ac:dyDescent="0.4">
      <c r="B92" s="49" t="s">
        <v>194</v>
      </c>
      <c r="C92" s="10" t="s">
        <v>214</v>
      </c>
      <c r="G92" s="167">
        <v>0</v>
      </c>
      <c r="H92" s="167">
        <v>0</v>
      </c>
      <c r="I92" s="167">
        <v>0</v>
      </c>
      <c r="J92" s="167">
        <v>0</v>
      </c>
    </row>
    <row r="93" spans="1:10" outlineLevel="1" x14ac:dyDescent="0.4">
      <c r="B93" s="49" t="s">
        <v>195</v>
      </c>
      <c r="C93" s="10" t="s">
        <v>214</v>
      </c>
      <c r="G93" s="167">
        <v>0</v>
      </c>
      <c r="H93" s="167">
        <v>0</v>
      </c>
      <c r="I93" s="167">
        <v>0</v>
      </c>
      <c r="J93" s="167">
        <v>0</v>
      </c>
    </row>
    <row r="94" spans="1:10" outlineLevel="1" x14ac:dyDescent="0.4">
      <c r="B94" s="49" t="s">
        <v>196</v>
      </c>
      <c r="C94" s="10" t="s">
        <v>214</v>
      </c>
      <c r="G94" s="167">
        <v>0</v>
      </c>
      <c r="H94" s="167">
        <v>0</v>
      </c>
      <c r="I94" s="167">
        <v>0</v>
      </c>
      <c r="J94" s="167">
        <v>0</v>
      </c>
    </row>
    <row r="95" spans="1:10" outlineLevel="1" x14ac:dyDescent="0.4">
      <c r="B95" s="49" t="s">
        <v>197</v>
      </c>
      <c r="C95" s="10" t="s">
        <v>214</v>
      </c>
      <c r="G95" s="167">
        <v>0</v>
      </c>
      <c r="H95" s="167">
        <v>0</v>
      </c>
      <c r="I95" s="167">
        <v>0</v>
      </c>
      <c r="J95" s="167">
        <v>0</v>
      </c>
    </row>
    <row r="96" spans="1:10" outlineLevel="1" x14ac:dyDescent="0.4">
      <c r="B96" s="49" t="s">
        <v>198</v>
      </c>
      <c r="C96" s="10" t="s">
        <v>214</v>
      </c>
      <c r="G96" s="167">
        <v>0</v>
      </c>
      <c r="H96" s="167">
        <v>0</v>
      </c>
      <c r="I96" s="167">
        <v>0</v>
      </c>
      <c r="J96" s="167">
        <v>0</v>
      </c>
    </row>
    <row r="97" spans="1:14" outlineLevel="1" x14ac:dyDescent="0.4">
      <c r="B97" s="49" t="s">
        <v>199</v>
      </c>
      <c r="C97" s="10" t="s">
        <v>214</v>
      </c>
      <c r="G97" s="167">
        <v>0</v>
      </c>
      <c r="H97" s="167">
        <v>0</v>
      </c>
      <c r="I97" s="167">
        <v>0</v>
      </c>
      <c r="J97" s="167">
        <v>0</v>
      </c>
    </row>
    <row r="98" spans="1:14" outlineLevel="1" x14ac:dyDescent="0.4">
      <c r="B98" s="49" t="s">
        <v>200</v>
      </c>
      <c r="C98" s="10" t="s">
        <v>214</v>
      </c>
      <c r="G98" s="167">
        <v>0</v>
      </c>
      <c r="H98" s="167">
        <v>0</v>
      </c>
      <c r="I98" s="167">
        <v>0</v>
      </c>
      <c r="J98" s="167">
        <v>0</v>
      </c>
    </row>
    <row r="99" spans="1:14" outlineLevel="1" x14ac:dyDescent="0.4">
      <c r="B99" s="49" t="s">
        <v>201</v>
      </c>
      <c r="C99" s="10" t="s">
        <v>214</v>
      </c>
      <c r="G99" s="167">
        <v>0</v>
      </c>
      <c r="H99" s="167">
        <v>0</v>
      </c>
      <c r="I99" s="167">
        <v>0</v>
      </c>
      <c r="J99" s="167">
        <v>0</v>
      </c>
    </row>
    <row r="100" spans="1:14" outlineLevel="1" x14ac:dyDescent="0.4">
      <c r="B100" s="49" t="s">
        <v>202</v>
      </c>
      <c r="C100" s="10" t="s">
        <v>214</v>
      </c>
      <c r="G100" s="167">
        <v>0</v>
      </c>
      <c r="H100" s="167">
        <v>0</v>
      </c>
      <c r="I100" s="167">
        <v>0</v>
      </c>
      <c r="J100" s="167">
        <v>0</v>
      </c>
    </row>
    <row r="101" spans="1:14" outlineLevel="1" x14ac:dyDescent="0.4">
      <c r="B101" s="49" t="s">
        <v>203</v>
      </c>
      <c r="C101" s="10" t="s">
        <v>214</v>
      </c>
      <c r="G101" s="167">
        <v>0</v>
      </c>
      <c r="H101" s="167">
        <v>0</v>
      </c>
      <c r="I101" s="167">
        <v>0</v>
      </c>
      <c r="J101" s="167">
        <v>0</v>
      </c>
    </row>
    <row r="102" spans="1:14" outlineLevel="1" x14ac:dyDescent="0.4">
      <c r="B102" s="49" t="s">
        <v>204</v>
      </c>
      <c r="C102" s="10" t="s">
        <v>214</v>
      </c>
      <c r="G102" s="167">
        <v>0</v>
      </c>
      <c r="H102" s="167">
        <v>0</v>
      </c>
      <c r="I102" s="167">
        <v>0</v>
      </c>
      <c r="J102" s="167">
        <v>0</v>
      </c>
    </row>
    <row r="103" spans="1:14" outlineLevel="1" x14ac:dyDescent="0.4">
      <c r="B103" s="49" t="s">
        <v>205</v>
      </c>
      <c r="C103" s="10" t="s">
        <v>214</v>
      </c>
      <c r="G103" s="167">
        <v>0</v>
      </c>
      <c r="H103" s="167">
        <v>0</v>
      </c>
      <c r="I103" s="167">
        <v>0</v>
      </c>
      <c r="J103" s="167">
        <v>0</v>
      </c>
    </row>
    <row r="104" spans="1:14" outlineLevel="1" x14ac:dyDescent="0.4">
      <c r="B104" s="49" t="s">
        <v>206</v>
      </c>
      <c r="C104" s="10" t="s">
        <v>214</v>
      </c>
      <c r="G104" s="167">
        <v>0</v>
      </c>
      <c r="H104" s="167">
        <v>0</v>
      </c>
      <c r="I104" s="167">
        <v>0</v>
      </c>
      <c r="J104" s="167">
        <v>0</v>
      </c>
    </row>
    <row r="105" spans="1:14" outlineLevel="1" x14ac:dyDescent="0.4">
      <c r="B105" s="49" t="s">
        <v>207</v>
      </c>
      <c r="C105" s="10" t="s">
        <v>214</v>
      </c>
      <c r="G105" s="167">
        <v>0</v>
      </c>
      <c r="H105" s="167">
        <v>0</v>
      </c>
      <c r="I105" s="167">
        <v>0</v>
      </c>
      <c r="J105" s="167">
        <v>0</v>
      </c>
    </row>
    <row r="106" spans="1:14" outlineLevel="1" x14ac:dyDescent="0.4">
      <c r="B106" s="49" t="s">
        <v>208</v>
      </c>
      <c r="C106" s="10" t="s">
        <v>214</v>
      </c>
      <c r="G106" s="167">
        <v>0</v>
      </c>
      <c r="H106" s="167">
        <v>0</v>
      </c>
      <c r="I106" s="167">
        <v>0</v>
      </c>
      <c r="J106" s="167">
        <v>0</v>
      </c>
    </row>
    <row r="107" spans="1:14" outlineLevel="1" x14ac:dyDescent="0.4">
      <c r="A107" s="27"/>
      <c r="B107" s="49"/>
      <c r="C107" s="29"/>
      <c r="D107" s="25"/>
      <c r="E107" s="25"/>
      <c r="G107" s="25"/>
      <c r="H107" s="25"/>
      <c r="I107" s="25"/>
      <c r="J107" s="25"/>
    </row>
    <row r="108" spans="1:14" outlineLevel="1" x14ac:dyDescent="0.4">
      <c r="A108" s="27"/>
      <c r="B108" s="62" t="s">
        <v>232</v>
      </c>
      <c r="C108" s="63" t="s">
        <v>214</v>
      </c>
      <c r="D108" s="64"/>
      <c r="E108" s="65"/>
      <c r="F108" s="65"/>
      <c r="G108" s="65">
        <v>0</v>
      </c>
      <c r="H108" s="65">
        <v>0</v>
      </c>
      <c r="I108" s="65">
        <v>0</v>
      </c>
      <c r="J108" s="65">
        <v>0</v>
      </c>
    </row>
    <row r="109" spans="1:14" outlineLevel="1" x14ac:dyDescent="0.4">
      <c r="A109" s="94">
        <v>0</v>
      </c>
      <c r="C109" s="1"/>
      <c r="D109" s="73" t="s">
        <v>215</v>
      </c>
      <c r="E109" s="112"/>
      <c r="F109" s="112"/>
      <c r="G109" s="112">
        <v>0</v>
      </c>
      <c r="H109" s="112">
        <v>0</v>
      </c>
      <c r="I109" s="112">
        <v>0</v>
      </c>
      <c r="J109" s="112">
        <v>0</v>
      </c>
      <c r="K109" s="94"/>
      <c r="L109" s="94"/>
      <c r="M109" s="94"/>
      <c r="N109" s="94"/>
    </row>
    <row r="110" spans="1:14" outlineLevel="1" x14ac:dyDescent="0.4">
      <c r="C110" s="24"/>
      <c r="G110" s="26"/>
      <c r="H110" s="26"/>
      <c r="I110" s="26"/>
      <c r="J110" s="26"/>
    </row>
    <row r="111" spans="1:14" x14ac:dyDescent="0.4">
      <c r="A111" s="6">
        <v>6.0599999999999987</v>
      </c>
      <c r="B111" s="6" t="s">
        <v>233</v>
      </c>
      <c r="C111" s="7"/>
      <c r="D111" s="8"/>
      <c r="E111" s="8"/>
      <c r="F111" s="8"/>
      <c r="G111" s="8"/>
      <c r="H111" s="8"/>
      <c r="I111" s="8"/>
      <c r="J111" s="8"/>
    </row>
    <row r="112" spans="1:14" x14ac:dyDescent="0.4">
      <c r="C112" s="24"/>
      <c r="G112" s="26"/>
      <c r="H112" s="26"/>
      <c r="I112" s="26"/>
      <c r="J112" s="26"/>
    </row>
    <row r="113" spans="2:10" outlineLevel="1" x14ac:dyDescent="0.4">
      <c r="B113" s="50" t="s">
        <v>234</v>
      </c>
      <c r="C113" s="24"/>
      <c r="G113" s="205"/>
      <c r="H113" s="203" t="s">
        <v>229</v>
      </c>
      <c r="I113" s="255" t="s">
        <v>66</v>
      </c>
      <c r="J113" s="256"/>
    </row>
    <row r="114" spans="2:10" outlineLevel="1" x14ac:dyDescent="0.4">
      <c r="C114" s="24"/>
      <c r="G114" s="26"/>
      <c r="H114" s="26"/>
      <c r="I114" s="26"/>
      <c r="J114" s="26"/>
    </row>
    <row r="115" spans="2:10" outlineLevel="1" x14ac:dyDescent="0.4">
      <c r="B115" s="48" t="s">
        <v>235</v>
      </c>
      <c r="C115" s="24"/>
      <c r="G115" s="26"/>
      <c r="H115" s="26"/>
      <c r="I115" s="26"/>
      <c r="J115" s="26"/>
    </row>
    <row r="116" spans="2:10" outlineLevel="1" x14ac:dyDescent="0.4">
      <c r="B116" s="49" t="s">
        <v>189</v>
      </c>
      <c r="C116" s="10" t="s">
        <v>214</v>
      </c>
      <c r="G116" s="167">
        <v>0</v>
      </c>
      <c r="H116" s="167">
        <v>0</v>
      </c>
      <c r="I116" s="167">
        <v>0</v>
      </c>
      <c r="J116" s="167">
        <v>0</v>
      </c>
    </row>
    <row r="117" spans="2:10" outlineLevel="1" x14ac:dyDescent="0.4">
      <c r="B117" s="49" t="s">
        <v>190</v>
      </c>
      <c r="C117" s="10" t="s">
        <v>214</v>
      </c>
      <c r="G117" s="167">
        <v>0</v>
      </c>
      <c r="H117" s="167">
        <v>0</v>
      </c>
      <c r="I117" s="167">
        <v>0</v>
      </c>
      <c r="J117" s="167">
        <v>0</v>
      </c>
    </row>
    <row r="118" spans="2:10" outlineLevel="1" x14ac:dyDescent="0.4">
      <c r="B118" s="49" t="s">
        <v>191</v>
      </c>
      <c r="C118" s="10" t="s">
        <v>214</v>
      </c>
      <c r="G118" s="167">
        <v>9.0967057525468178</v>
      </c>
      <c r="H118" s="167">
        <v>9.2900738045880153</v>
      </c>
      <c r="I118" s="167">
        <v>9.4666272434082401</v>
      </c>
      <c r="J118" s="167">
        <v>9.5927368425655413</v>
      </c>
    </row>
    <row r="119" spans="2:10" outlineLevel="1" x14ac:dyDescent="0.4">
      <c r="B119" s="49" t="s">
        <v>192</v>
      </c>
      <c r="C119" s="10" t="s">
        <v>214</v>
      </c>
      <c r="G119" s="167">
        <v>97.486263457356173</v>
      </c>
      <c r="H119" s="167">
        <v>52.144571090302705</v>
      </c>
      <c r="I119" s="167">
        <v>4.2071726932641917</v>
      </c>
      <c r="J119" s="167">
        <v>4.125786219068833</v>
      </c>
    </row>
    <row r="120" spans="2:10" outlineLevel="1" x14ac:dyDescent="0.4">
      <c r="B120" s="49" t="s">
        <v>193</v>
      </c>
      <c r="C120" s="10" t="s">
        <v>214</v>
      </c>
      <c r="G120" s="167">
        <v>38.788167369288402</v>
      </c>
      <c r="H120" s="167">
        <v>39.615862448900778</v>
      </c>
      <c r="I120" s="167">
        <v>40.380077555744542</v>
      </c>
      <c r="J120" s="167">
        <v>40.934075300615532</v>
      </c>
    </row>
    <row r="121" spans="2:10" outlineLevel="1" x14ac:dyDescent="0.4">
      <c r="B121" s="49" t="s">
        <v>194</v>
      </c>
      <c r="C121" s="10" t="s">
        <v>214</v>
      </c>
      <c r="G121" s="167">
        <v>95.273949930803752</v>
      </c>
      <c r="H121" s="167">
        <v>49.586121391708893</v>
      </c>
      <c r="I121" s="167">
        <v>3.1175557161248402</v>
      </c>
      <c r="J121" s="167">
        <v>9.1839020626705068</v>
      </c>
    </row>
    <row r="122" spans="2:10" outlineLevel="1" x14ac:dyDescent="0.4">
      <c r="B122" s="49" t="s">
        <v>195</v>
      </c>
      <c r="C122" s="10" t="s">
        <v>214</v>
      </c>
      <c r="G122" s="167">
        <v>2.6963875636704122</v>
      </c>
      <c r="H122" s="167">
        <v>2.7537044897003748</v>
      </c>
      <c r="I122" s="167">
        <v>2.8060373352059926</v>
      </c>
      <c r="J122" s="167">
        <v>2.8434179391385768</v>
      </c>
    </row>
    <row r="123" spans="2:10" outlineLevel="1" x14ac:dyDescent="0.4">
      <c r="B123" s="49" t="s">
        <v>196</v>
      </c>
      <c r="C123" s="10" t="s">
        <v>214</v>
      </c>
      <c r="G123" s="167">
        <v>0.51260828237025147</v>
      </c>
      <c r="H123" s="167">
        <v>0.52350476157035841</v>
      </c>
      <c r="I123" s="167">
        <v>0.53868254052925546</v>
      </c>
      <c r="J123" s="167">
        <v>0.5654753284801306</v>
      </c>
    </row>
    <row r="124" spans="2:10" outlineLevel="1" x14ac:dyDescent="0.4">
      <c r="B124" s="49" t="s">
        <v>197</v>
      </c>
      <c r="C124" s="10" t="s">
        <v>214</v>
      </c>
      <c r="G124" s="167">
        <v>5.0077421311211499</v>
      </c>
      <c r="H124" s="167">
        <v>5.148432881923676</v>
      </c>
      <c r="I124" s="167">
        <v>5.3821292959343632</v>
      </c>
      <c r="J124" s="167">
        <v>5.6272078560572893</v>
      </c>
    </row>
    <row r="125" spans="2:10" outlineLevel="1" x14ac:dyDescent="0.4">
      <c r="B125" s="49" t="s">
        <v>198</v>
      </c>
      <c r="C125" s="10" t="s">
        <v>214</v>
      </c>
      <c r="G125" s="167">
        <v>1.6737325924634987</v>
      </c>
      <c r="H125" s="167">
        <v>1.7505331129721633</v>
      </c>
      <c r="I125" s="167">
        <v>1.9224405443724559</v>
      </c>
      <c r="J125" s="167">
        <v>2.138572024666713</v>
      </c>
    </row>
    <row r="126" spans="2:10" outlineLevel="1" x14ac:dyDescent="0.4">
      <c r="B126" s="49" t="s">
        <v>199</v>
      </c>
      <c r="C126" s="10" t="s">
        <v>214</v>
      </c>
      <c r="G126" s="167">
        <v>0.11010495592048403</v>
      </c>
      <c r="H126" s="167">
        <v>0.12344401870043593</v>
      </c>
      <c r="I126" s="167">
        <v>0.14795414303560417</v>
      </c>
      <c r="J126" s="167">
        <v>0.1993863452179771</v>
      </c>
    </row>
    <row r="127" spans="2:10" outlineLevel="1" x14ac:dyDescent="0.4">
      <c r="B127" s="49" t="s">
        <v>200</v>
      </c>
      <c r="C127" s="10" t="s">
        <v>214</v>
      </c>
      <c r="G127" s="167">
        <v>28.390861282090054</v>
      </c>
      <c r="H127" s="167">
        <v>30.129078262790149</v>
      </c>
      <c r="I127" s="167">
        <v>32.23857108275638</v>
      </c>
      <c r="J127" s="167">
        <v>34.609948488195357</v>
      </c>
    </row>
    <row r="128" spans="2:10" outlineLevel="1" x14ac:dyDescent="0.4">
      <c r="B128" s="49" t="s">
        <v>201</v>
      </c>
      <c r="C128" s="10" t="s">
        <v>214</v>
      </c>
      <c r="G128" s="167">
        <v>2.392383285664478</v>
      </c>
      <c r="H128" s="167">
        <v>2.519798329258307</v>
      </c>
      <c r="I128" s="167">
        <v>2.7732669610558154</v>
      </c>
      <c r="J128" s="167">
        <v>3.0945938070594368</v>
      </c>
    </row>
    <row r="129" spans="1:14" outlineLevel="1" x14ac:dyDescent="0.4">
      <c r="B129" s="49" t="s">
        <v>202</v>
      </c>
      <c r="C129" s="10" t="s">
        <v>214</v>
      </c>
      <c r="G129" s="167">
        <v>0.81777426269662934</v>
      </c>
      <c r="H129" s="167">
        <v>0.83515763426966294</v>
      </c>
      <c r="I129" s="167">
        <v>0.85102940831460672</v>
      </c>
      <c r="J129" s="167">
        <v>0.86236638977528079</v>
      </c>
    </row>
    <row r="130" spans="1:14" outlineLevel="1" x14ac:dyDescent="0.4">
      <c r="B130" s="49" t="s">
        <v>203</v>
      </c>
      <c r="C130" s="10" t="s">
        <v>214</v>
      </c>
      <c r="G130" s="167">
        <v>12.90357554786517</v>
      </c>
      <c r="H130" s="167">
        <v>13.177865970786518</v>
      </c>
      <c r="I130" s="167">
        <v>13.428305052584271</v>
      </c>
      <c r="J130" s="167">
        <v>13.607190111011235</v>
      </c>
    </row>
    <row r="131" spans="1:14" outlineLevel="1" x14ac:dyDescent="0.4">
      <c r="B131" s="49" t="s">
        <v>204</v>
      </c>
      <c r="C131" s="10" t="s">
        <v>214</v>
      </c>
      <c r="G131" s="167">
        <v>0.25693824255559788</v>
      </c>
      <c r="H131" s="167">
        <v>0.54245778729069649</v>
      </c>
      <c r="I131" s="167">
        <v>0.5707603840223775</v>
      </c>
      <c r="J131" s="167">
        <v>0.57836376391610367</v>
      </c>
    </row>
    <row r="132" spans="1:14" outlineLevel="1" x14ac:dyDescent="0.4">
      <c r="B132" s="49" t="s">
        <v>205</v>
      </c>
      <c r="C132" s="10" t="s">
        <v>214</v>
      </c>
      <c r="G132" s="167">
        <v>0.29583649068395285</v>
      </c>
      <c r="H132" s="167">
        <v>0.60513887885048145</v>
      </c>
      <c r="I132" s="167">
        <v>0.61754489130062507</v>
      </c>
      <c r="J132" s="167">
        <v>0.62577151063411474</v>
      </c>
    </row>
    <row r="133" spans="1:14" outlineLevel="1" x14ac:dyDescent="0.4">
      <c r="B133" s="49" t="s">
        <v>206</v>
      </c>
      <c r="C133" s="10" t="s">
        <v>214</v>
      </c>
      <c r="G133" s="167">
        <v>3.1136563816794527E-2</v>
      </c>
      <c r="H133" s="167">
        <v>7.346696974687604E-2</v>
      </c>
      <c r="I133" s="167">
        <v>8.5966621722376443E-2</v>
      </c>
      <c r="J133" s="167">
        <v>9.9251248386895141E-2</v>
      </c>
    </row>
    <row r="134" spans="1:14" outlineLevel="1" x14ac:dyDescent="0.4">
      <c r="B134" s="49" t="s">
        <v>207</v>
      </c>
      <c r="C134" s="10" t="s">
        <v>214</v>
      </c>
      <c r="G134" s="167">
        <v>0</v>
      </c>
      <c r="H134" s="167">
        <v>-4.0086045519472195E-3</v>
      </c>
      <c r="I134" s="167">
        <v>1.3597891016094807E-2</v>
      </c>
      <c r="J134" s="167">
        <v>5.4059710393153021E-2</v>
      </c>
    </row>
    <row r="135" spans="1:14" outlineLevel="1" x14ac:dyDescent="0.4">
      <c r="B135" s="49" t="s">
        <v>208</v>
      </c>
      <c r="C135" s="10" t="s">
        <v>214</v>
      </c>
      <c r="G135" s="167">
        <v>0</v>
      </c>
      <c r="H135" s="167">
        <v>3.3341851618808966E-3</v>
      </c>
      <c r="I135" s="167">
        <v>6.7950995335346416E-3</v>
      </c>
      <c r="J135" s="167">
        <v>1.0517251144269773E-2</v>
      </c>
    </row>
    <row r="136" spans="1:14" outlineLevel="1" x14ac:dyDescent="0.4">
      <c r="A136" s="27"/>
      <c r="B136" s="49"/>
      <c r="C136" s="29"/>
      <c r="D136" s="25"/>
      <c r="E136" s="25"/>
      <c r="F136" s="25"/>
      <c r="G136" s="25"/>
      <c r="H136" s="25"/>
      <c r="I136" s="25"/>
      <c r="J136" s="25"/>
    </row>
    <row r="137" spans="1:14" outlineLevel="1" x14ac:dyDescent="0.4">
      <c r="A137" s="27"/>
      <c r="B137" s="62" t="s">
        <v>232</v>
      </c>
      <c r="C137" s="63" t="s">
        <v>214</v>
      </c>
      <c r="D137" s="64"/>
      <c r="E137" s="65"/>
      <c r="F137" s="65"/>
      <c r="G137" s="65">
        <v>295.7341677109136</v>
      </c>
      <c r="H137" s="65">
        <v>208.81853741397001</v>
      </c>
      <c r="I137" s="65">
        <v>118.55451445992556</v>
      </c>
      <c r="J137" s="65">
        <v>128.75262219899696</v>
      </c>
    </row>
    <row r="138" spans="1:14" outlineLevel="1" x14ac:dyDescent="0.4">
      <c r="A138" s="94">
        <v>0</v>
      </c>
      <c r="C138" s="1"/>
      <c r="D138" s="73" t="s">
        <v>215</v>
      </c>
      <c r="E138" s="112"/>
      <c r="F138" s="112"/>
      <c r="G138" s="112">
        <v>0</v>
      </c>
      <c r="H138" s="112">
        <v>0</v>
      </c>
      <c r="I138" s="112">
        <v>0</v>
      </c>
      <c r="J138" s="112">
        <v>0</v>
      </c>
      <c r="K138" s="94"/>
      <c r="L138" s="94"/>
      <c r="M138" s="94"/>
      <c r="N138" s="94"/>
    </row>
    <row r="139" spans="1:14" outlineLevel="1" x14ac:dyDescent="0.4">
      <c r="C139" s="24"/>
      <c r="G139" s="26"/>
      <c r="H139" s="26"/>
      <c r="I139" s="26"/>
      <c r="J139" s="26"/>
    </row>
    <row r="140" spans="1:14" x14ac:dyDescent="0.4">
      <c r="A140" s="6">
        <v>6.0699999999999985</v>
      </c>
      <c r="B140" s="6" t="s">
        <v>236</v>
      </c>
      <c r="C140" s="7"/>
      <c r="D140" s="8"/>
      <c r="E140" s="8"/>
      <c r="F140" s="8"/>
      <c r="G140" s="8"/>
      <c r="H140" s="8"/>
      <c r="I140" s="8"/>
      <c r="J140" s="8"/>
    </row>
    <row r="141" spans="1:14" x14ac:dyDescent="0.4">
      <c r="C141" s="24"/>
      <c r="E141" s="26"/>
      <c r="G141" s="26"/>
      <c r="H141" s="26"/>
      <c r="I141" s="26"/>
      <c r="J141" s="26"/>
    </row>
    <row r="142" spans="1:14" outlineLevel="1" x14ac:dyDescent="0.4">
      <c r="B142" s="50" t="s">
        <v>225</v>
      </c>
      <c r="C142" s="24"/>
      <c r="G142" s="26"/>
      <c r="H142" s="26"/>
      <c r="I142" s="26"/>
      <c r="J142" s="26"/>
    </row>
    <row r="143" spans="1:14" outlineLevel="1" x14ac:dyDescent="0.4">
      <c r="C143" s="24"/>
      <c r="G143" s="26"/>
      <c r="H143" s="26"/>
      <c r="I143" s="26"/>
      <c r="J143" s="26"/>
    </row>
    <row r="144" spans="1:14" outlineLevel="1" x14ac:dyDescent="0.4">
      <c r="B144" t="s">
        <v>237</v>
      </c>
      <c r="C144" s="10" t="s">
        <v>214</v>
      </c>
      <c r="G144" s="167">
        <v>134.22156852497579</v>
      </c>
      <c r="H144" s="167">
        <v>124.55748172630067</v>
      </c>
      <c r="I144" s="167">
        <v>127.91591846807796</v>
      </c>
      <c r="J144" s="167">
        <v>128.24000430797111</v>
      </c>
    </row>
    <row r="145" spans="1:14" outlineLevel="1" x14ac:dyDescent="0.4">
      <c r="A145" s="94">
        <v>0</v>
      </c>
      <c r="C145" s="1"/>
      <c r="D145" s="73" t="s">
        <v>215</v>
      </c>
      <c r="E145" s="112"/>
      <c r="F145" s="112"/>
      <c r="G145" s="112">
        <v>0</v>
      </c>
      <c r="H145" s="112">
        <v>0</v>
      </c>
      <c r="I145" s="112">
        <v>0</v>
      </c>
      <c r="J145" s="112">
        <v>0</v>
      </c>
      <c r="K145" s="94"/>
      <c r="L145" s="94"/>
      <c r="M145" s="94"/>
      <c r="N145" s="94"/>
    </row>
    <row r="147" spans="1:14" x14ac:dyDescent="0.4">
      <c r="A147" s="6">
        <v>6.0799999999999983</v>
      </c>
      <c r="B147" s="6" t="s">
        <v>238</v>
      </c>
      <c r="C147" s="7"/>
      <c r="D147" s="8"/>
      <c r="E147" s="8"/>
      <c r="F147" s="8"/>
      <c r="G147" s="8"/>
      <c r="H147" s="8"/>
      <c r="I147" s="8"/>
      <c r="J147" s="8"/>
    </row>
    <row r="148" spans="1:14" x14ac:dyDescent="0.4">
      <c r="C148" s="24"/>
      <c r="E148" s="26"/>
      <c r="G148" s="26"/>
      <c r="H148" s="26"/>
      <c r="I148" s="26"/>
      <c r="J148" s="26"/>
    </row>
    <row r="149" spans="1:14" outlineLevel="1" x14ac:dyDescent="0.4">
      <c r="B149" s="50" t="s">
        <v>239</v>
      </c>
    </row>
    <row r="150" spans="1:14" outlineLevel="1" x14ac:dyDescent="0.4">
      <c r="B150" s="50"/>
    </row>
    <row r="151" spans="1:14" outlineLevel="1" x14ac:dyDescent="0.4">
      <c r="B151" s="48" t="s">
        <v>240</v>
      </c>
      <c r="C151" s="24"/>
      <c r="D151" s="54" t="s">
        <v>146</v>
      </c>
      <c r="G151" s="26"/>
      <c r="H151" s="26"/>
      <c r="I151" s="26"/>
      <c r="J151" s="26"/>
    </row>
    <row r="152" spans="1:14" outlineLevel="1" x14ac:dyDescent="0.4">
      <c r="B152" s="66" t="s">
        <v>241</v>
      </c>
    </row>
    <row r="153" spans="1:14" outlineLevel="1" x14ac:dyDescent="0.4">
      <c r="B153" s="53" t="s">
        <v>87</v>
      </c>
    </row>
    <row r="154" spans="1:14" outlineLevel="1" x14ac:dyDescent="0.4">
      <c r="B154" s="67" t="s">
        <v>105</v>
      </c>
      <c r="C154" s="10" t="s">
        <v>214</v>
      </c>
      <c r="D154" s="24">
        <v>1</v>
      </c>
      <c r="E154" s="74"/>
      <c r="G154" s="167">
        <v>71.406459639999994</v>
      </c>
      <c r="H154" s="167">
        <v>74.601841540000009</v>
      </c>
      <c r="I154" s="167">
        <v>74.569829270595079</v>
      </c>
      <c r="J154" s="167">
        <v>68.598161081158736</v>
      </c>
    </row>
    <row r="155" spans="1:14" outlineLevel="1" x14ac:dyDescent="0.4">
      <c r="B155" s="67" t="s">
        <v>106</v>
      </c>
      <c r="C155" s="10" t="s">
        <v>214</v>
      </c>
      <c r="D155" s="24">
        <v>2</v>
      </c>
      <c r="E155" s="74"/>
      <c r="G155" s="167">
        <v>116.15795880000002</v>
      </c>
      <c r="H155" s="167">
        <v>128.68581187999999</v>
      </c>
      <c r="I155" s="167">
        <v>133.61198935089018</v>
      </c>
      <c r="J155" s="167">
        <v>143.20205888234545</v>
      </c>
    </row>
    <row r="156" spans="1:14" outlineLevel="1" x14ac:dyDescent="0.4">
      <c r="B156" s="67" t="s">
        <v>107</v>
      </c>
      <c r="C156" s="10" t="s">
        <v>214</v>
      </c>
      <c r="D156" s="24">
        <v>3</v>
      </c>
      <c r="E156" s="74"/>
      <c r="G156" s="167">
        <v>13.345397519999999</v>
      </c>
      <c r="H156" s="167">
        <v>14.24226453</v>
      </c>
      <c r="I156" s="167">
        <v>14.789151297478393</v>
      </c>
      <c r="J156" s="167">
        <v>16.103876858398724</v>
      </c>
    </row>
    <row r="157" spans="1:14" outlineLevel="1" x14ac:dyDescent="0.4">
      <c r="B157" s="67" t="s">
        <v>108</v>
      </c>
      <c r="C157" s="10" t="s">
        <v>214</v>
      </c>
      <c r="D157" s="24">
        <v>4</v>
      </c>
      <c r="E157" s="74"/>
      <c r="G157" s="167">
        <v>7.6203530000000006</v>
      </c>
      <c r="H157" s="167">
        <v>8.4795359999999995</v>
      </c>
      <c r="I157" s="167">
        <v>9.2436432424332011</v>
      </c>
      <c r="J157" s="167">
        <v>11.172630896796701</v>
      </c>
    </row>
    <row r="158" spans="1:14" outlineLevel="1" x14ac:dyDescent="0.4">
      <c r="B158" s="67" t="s">
        <v>109</v>
      </c>
      <c r="C158" s="10" t="s">
        <v>214</v>
      </c>
      <c r="D158" s="24">
        <v>5</v>
      </c>
      <c r="E158" s="74"/>
      <c r="G158" s="167">
        <v>9.8858500000000002E-2</v>
      </c>
      <c r="H158" s="167">
        <v>4.5054570000000002E-2</v>
      </c>
      <c r="I158" s="167">
        <v>0.11171449162372769</v>
      </c>
      <c r="J158" s="167">
        <v>0.12380999508424542</v>
      </c>
    </row>
    <row r="159" spans="1:14" outlineLevel="1" x14ac:dyDescent="0.4">
      <c r="B159" s="53" t="s">
        <v>88</v>
      </c>
      <c r="C159" s="10" t="s">
        <v>214</v>
      </c>
      <c r="D159" s="24">
        <v>6</v>
      </c>
      <c r="E159" s="74"/>
      <c r="G159" s="167">
        <v>7.2969216100000001</v>
      </c>
      <c r="H159" s="167">
        <v>9.3451877799999998</v>
      </c>
      <c r="I159" s="167">
        <v>9.505257953740573</v>
      </c>
      <c r="J159" s="167">
        <v>10.62219812765801</v>
      </c>
    </row>
    <row r="160" spans="1:14" outlineLevel="1" x14ac:dyDescent="0.4">
      <c r="B160" s="53" t="s">
        <v>89</v>
      </c>
      <c r="C160" s="10" t="s">
        <v>214</v>
      </c>
      <c r="D160" s="24">
        <v>7</v>
      </c>
      <c r="E160" s="74"/>
      <c r="G160" s="167">
        <v>0</v>
      </c>
      <c r="H160" s="167">
        <v>0</v>
      </c>
      <c r="I160" s="167">
        <v>0</v>
      </c>
      <c r="J160" s="167">
        <v>0</v>
      </c>
    </row>
    <row r="161" spans="2:10" outlineLevel="1" x14ac:dyDescent="0.4">
      <c r="B161" s="53" t="s">
        <v>90</v>
      </c>
      <c r="C161" s="10" t="s">
        <v>214</v>
      </c>
      <c r="D161" s="24">
        <v>8</v>
      </c>
      <c r="E161" s="74"/>
      <c r="G161" s="167">
        <v>20.81596860414</v>
      </c>
      <c r="H161" s="167">
        <v>22.760874849999997</v>
      </c>
      <c r="I161" s="167">
        <v>23.241440320335101</v>
      </c>
      <c r="J161" s="167">
        <v>23.56752796293085</v>
      </c>
    </row>
    <row r="162" spans="2:10" outlineLevel="1" x14ac:dyDescent="0.4">
      <c r="B162" s="53" t="s">
        <v>91</v>
      </c>
      <c r="C162" s="10" t="s">
        <v>214</v>
      </c>
      <c r="D162" s="24">
        <v>9</v>
      </c>
      <c r="E162" s="74"/>
      <c r="G162" s="167">
        <v>10.59212209</v>
      </c>
      <c r="H162" s="167">
        <v>11.92005984</v>
      </c>
      <c r="I162" s="167">
        <v>12.305815842479271</v>
      </c>
      <c r="J162" s="167">
        <v>20.210015459480317</v>
      </c>
    </row>
    <row r="163" spans="2:10" outlineLevel="1" x14ac:dyDescent="0.4">
      <c r="B163" s="53" t="s">
        <v>92</v>
      </c>
    </row>
    <row r="164" spans="2:10" outlineLevel="1" x14ac:dyDescent="0.4">
      <c r="B164" s="67" t="s">
        <v>110</v>
      </c>
      <c r="C164" s="10" t="s">
        <v>214</v>
      </c>
      <c r="D164" s="24">
        <v>10</v>
      </c>
      <c r="E164" s="74"/>
      <c r="G164" s="167">
        <v>2.2884542308499998</v>
      </c>
      <c r="H164" s="167">
        <v>2.1892367999999998</v>
      </c>
      <c r="I164" s="167">
        <v>1.6553320897160657</v>
      </c>
      <c r="J164" s="167">
        <v>0.93740089894462841</v>
      </c>
    </row>
    <row r="165" spans="2:10" outlineLevel="1" x14ac:dyDescent="0.4">
      <c r="B165" s="67" t="s">
        <v>111</v>
      </c>
      <c r="C165" s="10" t="s">
        <v>214</v>
      </c>
      <c r="D165" s="24">
        <v>11</v>
      </c>
      <c r="E165" s="74"/>
      <c r="G165" s="167">
        <v>10.804955869500001</v>
      </c>
      <c r="H165" s="167">
        <v>12.41359952</v>
      </c>
      <c r="I165" s="167">
        <v>12.58605652786656</v>
      </c>
      <c r="J165" s="167">
        <v>12.415446155351743</v>
      </c>
    </row>
    <row r="166" spans="2:10" outlineLevel="1" x14ac:dyDescent="0.4">
      <c r="B166" s="53" t="s">
        <v>93</v>
      </c>
    </row>
    <row r="167" spans="2:10" outlineLevel="1" x14ac:dyDescent="0.4">
      <c r="B167" s="67" t="s">
        <v>105</v>
      </c>
      <c r="C167" s="10" t="s">
        <v>214</v>
      </c>
      <c r="D167" s="24">
        <v>12</v>
      </c>
      <c r="E167" s="74"/>
      <c r="G167" s="167">
        <v>2.4708098999999999</v>
      </c>
      <c r="H167" s="167">
        <v>2.8300922100000001</v>
      </c>
      <c r="I167" s="167">
        <v>2.5829944599063608</v>
      </c>
      <c r="J167" s="167">
        <v>3.1768543693491282</v>
      </c>
    </row>
    <row r="168" spans="2:10" outlineLevel="1" x14ac:dyDescent="0.4">
      <c r="B168" s="67" t="s">
        <v>106</v>
      </c>
      <c r="C168" s="10" t="s">
        <v>214</v>
      </c>
      <c r="D168" s="24">
        <v>13</v>
      </c>
      <c r="E168" s="74"/>
      <c r="G168" s="167">
        <v>1.7850429000000001</v>
      </c>
      <c r="H168" s="167">
        <v>1.9800845999999999</v>
      </c>
      <c r="I168" s="167">
        <v>2.0587866667609651</v>
      </c>
      <c r="J168" s="167">
        <v>2.6024940633362363</v>
      </c>
    </row>
    <row r="169" spans="2:10" outlineLevel="1" x14ac:dyDescent="0.4">
      <c r="B169" s="67" t="s">
        <v>112</v>
      </c>
      <c r="C169" s="10" t="s">
        <v>214</v>
      </c>
      <c r="D169" s="24">
        <v>14</v>
      </c>
      <c r="E169" s="74"/>
      <c r="G169" s="167">
        <v>1.04665465</v>
      </c>
      <c r="H169" s="167">
        <v>1.2992090399999998</v>
      </c>
      <c r="I169" s="167">
        <v>1.1871854674675846</v>
      </c>
      <c r="J169" s="167">
        <v>1.3897025862919141</v>
      </c>
    </row>
    <row r="170" spans="2:10" outlineLevel="1" x14ac:dyDescent="0.4">
      <c r="B170" s="66" t="s">
        <v>80</v>
      </c>
    </row>
    <row r="171" spans="2:10" outlineLevel="1" x14ac:dyDescent="0.4">
      <c r="B171" s="53" t="s">
        <v>94</v>
      </c>
    </row>
    <row r="172" spans="2:10" outlineLevel="1" x14ac:dyDescent="0.4">
      <c r="B172" s="67" t="s">
        <v>113</v>
      </c>
      <c r="C172" s="10" t="s">
        <v>214</v>
      </c>
      <c r="D172" s="24">
        <v>15</v>
      </c>
      <c r="E172" s="74"/>
      <c r="G172" s="167">
        <v>3.3836830426000004</v>
      </c>
      <c r="H172" s="167">
        <v>4.0818495489999993</v>
      </c>
      <c r="I172" s="167">
        <v>3.4137044423140992</v>
      </c>
      <c r="J172" s="167">
        <v>3.1271984894059388</v>
      </c>
    </row>
    <row r="173" spans="2:10" outlineLevel="1" x14ac:dyDescent="0.4">
      <c r="B173" s="67" t="s">
        <v>114</v>
      </c>
      <c r="C173" s="10" t="s">
        <v>214</v>
      </c>
      <c r="D173" s="24">
        <v>16</v>
      </c>
      <c r="E173" s="74"/>
      <c r="G173" s="167">
        <v>4.9771276578000005</v>
      </c>
      <c r="H173" s="167">
        <v>6.0436246185</v>
      </c>
      <c r="I173" s="167">
        <v>4.9923077559157303</v>
      </c>
      <c r="J173" s="167">
        <v>4.5843183967886771</v>
      </c>
    </row>
    <row r="174" spans="2:10" outlineLevel="1" x14ac:dyDescent="0.4">
      <c r="B174" s="53" t="s">
        <v>95</v>
      </c>
    </row>
    <row r="175" spans="2:10" outlineLevel="1" x14ac:dyDescent="0.4">
      <c r="B175" s="67" t="s">
        <v>115</v>
      </c>
      <c r="C175" s="10" t="s">
        <v>214</v>
      </c>
      <c r="D175" s="24">
        <v>17</v>
      </c>
      <c r="E175" s="74"/>
      <c r="G175" s="167">
        <v>10.474854115499999</v>
      </c>
      <c r="H175" s="167">
        <v>11.157134643200001</v>
      </c>
      <c r="I175" s="167">
        <v>11.436218435202573</v>
      </c>
      <c r="J175" s="167">
        <v>12.446644536236285</v>
      </c>
    </row>
    <row r="176" spans="2:10" outlineLevel="1" x14ac:dyDescent="0.4">
      <c r="B176" s="67" t="s">
        <v>116</v>
      </c>
      <c r="C176" s="10" t="s">
        <v>214</v>
      </c>
      <c r="D176" s="24">
        <v>18</v>
      </c>
      <c r="E176" s="74"/>
      <c r="G176" s="167">
        <v>18.750904145999996</v>
      </c>
      <c r="H176" s="167">
        <v>19.883615553199999</v>
      </c>
      <c r="I176" s="167">
        <v>20.642778685720785</v>
      </c>
      <c r="J176" s="167">
        <v>22.811826145211011</v>
      </c>
    </row>
    <row r="177" spans="2:10" outlineLevel="1" x14ac:dyDescent="0.4">
      <c r="B177" s="53" t="s">
        <v>96</v>
      </c>
      <c r="E177" s="74"/>
      <c r="G177" s="74"/>
      <c r="H177" s="74"/>
      <c r="I177" s="74"/>
      <c r="J177" s="74"/>
    </row>
    <row r="178" spans="2:10" outlineLevel="1" x14ac:dyDescent="0.4">
      <c r="B178" s="53" t="s">
        <v>117</v>
      </c>
      <c r="C178" s="10" t="s">
        <v>214</v>
      </c>
      <c r="D178" s="24">
        <v>19</v>
      </c>
      <c r="E178" s="74"/>
      <c r="G178" s="167">
        <v>8.8169727866000009</v>
      </c>
      <c r="H178" s="167">
        <v>8.9448228666000009</v>
      </c>
      <c r="I178" s="167">
        <v>10.391142303465552</v>
      </c>
      <c r="J178" s="167">
        <v>10.558129520497284</v>
      </c>
    </row>
    <row r="179" spans="2:10" outlineLevel="1" x14ac:dyDescent="0.4">
      <c r="B179" s="53" t="s">
        <v>118</v>
      </c>
      <c r="C179" s="10" t="s">
        <v>214</v>
      </c>
      <c r="D179" s="24">
        <v>20</v>
      </c>
      <c r="E179" s="74"/>
      <c r="G179" s="167">
        <v>3.3372407879999999</v>
      </c>
      <c r="H179" s="167">
        <v>4.2872919105000005</v>
      </c>
      <c r="I179" s="167">
        <v>4.3859062299999998</v>
      </c>
      <c r="J179" s="167">
        <v>4.4252947401</v>
      </c>
    </row>
    <row r="180" spans="2:10" outlineLevel="1" x14ac:dyDescent="0.4">
      <c r="B180" s="53" t="s">
        <v>119</v>
      </c>
      <c r="C180" s="10" t="s">
        <v>214</v>
      </c>
      <c r="D180" s="24">
        <v>21</v>
      </c>
      <c r="E180" s="74"/>
      <c r="G180" s="167">
        <v>7.3945002383999991</v>
      </c>
      <c r="H180" s="167">
        <v>8.1985400639999995</v>
      </c>
      <c r="I180" s="167">
        <v>8.123327313099999</v>
      </c>
      <c r="J180" s="167">
        <v>9.2469341768</v>
      </c>
    </row>
    <row r="181" spans="2:10" outlineLevel="1" x14ac:dyDescent="0.4">
      <c r="B181" s="53" t="s">
        <v>120</v>
      </c>
      <c r="C181" s="10" t="s">
        <v>214</v>
      </c>
      <c r="D181" s="24">
        <v>22</v>
      </c>
      <c r="E181" s="74"/>
      <c r="G181" s="167">
        <v>0</v>
      </c>
      <c r="H181" s="167">
        <v>0.21084122920000001</v>
      </c>
      <c r="I181" s="167">
        <v>0</v>
      </c>
      <c r="J181" s="167">
        <v>0</v>
      </c>
    </row>
    <row r="182" spans="2:10" outlineLevel="1" x14ac:dyDescent="0.4">
      <c r="B182" s="66" t="s">
        <v>81</v>
      </c>
    </row>
    <row r="183" spans="2:10" outlineLevel="1" x14ac:dyDescent="0.4">
      <c r="B183" s="53" t="s">
        <v>97</v>
      </c>
    </row>
    <row r="184" spans="2:10" outlineLevel="1" x14ac:dyDescent="0.4">
      <c r="B184" s="67" t="s">
        <v>121</v>
      </c>
    </row>
    <row r="185" spans="2:10" outlineLevel="1" x14ac:dyDescent="0.4">
      <c r="B185" s="68" t="s">
        <v>132</v>
      </c>
      <c r="C185" s="10" t="s">
        <v>214</v>
      </c>
      <c r="D185" s="24">
        <v>23</v>
      </c>
      <c r="E185" s="74"/>
      <c r="G185" s="167">
        <v>1.18156145</v>
      </c>
      <c r="H185" s="167">
        <v>1.190797632</v>
      </c>
      <c r="I185" s="167">
        <v>1.2876081806983792</v>
      </c>
      <c r="J185" s="167">
        <v>1.085933046451089</v>
      </c>
    </row>
    <row r="186" spans="2:10" outlineLevel="1" x14ac:dyDescent="0.4">
      <c r="B186" s="68" t="s">
        <v>133</v>
      </c>
      <c r="C186" s="10" t="s">
        <v>214</v>
      </c>
      <c r="D186" s="24">
        <v>24</v>
      </c>
      <c r="E186" s="74"/>
      <c r="G186" s="167">
        <v>2.8544551199999999</v>
      </c>
      <c r="H186" s="167">
        <v>2.8926063050000002</v>
      </c>
      <c r="I186" s="167">
        <v>3.1992749188373701</v>
      </c>
      <c r="J186" s="167">
        <v>2.6376785832841692</v>
      </c>
    </row>
    <row r="187" spans="2:10" outlineLevel="1" x14ac:dyDescent="0.4">
      <c r="B187" s="68" t="s">
        <v>134</v>
      </c>
      <c r="C187" s="10" t="s">
        <v>214</v>
      </c>
      <c r="D187" s="24">
        <v>25</v>
      </c>
      <c r="E187" s="74"/>
      <c r="G187" s="167">
        <v>0</v>
      </c>
      <c r="H187" s="167">
        <v>1.9073026000000003E-2</v>
      </c>
      <c r="I187" s="167">
        <v>0</v>
      </c>
      <c r="J187" s="167">
        <v>1.7450360955871495E-2</v>
      </c>
    </row>
    <row r="188" spans="2:10" outlineLevel="1" x14ac:dyDescent="0.4">
      <c r="B188" s="67" t="s">
        <v>122</v>
      </c>
      <c r="C188" s="10" t="s">
        <v>214</v>
      </c>
      <c r="D188" s="24">
        <v>26</v>
      </c>
      <c r="E188" s="74"/>
      <c r="G188" s="167">
        <v>0.72703829999999992</v>
      </c>
      <c r="H188" s="167">
        <v>0.80415521999999995</v>
      </c>
      <c r="I188" s="167">
        <v>0.82559790046425074</v>
      </c>
      <c r="J188" s="167">
        <v>0.73334679064464292</v>
      </c>
    </row>
    <row r="189" spans="2:10" outlineLevel="1" x14ac:dyDescent="0.4">
      <c r="B189" s="53" t="s">
        <v>98</v>
      </c>
    </row>
    <row r="190" spans="2:10" outlineLevel="1" x14ac:dyDescent="0.4">
      <c r="B190" s="67" t="s">
        <v>123</v>
      </c>
      <c r="C190" s="10" t="s">
        <v>214</v>
      </c>
      <c r="D190" s="24">
        <v>27</v>
      </c>
      <c r="E190" s="74"/>
      <c r="G190" s="167">
        <v>8.7999999999999995E-2</v>
      </c>
      <c r="H190" s="167">
        <v>0.1089560795</v>
      </c>
      <c r="I190" s="167">
        <v>9.4844999999999999E-2</v>
      </c>
      <c r="J190" s="167">
        <v>8.515238E-2</v>
      </c>
    </row>
    <row r="191" spans="2:10" outlineLevel="1" x14ac:dyDescent="0.4">
      <c r="B191" s="53" t="s">
        <v>99</v>
      </c>
    </row>
    <row r="192" spans="2:10" outlineLevel="1" x14ac:dyDescent="0.4">
      <c r="B192" s="67" t="s">
        <v>124</v>
      </c>
      <c r="C192" s="10" t="s">
        <v>214</v>
      </c>
      <c r="D192" s="24">
        <v>28</v>
      </c>
      <c r="E192" s="74"/>
      <c r="G192" s="167">
        <v>0</v>
      </c>
      <c r="H192" s="167">
        <v>0</v>
      </c>
      <c r="I192" s="167">
        <v>0</v>
      </c>
      <c r="J192" s="167">
        <v>0</v>
      </c>
    </row>
    <row r="193" spans="2:10" outlineLevel="1" x14ac:dyDescent="0.4">
      <c r="B193" s="67" t="s">
        <v>125</v>
      </c>
      <c r="C193" s="10" t="s">
        <v>214</v>
      </c>
      <c r="D193" s="24">
        <v>29</v>
      </c>
      <c r="E193" s="74"/>
      <c r="G193" s="167">
        <v>0</v>
      </c>
      <c r="H193" s="167">
        <v>0</v>
      </c>
      <c r="I193" s="167">
        <v>0</v>
      </c>
      <c r="J193" s="167">
        <v>0</v>
      </c>
    </row>
    <row r="194" spans="2:10" outlineLevel="1" x14ac:dyDescent="0.4">
      <c r="B194" s="53" t="s">
        <v>100</v>
      </c>
    </row>
    <row r="195" spans="2:10" outlineLevel="1" x14ac:dyDescent="0.4">
      <c r="B195" s="67" t="s">
        <v>126</v>
      </c>
      <c r="C195" s="10" t="s">
        <v>214</v>
      </c>
      <c r="D195" s="24">
        <v>30</v>
      </c>
      <c r="E195" s="74"/>
      <c r="G195" s="167">
        <v>0</v>
      </c>
      <c r="H195" s="167">
        <v>1.5159000000000001E-2</v>
      </c>
      <c r="I195" s="167">
        <v>0</v>
      </c>
      <c r="J195" s="167">
        <v>0</v>
      </c>
    </row>
    <row r="196" spans="2:10" outlineLevel="1" x14ac:dyDescent="0.4">
      <c r="B196" s="67" t="s">
        <v>127</v>
      </c>
      <c r="C196" s="10" t="s">
        <v>214</v>
      </c>
      <c r="D196" s="24">
        <v>31</v>
      </c>
      <c r="E196" s="74"/>
      <c r="G196" s="167">
        <v>6.3348000000000002E-2</v>
      </c>
      <c r="H196" s="167">
        <v>9.1663999999999995E-2</v>
      </c>
      <c r="I196" s="167">
        <v>0.14499999999999999</v>
      </c>
      <c r="J196" s="167">
        <v>0</v>
      </c>
    </row>
    <row r="197" spans="2:10" outlineLevel="1" x14ac:dyDescent="0.4">
      <c r="B197" s="67" t="s">
        <v>242</v>
      </c>
      <c r="C197" s="10" t="s">
        <v>214</v>
      </c>
      <c r="D197" s="24">
        <v>32</v>
      </c>
      <c r="E197" s="74"/>
      <c r="G197" s="167">
        <v>0</v>
      </c>
      <c r="H197" s="167">
        <v>0</v>
      </c>
      <c r="I197" s="167">
        <v>0</v>
      </c>
      <c r="J197" s="167">
        <v>0</v>
      </c>
    </row>
    <row r="198" spans="2:10" outlineLevel="1" x14ac:dyDescent="0.4">
      <c r="B198" s="66" t="s">
        <v>82</v>
      </c>
    </row>
    <row r="199" spans="2:10" outlineLevel="1" x14ac:dyDescent="0.4">
      <c r="B199" s="53" t="s">
        <v>101</v>
      </c>
    </row>
    <row r="200" spans="2:10" outlineLevel="1" x14ac:dyDescent="0.4">
      <c r="B200" s="67" t="s">
        <v>129</v>
      </c>
      <c r="C200" s="10" t="s">
        <v>214</v>
      </c>
      <c r="D200" s="24">
        <v>33</v>
      </c>
      <c r="E200" s="74"/>
      <c r="G200" s="167">
        <v>5.800000000000001E-2</v>
      </c>
      <c r="H200" s="167">
        <v>0</v>
      </c>
      <c r="I200" s="167">
        <v>0</v>
      </c>
      <c r="J200" s="167">
        <v>0</v>
      </c>
    </row>
    <row r="201" spans="2:10" outlineLevel="1" x14ac:dyDescent="0.4">
      <c r="B201" s="53" t="s">
        <v>102</v>
      </c>
    </row>
    <row r="202" spans="2:10" outlineLevel="1" x14ac:dyDescent="0.4">
      <c r="B202" s="67" t="s">
        <v>102</v>
      </c>
      <c r="C202" s="10" t="s">
        <v>214</v>
      </c>
      <c r="D202" s="24">
        <v>34</v>
      </c>
      <c r="E202" s="74"/>
      <c r="G202" s="167">
        <v>0</v>
      </c>
      <c r="H202" s="167">
        <v>0</v>
      </c>
      <c r="I202" s="167">
        <v>0</v>
      </c>
      <c r="J202" s="167">
        <v>0</v>
      </c>
    </row>
    <row r="203" spans="2:10" outlineLevel="1" x14ac:dyDescent="0.4">
      <c r="B203" s="53" t="s">
        <v>103</v>
      </c>
    </row>
    <row r="204" spans="2:10" outlineLevel="1" x14ac:dyDescent="0.4">
      <c r="B204" s="67" t="s">
        <v>130</v>
      </c>
      <c r="C204" s="10" t="s">
        <v>214</v>
      </c>
      <c r="D204" s="24">
        <v>35</v>
      </c>
      <c r="E204" s="74"/>
      <c r="G204" s="167">
        <v>0</v>
      </c>
      <c r="H204" s="167">
        <v>0</v>
      </c>
      <c r="I204" s="167">
        <v>0</v>
      </c>
      <c r="J204" s="167">
        <v>0</v>
      </c>
    </row>
    <row r="205" spans="2:10" outlineLevel="1" x14ac:dyDescent="0.4">
      <c r="B205" s="67" t="s">
        <v>131</v>
      </c>
      <c r="C205" s="10" t="s">
        <v>214</v>
      </c>
      <c r="D205" s="24">
        <v>36</v>
      </c>
      <c r="E205" s="74"/>
      <c r="G205" s="167">
        <v>0</v>
      </c>
      <c r="H205" s="167">
        <v>0</v>
      </c>
      <c r="I205" s="167">
        <v>0</v>
      </c>
      <c r="J205" s="167">
        <v>0</v>
      </c>
    </row>
    <row r="206" spans="2:10" outlineLevel="1" x14ac:dyDescent="0.4">
      <c r="B206" s="53" t="s">
        <v>112</v>
      </c>
      <c r="C206" s="10" t="s">
        <v>214</v>
      </c>
      <c r="D206" s="24">
        <v>37</v>
      </c>
      <c r="E206" s="74"/>
      <c r="G206" s="167">
        <v>5.2264506700000002</v>
      </c>
      <c r="H206" s="167">
        <v>5.3337700000000003</v>
      </c>
      <c r="I206" s="167">
        <v>5.4530936700000003</v>
      </c>
      <c r="J206" s="167">
        <v>2.7531300000000001</v>
      </c>
    </row>
    <row r="207" spans="2:10" outlineLevel="1" x14ac:dyDescent="0.4">
      <c r="B207" s="66" t="s">
        <v>243</v>
      </c>
      <c r="D207" s="24"/>
      <c r="E207" s="74"/>
      <c r="G207" s="74"/>
      <c r="H207" s="74"/>
      <c r="I207" s="74"/>
      <c r="J207" s="74"/>
    </row>
    <row r="208" spans="2:10" outlineLevel="1" x14ac:dyDescent="0.4">
      <c r="B208" s="122" t="s">
        <v>244</v>
      </c>
      <c r="C208" s="10" t="s">
        <v>214</v>
      </c>
      <c r="D208" s="24">
        <v>38</v>
      </c>
      <c r="E208" s="74"/>
      <c r="G208" s="167"/>
      <c r="H208" s="167"/>
      <c r="I208" s="167"/>
      <c r="J208" s="167"/>
    </row>
    <row r="209" spans="1:14" outlineLevel="1" x14ac:dyDescent="0.4">
      <c r="B209" s="122" t="s">
        <v>245</v>
      </c>
      <c r="C209" s="10" t="s">
        <v>214</v>
      </c>
      <c r="D209" s="24">
        <v>39</v>
      </c>
      <c r="E209" s="74"/>
      <c r="G209" s="167"/>
      <c r="H209" s="167"/>
      <c r="I209" s="167"/>
      <c r="J209" s="167"/>
    </row>
    <row r="210" spans="1:14" outlineLevel="1" x14ac:dyDescent="0.4">
      <c r="B210" s="122" t="s">
        <v>246</v>
      </c>
      <c r="C210" s="10" t="s">
        <v>214</v>
      </c>
      <c r="D210" s="24">
        <v>40</v>
      </c>
      <c r="E210" s="74"/>
      <c r="G210" s="167"/>
      <c r="H210" s="167"/>
      <c r="I210" s="167"/>
      <c r="J210" s="167"/>
    </row>
    <row r="211" spans="1:14" outlineLevel="1" x14ac:dyDescent="0.4">
      <c r="B211" s="122" t="s">
        <v>247</v>
      </c>
      <c r="C211" s="10" t="s">
        <v>214</v>
      </c>
      <c r="D211" s="24">
        <v>41</v>
      </c>
      <c r="E211" s="74"/>
      <c r="G211" s="167"/>
      <c r="H211" s="167"/>
      <c r="I211" s="167"/>
      <c r="J211" s="167"/>
    </row>
    <row r="212" spans="1:14" outlineLevel="1" x14ac:dyDescent="0.4">
      <c r="B212" s="122" t="s">
        <v>248</v>
      </c>
      <c r="C212" s="10" t="s">
        <v>214</v>
      </c>
      <c r="D212" s="24">
        <v>42</v>
      </c>
      <c r="E212" s="74"/>
      <c r="G212" s="167"/>
      <c r="H212" s="167"/>
      <c r="I212" s="167"/>
      <c r="J212" s="167"/>
    </row>
    <row r="213" spans="1:14" outlineLevel="1" x14ac:dyDescent="0.4">
      <c r="B213" s="49"/>
    </row>
    <row r="214" spans="1:14" outlineLevel="1" x14ac:dyDescent="0.4">
      <c r="B214" s="62" t="s">
        <v>249</v>
      </c>
      <c r="C214" s="63" t="s">
        <v>214</v>
      </c>
      <c r="D214" s="93"/>
      <c r="E214" s="95"/>
      <c r="F214" s="95"/>
      <c r="G214" s="95">
        <v>333.06409362939007</v>
      </c>
      <c r="H214" s="95">
        <v>364.05675485670002</v>
      </c>
      <c r="I214" s="95">
        <v>371.84000181701174</v>
      </c>
      <c r="J214" s="95">
        <v>388.63521450350169</v>
      </c>
      <c r="L214" s="95">
        <v>0</v>
      </c>
      <c r="M214" s="95">
        <v>0</v>
      </c>
      <c r="N214" s="95">
        <v>0</v>
      </c>
    </row>
    <row r="215" spans="1:14" outlineLevel="1" x14ac:dyDescent="0.4">
      <c r="A215" s="94">
        <v>0</v>
      </c>
      <c r="C215" s="1"/>
      <c r="D215" s="73" t="s">
        <v>215</v>
      </c>
      <c r="E215" s="112"/>
      <c r="F215" s="112"/>
      <c r="G215" s="112">
        <v>0</v>
      </c>
      <c r="H215" s="112">
        <v>0</v>
      </c>
      <c r="I215" s="112">
        <v>0</v>
      </c>
      <c r="J215" s="112">
        <v>0</v>
      </c>
      <c r="K215" s="94"/>
      <c r="L215" s="94"/>
      <c r="M215" s="94"/>
      <c r="N215" s="94"/>
    </row>
    <row r="216" spans="1:14" outlineLevel="1" x14ac:dyDescent="0.4"/>
    <row r="217" spans="1:14" x14ac:dyDescent="0.4">
      <c r="A217" s="6"/>
      <c r="B217" s="6" t="s">
        <v>24</v>
      </c>
      <c r="C217" s="7"/>
      <c r="D217" s="8"/>
      <c r="E217" s="8"/>
      <c r="F217" s="8"/>
      <c r="G217" s="8"/>
      <c r="H217" s="8"/>
      <c r="I217" s="8"/>
      <c r="J217" s="8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E13:E14">
    <cfRule type="expression" dxfId="148" priority="554">
      <formula>E$14=0</formula>
    </cfRule>
  </conditionalFormatting>
  <conditionalFormatting sqref="E12">
    <cfRule type="expression" dxfId="147" priority="553">
      <formula>E$14=0</formula>
    </cfRule>
  </conditionalFormatting>
  <conditionalFormatting sqref="E108:J108 E137:J137 E79:J79">
    <cfRule type="expression" dxfId="146" priority="551">
      <formula>AND(E$14=0,E$9&gt;Display_Year_End)</formula>
    </cfRule>
    <cfRule type="expression" dxfId="145" priority="552">
      <formula>AND(E$14=0,E$9&lt;=Display_Year_End)</formula>
    </cfRule>
  </conditionalFormatting>
  <conditionalFormatting sqref="F8:J8">
    <cfRule type="expression" dxfId="144" priority="549">
      <formula>AND(E$14=1,F$14=1)</formula>
    </cfRule>
    <cfRule type="expression" dxfId="143" priority="550">
      <formula>F$14=1</formula>
    </cfRule>
  </conditionalFormatting>
  <conditionalFormatting sqref="F8:J8">
    <cfRule type="expression" dxfId="142" priority="547">
      <formula>AND(F$13=0,F$14=1,E$13=1)</formula>
    </cfRule>
    <cfRule type="expression" dxfId="141" priority="548">
      <formula>AND(F$14=1,F$13=0)</formula>
    </cfRule>
  </conditionalFormatting>
  <conditionalFormatting sqref="F9:J14">
    <cfRule type="expression" dxfId="140" priority="546">
      <formula>F$14&lt;&gt;1</formula>
    </cfRule>
  </conditionalFormatting>
  <conditionalFormatting sqref="G87:I106 G116:I135 G21:I22 G58:I77 G144:I144">
    <cfRule type="expression" dxfId="139" priority="540">
      <formula>AND(G$9&gt;Display_Year_End,F$14=1)</formula>
    </cfRule>
    <cfRule type="expression" dxfId="138" priority="543">
      <formula>AND(G$14=0,H$14=1)</formula>
    </cfRule>
    <cfRule type="expression" dxfId="137" priority="545">
      <formula>G$14=0</formula>
    </cfRule>
  </conditionalFormatting>
  <conditionalFormatting sqref="G87:J106 G116:J135 G21:J22 G58:J77 G144:J144">
    <cfRule type="expression" dxfId="136" priority="544">
      <formula>G$14=0</formula>
    </cfRule>
  </conditionalFormatting>
  <conditionalFormatting sqref="B3">
    <cfRule type="expression" dxfId="135" priority="539">
      <formula>$B$3="The model contains one or more errors"</formula>
    </cfRule>
  </conditionalFormatting>
  <conditionalFormatting sqref="K51:N51 K215:N215 K145:N145 K138:N138 K109:N109 K80:N80">
    <cfRule type="expression" dxfId="134" priority="100">
      <formula>#REF!=0</formula>
    </cfRule>
  </conditionalFormatting>
  <conditionalFormatting sqref="E145:J145 E138:J138 E109:J109 E80:J80 E215:J215">
    <cfRule type="expression" dxfId="133" priority="2854">
      <formula>#REF!=0</formula>
    </cfRule>
  </conditionalFormatting>
  <conditionalFormatting sqref="L214:N214 E154:E162 E164:E165 E167:E169 E172:E173 E175:E176 E178:E181 E185:E188 E190 E192:E193 E195:E197 E200 E202 E204:E212 E214:J214 G207:J207">
    <cfRule type="expression" dxfId="132" priority="458">
      <formula>#REF!=0</formula>
    </cfRule>
  </conditionalFormatting>
  <conditionalFormatting sqref="L214:N214 E214:J214">
    <cfRule type="expression" dxfId="131" priority="455">
      <formula>#REF!&gt;Display_Year_End</formula>
    </cfRule>
  </conditionalFormatting>
  <conditionalFormatting sqref="G208:J212 G190:J190 G200:J200 G202:J202 G164:J165 G167:J169 G172:J173 G175:J176 G178:J181 G185:J188 G192:J193 G195:J197 G154:J162 G204:J206">
    <cfRule type="expression" dxfId="130" priority="269">
      <formula>#REF!=0</formula>
    </cfRule>
  </conditionalFormatting>
  <conditionalFormatting sqref="G208:J212 G190:J190 G200:J200 G202:J202 G164:J165 G167:J169 G172:J173 G175:J176 G178:J181 G185:J188 G192:J193 G195:J197 G154:J162 G204:J206">
    <cfRule type="expression" dxfId="129" priority="266">
      <formula>AND(#REF!&gt;Display_Year_End,#REF!=1)</formula>
    </cfRule>
    <cfRule type="expression" dxfId="128" priority="267">
      <formula>AND(#REF!=0,#REF!=1)</formula>
    </cfRule>
    <cfRule type="expression" dxfId="127" priority="268">
      <formula>#REF!=0</formula>
    </cfRule>
  </conditionalFormatting>
  <conditionalFormatting sqref="J87:J106 J116:J135 J21:J22 J58:J77 J144">
    <cfRule type="expression" dxfId="11" priority="3203">
      <formula>AND(J$9&gt;Display_Year_End,I$14=1)</formula>
    </cfRule>
    <cfRule type="expression" dxfId="10" priority="3204">
      <formula>AND(J$14=0,#REF!=1)</formula>
    </cfRule>
    <cfRule type="expression" dxfId="9" priority="3205">
      <formula>J$14=0</formula>
    </cfRule>
  </conditionalFormatting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  <pageSetUpPr fitToPage="1"/>
  </sheetPr>
  <dimension ref="A1:AV248"/>
  <sheetViews>
    <sheetView showGridLines="0" zoomScale="80" zoomScaleNormal="80" zoomScaleSheetLayoutView="100" zoomScalePageLayoutView="90" workbookViewId="0">
      <pane xSplit="3" ySplit="11" topLeftCell="D48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2" width="12" style="1" customWidth="1"/>
    <col min="13" max="13" width="10.140625" style="1" customWidth="1"/>
    <col min="14" max="14" width="2.42578125" style="1" customWidth="1"/>
    <col min="15" max="16" width="9.140625" style="1" hidden="1" customWidth="1"/>
    <col min="17" max="48" width="0" style="1" hidden="1" customWidth="1"/>
    <col min="49" max="16384" width="9.140625" style="1" hidden="1"/>
  </cols>
  <sheetData>
    <row r="1" spans="1:13" s="2" customFormat="1" ht="18" x14ac:dyDescent="0.55000000000000004">
      <c r="A1" s="97" t="str">
        <f>Model_Name</f>
        <v>Efficient Cost Bounds Model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s="3" customFormat="1" x14ac:dyDescent="0.4">
      <c r="A2" s="101">
        <f ca="1">MATCH(B2,Contents!$D$8:$D$22,0)</f>
        <v>7</v>
      </c>
      <c r="B2" s="102" t="str">
        <f ca="1">PROPER(MID(CELL("filename", A1), FIND("]", CELL("filename", A1))+1, 100))</f>
        <v>Mapping</v>
      </c>
      <c r="C2" s="96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3" customFormat="1" x14ac:dyDescent="0.4">
      <c r="A3" s="126">
        <f>SUM(A7:A11,A13:A64,A66:A117,A119:A144,A146:A178,A180:A247)</f>
        <v>0</v>
      </c>
      <c r="B3" s="127" t="s">
        <v>315</v>
      </c>
      <c r="C3" s="96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s="3" customFormat="1" x14ac:dyDescent="0.4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x14ac:dyDescent="0.4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4">
      <c r="A6" s="6">
        <f ca="1">MAX($A$1:A5)+subsection</f>
        <v>7.01</v>
      </c>
      <c r="B6" s="6" t="s">
        <v>77</v>
      </c>
      <c r="C6" s="7"/>
      <c r="D6" s="8"/>
      <c r="E6" s="8"/>
      <c r="F6" s="8"/>
      <c r="G6" s="8"/>
      <c r="H6" s="8"/>
      <c r="I6" s="8"/>
      <c r="J6" s="8"/>
      <c r="K6" s="8"/>
      <c r="L6" s="8"/>
      <c r="M6" s="51"/>
    </row>
    <row r="7" spans="1:13" x14ac:dyDescent="0.4">
      <c r="A7" s="9"/>
      <c r="C7" s="13"/>
      <c r="D7" s="46"/>
    </row>
    <row r="8" spans="1:13" ht="78.75" x14ac:dyDescent="0.4">
      <c r="A8" s="9"/>
      <c r="C8" s="13"/>
      <c r="D8" s="46"/>
      <c r="E8" s="193" t="s">
        <v>151</v>
      </c>
      <c r="F8" s="193" t="s">
        <v>153</v>
      </c>
      <c r="G8" s="193" t="s">
        <v>154</v>
      </c>
      <c r="H8" s="193" t="s">
        <v>155</v>
      </c>
      <c r="I8" s="193" t="s">
        <v>156</v>
      </c>
      <c r="J8" s="193" t="s">
        <v>157</v>
      </c>
      <c r="K8" s="193" t="s">
        <v>158</v>
      </c>
      <c r="L8" s="193" t="s">
        <v>159</v>
      </c>
    </row>
    <row r="9" spans="1:13" s="23" customFormat="1" x14ac:dyDescent="0.4">
      <c r="C9" s="186"/>
      <c r="D9" s="187"/>
    </row>
    <row r="10" spans="1:13" x14ac:dyDescent="0.4">
      <c r="B10" t="s">
        <v>250</v>
      </c>
      <c r="D10" s="9"/>
      <c r="E10" s="188">
        <f t="shared" ref="E10:L10" si="0">D10+1</f>
        <v>1</v>
      </c>
      <c r="F10" s="188">
        <f t="shared" si="0"/>
        <v>2</v>
      </c>
      <c r="G10" s="188">
        <f t="shared" si="0"/>
        <v>3</v>
      </c>
      <c r="H10" s="188">
        <f t="shared" si="0"/>
        <v>4</v>
      </c>
      <c r="I10" s="188">
        <f t="shared" si="0"/>
        <v>5</v>
      </c>
      <c r="J10" s="188">
        <f t="shared" si="0"/>
        <v>6</v>
      </c>
      <c r="K10" s="188">
        <f t="shared" si="0"/>
        <v>7</v>
      </c>
      <c r="L10" s="188">
        <f t="shared" si="0"/>
        <v>8</v>
      </c>
      <c r="M10" s="188"/>
    </row>
    <row r="11" spans="1:13" x14ac:dyDescent="0.4">
      <c r="D11" s="9"/>
    </row>
    <row r="12" spans="1:13" x14ac:dyDescent="0.4">
      <c r="A12" s="6">
        <f ca="1">MAX($A$1:A11)+subsection</f>
        <v>7.02</v>
      </c>
      <c r="B12" s="6" t="s">
        <v>251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51"/>
    </row>
    <row r="13" spans="1:13" x14ac:dyDescent="0.4">
      <c r="A13" s="27"/>
      <c r="C13" s="29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outlineLevel="1" x14ac:dyDescent="0.4">
      <c r="A14" s="27"/>
      <c r="B14" s="50" t="s">
        <v>252</v>
      </c>
      <c r="C14" s="29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outlineLevel="1" x14ac:dyDescent="0.4">
      <c r="A15" s="27"/>
      <c r="B15" s="28"/>
      <c r="C15" s="29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outlineLevel="1" x14ac:dyDescent="0.4">
      <c r="A16" s="27"/>
      <c r="B16" s="48" t="s">
        <v>161</v>
      </c>
      <c r="C16" s="29"/>
      <c r="D16" s="54" t="s">
        <v>162</v>
      </c>
      <c r="E16" s="25"/>
      <c r="F16" s="25"/>
      <c r="G16" s="25"/>
      <c r="H16" s="25"/>
      <c r="I16" s="25"/>
      <c r="J16" s="25"/>
      <c r="K16" s="25"/>
      <c r="L16" s="25"/>
      <c r="M16" s="25"/>
    </row>
    <row r="17" spans="1:13" outlineLevel="1" x14ac:dyDescent="0.4">
      <c r="A17" s="27"/>
      <c r="B17" s="49" t="s">
        <v>164</v>
      </c>
      <c r="C17" s="24" t="s">
        <v>152</v>
      </c>
      <c r="D17" s="75">
        <v>1</v>
      </c>
      <c r="E17" s="194">
        <f>IF(SUMPRODUCT(Allocators!$E$21:$AU$21,Allocators!$E35:$AU35)&gt;1,1,0)</f>
        <v>1</v>
      </c>
      <c r="F17" s="194">
        <f>IF(SUMPRODUCT(Allocators!$E$22:$AU$22,Allocators!$E35:$AU35)&gt;1,1,0)</f>
        <v>1</v>
      </c>
      <c r="G17" s="194">
        <f>IF(SUMPRODUCT(Allocators!$E$23:$AU$23,Allocators!$E35:$AU35)&gt;1,1,0)</f>
        <v>1</v>
      </c>
      <c r="H17" s="194">
        <f>IF(SUMPRODUCT(Allocators!$E$24:$AU$24,Allocators!$E35:$AU35)&gt;1,1,0)</f>
        <v>1</v>
      </c>
      <c r="I17" s="194">
        <f>IF(SUMPRODUCT(Allocators!$E$25:$AU$25,Allocators!$E35:$AU35)&gt;1,1,0)</f>
        <v>1</v>
      </c>
      <c r="J17" s="194">
        <f>IF(SUMPRODUCT(Allocators!$E$26:$AU$26,Allocators!$E35:$AU35)&gt;1,1,0)</f>
        <v>1</v>
      </c>
      <c r="K17" s="194">
        <f>IF(SUMPRODUCT(Allocators!$E$27:$AU$27,Allocators!$E35:$AU35)&gt;1,1,0)</f>
        <v>1</v>
      </c>
      <c r="L17" s="194">
        <f>IF(SUMPRODUCT(Allocators!$E$28:$AU$28,Allocators!$E35:$AU35)&gt;1,1,0)</f>
        <v>1</v>
      </c>
      <c r="M17" s="25"/>
    </row>
    <row r="18" spans="1:13" outlineLevel="1" x14ac:dyDescent="0.4">
      <c r="A18" s="27"/>
      <c r="B18" s="49" t="s">
        <v>165</v>
      </c>
      <c r="C18" s="24" t="s">
        <v>152</v>
      </c>
      <c r="D18" s="24">
        <v>2</v>
      </c>
      <c r="E18" s="194">
        <f>IF(SUMPRODUCT(Allocators!$E$21:$AU$21,Allocators!$E36:$AU36)&gt;1,1,0)</f>
        <v>1</v>
      </c>
      <c r="F18" s="194">
        <f>IF(SUMPRODUCT(Allocators!$E$22:$AU$22,Allocators!$E36:$AU36)&gt;1,1,0)</f>
        <v>1</v>
      </c>
      <c r="G18" s="194">
        <f>IF(SUMPRODUCT(Allocators!$E$23:$AU$23,Allocators!$E36:$AU36)&gt;1,1,0)</f>
        <v>1</v>
      </c>
      <c r="H18" s="194">
        <f>IF(SUMPRODUCT(Allocators!$E$24:$AU$24,Allocators!$E36:$AU36)&gt;1,1,0)</f>
        <v>1</v>
      </c>
      <c r="I18" s="194">
        <f>IF(SUMPRODUCT(Allocators!$E$25:$AU$25,Allocators!$E36:$AU36)&gt;1,1,0)</f>
        <v>1</v>
      </c>
      <c r="J18" s="194">
        <f>IF(SUMPRODUCT(Allocators!$E$26:$AU$26,Allocators!$E36:$AU36)&gt;1,1,0)</f>
        <v>1</v>
      </c>
      <c r="K18" s="194">
        <f>IF(SUMPRODUCT(Allocators!$E$27:$AU$27,Allocators!$E36:$AU36)&gt;1,1,0)</f>
        <v>1</v>
      </c>
      <c r="L18" s="194">
        <f>IF(SUMPRODUCT(Allocators!$E$28:$AU$28,Allocators!$E36:$AU36)&gt;1,1,0)</f>
        <v>1</v>
      </c>
      <c r="M18" s="25"/>
    </row>
    <row r="19" spans="1:13" outlineLevel="1" x14ac:dyDescent="0.4">
      <c r="A19" s="27"/>
      <c r="B19" s="49" t="s">
        <v>166</v>
      </c>
      <c r="C19" s="29"/>
      <c r="D19" s="75"/>
      <c r="E19" s="25"/>
      <c r="F19" s="25"/>
      <c r="G19" s="25"/>
      <c r="H19" s="25"/>
      <c r="I19" s="25"/>
      <c r="J19" s="25"/>
      <c r="K19" s="25"/>
      <c r="L19" s="25"/>
      <c r="M19" s="25"/>
    </row>
    <row r="20" spans="1:13" outlineLevel="1" x14ac:dyDescent="0.4">
      <c r="A20" s="27"/>
      <c r="B20" s="53" t="s">
        <v>167</v>
      </c>
      <c r="C20" s="24" t="s">
        <v>152</v>
      </c>
      <c r="D20" s="24">
        <v>3</v>
      </c>
      <c r="E20" s="194">
        <f>IF(SUMPRODUCT(Allocators!$E$21:$AU$21,Allocators!$E38:$AU38)&gt;1,1,0)</f>
        <v>1</v>
      </c>
      <c r="F20" s="194">
        <f>IF(SUMPRODUCT(Allocators!$E$22:$AU$22,Allocators!$E38:$AU38)&gt;1,1,0)</f>
        <v>1</v>
      </c>
      <c r="G20" s="194">
        <f>IF(SUMPRODUCT(Allocators!$E$23:$AU$23,Allocators!$E38:$AU38)&gt;1,1,0)</f>
        <v>1</v>
      </c>
      <c r="H20" s="194">
        <f>IF(SUMPRODUCT(Allocators!$E$24:$AU$24,Allocators!$E38:$AU38)&gt;1,1,0)</f>
        <v>1</v>
      </c>
      <c r="I20" s="194">
        <f>IF(SUMPRODUCT(Allocators!$E$25:$AU$25,Allocators!$E38:$AU38)&gt;1,1,0)</f>
        <v>1</v>
      </c>
      <c r="J20" s="194">
        <f>IF(SUMPRODUCT(Allocators!$E$26:$AU$26,Allocators!$E38:$AU38)&gt;1,1,0)</f>
        <v>1</v>
      </c>
      <c r="K20" s="194">
        <f>IF(SUMPRODUCT(Allocators!$E$27:$AU$27,Allocators!$E38:$AU38)&gt;1,1,0)</f>
        <v>1</v>
      </c>
      <c r="L20" s="194">
        <f>IF(SUMPRODUCT(Allocators!$E$28:$AU$28,Allocators!$E38:$AU38)&gt;1,1,0)</f>
        <v>1</v>
      </c>
      <c r="M20" s="25"/>
    </row>
    <row r="21" spans="1:13" outlineLevel="1" x14ac:dyDescent="0.4">
      <c r="A21" s="27"/>
      <c r="B21" s="53" t="s">
        <v>168</v>
      </c>
      <c r="C21" s="24" t="s">
        <v>152</v>
      </c>
      <c r="D21" s="24">
        <f>MAX($D$17:D20)+1</f>
        <v>4</v>
      </c>
      <c r="E21" s="194">
        <f>IF(SUMPRODUCT(Allocators!$E$21:$AU$21,Allocators!$E39:$AU39)&gt;1,1,0)</f>
        <v>0</v>
      </c>
      <c r="F21" s="194">
        <f>IF(SUMPRODUCT(Allocators!$E$22:$AU$22,Allocators!$E39:$AU39)&gt;1,1,0)</f>
        <v>0</v>
      </c>
      <c r="G21" s="194">
        <f>IF(SUMPRODUCT(Allocators!$E$23:$AU$23,Allocators!$E39:$AU39)&gt;1,1,0)</f>
        <v>0</v>
      </c>
      <c r="H21" s="194">
        <f>IF(SUMPRODUCT(Allocators!$E$24:$AU$24,Allocators!$E39:$AU39)&gt;1,1,0)</f>
        <v>0</v>
      </c>
      <c r="I21" s="194">
        <f>IF(SUMPRODUCT(Allocators!$E$25:$AU$25,Allocators!$E39:$AU39)&gt;1,1,0)</f>
        <v>0</v>
      </c>
      <c r="J21" s="194">
        <f>IF(SUMPRODUCT(Allocators!$E$26:$AU$26,Allocators!$E39:$AU39)&gt;1,1,0)</f>
        <v>0</v>
      </c>
      <c r="K21" s="194">
        <f>IF(SUMPRODUCT(Allocators!$E$27:$AU$27,Allocators!$E39:$AU39)&gt;1,1,0)</f>
        <v>0</v>
      </c>
      <c r="L21" s="194">
        <f>IF(SUMPRODUCT(Allocators!$E$28:$AU$28,Allocators!$E39:$AU39)&gt;1,1,0)</f>
        <v>0</v>
      </c>
      <c r="M21" s="25"/>
    </row>
    <row r="22" spans="1:13" outlineLevel="1" x14ac:dyDescent="0.4">
      <c r="A22" s="27"/>
      <c r="B22" s="53" t="s">
        <v>169</v>
      </c>
      <c r="C22" s="24" t="s">
        <v>152</v>
      </c>
      <c r="D22" s="24">
        <f>MAX($D$17:D21)+1</f>
        <v>5</v>
      </c>
      <c r="E22" s="194">
        <f>IF(SUMPRODUCT(Allocators!$E$21:$AU$21,Allocators!$E40:$AU40)&gt;1,1,0)</f>
        <v>1</v>
      </c>
      <c r="F22" s="194">
        <f>IF(SUMPRODUCT(Allocators!$E$22:$AU$22,Allocators!$E40:$AU40)&gt;1,1,0)</f>
        <v>1</v>
      </c>
      <c r="G22" s="194">
        <f>IF(SUMPRODUCT(Allocators!$E$23:$AU$23,Allocators!$E40:$AU40)&gt;1,1,0)</f>
        <v>1</v>
      </c>
      <c r="H22" s="194">
        <f>IF(SUMPRODUCT(Allocators!$E$24:$AU$24,Allocators!$E40:$AU40)&gt;1,1,0)</f>
        <v>1</v>
      </c>
      <c r="I22" s="194">
        <f>IF(SUMPRODUCT(Allocators!$E$25:$AU$25,Allocators!$E40:$AU40)&gt;1,1,0)</f>
        <v>1</v>
      </c>
      <c r="J22" s="194">
        <f>IF(SUMPRODUCT(Allocators!$E$26:$AU$26,Allocators!$E40:$AU40)&gt;1,1,0)</f>
        <v>1</v>
      </c>
      <c r="K22" s="194">
        <f>IF(SUMPRODUCT(Allocators!$E$27:$AU$27,Allocators!$E40:$AU40)&gt;1,1,0)</f>
        <v>1</v>
      </c>
      <c r="L22" s="194">
        <f>IF(SUMPRODUCT(Allocators!$E$28:$AU$28,Allocators!$E40:$AU40)&gt;1,1,0)</f>
        <v>1</v>
      </c>
      <c r="M22" s="25"/>
    </row>
    <row r="23" spans="1:13" outlineLevel="1" x14ac:dyDescent="0.4">
      <c r="A23" s="27"/>
      <c r="B23" s="49" t="s">
        <v>170</v>
      </c>
      <c r="C23" s="29"/>
      <c r="D23" s="75"/>
      <c r="E23" s="25"/>
      <c r="F23" s="25"/>
      <c r="G23" s="25"/>
      <c r="H23" s="25"/>
      <c r="I23" s="25"/>
      <c r="J23" s="25"/>
      <c r="K23" s="25"/>
      <c r="L23" s="25"/>
      <c r="M23" s="25"/>
    </row>
    <row r="24" spans="1:13" outlineLevel="1" x14ac:dyDescent="0.4">
      <c r="A24" s="27"/>
      <c r="B24" s="53" t="s">
        <v>167</v>
      </c>
      <c r="C24" s="24" t="s">
        <v>152</v>
      </c>
      <c r="D24" s="24">
        <f>MAX($D$17:D23)+1</f>
        <v>6</v>
      </c>
      <c r="E24" s="194">
        <f>IF(SUMPRODUCT(Allocators!$E$21:$AU$21,Allocators!$E42:$AU42)&gt;1,1,0)</f>
        <v>1</v>
      </c>
      <c r="F24" s="194">
        <f>IF(SUMPRODUCT(Allocators!$E$22:$AU$22,Allocators!$E42:$AU42)&gt;1,1,0)</f>
        <v>1</v>
      </c>
      <c r="G24" s="194">
        <f>IF(SUMPRODUCT(Allocators!$E$23:$AU$23,Allocators!$E42:$AU42)&gt;1,1,0)</f>
        <v>1</v>
      </c>
      <c r="H24" s="194">
        <f>IF(SUMPRODUCT(Allocators!$E$24:$AU$24,Allocators!$E42:$AU42)&gt;1,1,0)</f>
        <v>1</v>
      </c>
      <c r="I24" s="194">
        <f>IF(SUMPRODUCT(Allocators!$E$25:$AU$25,Allocators!$E42:$AU42)&gt;1,1,0)</f>
        <v>1</v>
      </c>
      <c r="J24" s="194">
        <f>IF(SUMPRODUCT(Allocators!$E$26:$AU$26,Allocators!$E42:$AU42)&gt;1,1,0)</f>
        <v>0</v>
      </c>
      <c r="K24" s="194">
        <f>IF(SUMPRODUCT(Allocators!$E$27:$AU$27,Allocators!$E42:$AU42)&gt;1,1,0)</f>
        <v>0</v>
      </c>
      <c r="L24" s="194">
        <f>IF(SUMPRODUCT(Allocators!$E$28:$AU$28,Allocators!$E42:$AU42)&gt;1,1,0)</f>
        <v>1</v>
      </c>
      <c r="M24" s="25"/>
    </row>
    <row r="25" spans="1:13" outlineLevel="1" x14ac:dyDescent="0.4">
      <c r="A25" s="27"/>
      <c r="B25" s="53" t="s">
        <v>168</v>
      </c>
      <c r="C25" s="24" t="s">
        <v>152</v>
      </c>
      <c r="D25" s="24">
        <f>MAX($D$17:D24)+1</f>
        <v>7</v>
      </c>
      <c r="E25" s="194">
        <f>IF(SUMPRODUCT(Allocators!$E$21:$AU$21,Allocators!$E43:$AU43)&gt;1,1,0)</f>
        <v>0</v>
      </c>
      <c r="F25" s="194">
        <f>IF(SUMPRODUCT(Allocators!$E$22:$AU$22,Allocators!$E43:$AU43)&gt;1,1,0)</f>
        <v>0</v>
      </c>
      <c r="G25" s="194">
        <f>IF(SUMPRODUCT(Allocators!$E$23:$AU$23,Allocators!$E43:$AU43)&gt;1,1,0)</f>
        <v>0</v>
      </c>
      <c r="H25" s="194">
        <f>IF(SUMPRODUCT(Allocators!$E$24:$AU$24,Allocators!$E43:$AU43)&gt;1,1,0)</f>
        <v>0</v>
      </c>
      <c r="I25" s="194">
        <f>IF(SUMPRODUCT(Allocators!$E$25:$AU$25,Allocators!$E43:$AU43)&gt;1,1,0)</f>
        <v>0</v>
      </c>
      <c r="J25" s="194">
        <f>IF(SUMPRODUCT(Allocators!$E$26:$AU$26,Allocators!$E43:$AU43)&gt;1,1,0)</f>
        <v>0</v>
      </c>
      <c r="K25" s="194">
        <f>IF(SUMPRODUCT(Allocators!$E$27:$AU$27,Allocators!$E43:$AU43)&gt;1,1,0)</f>
        <v>0</v>
      </c>
      <c r="L25" s="194">
        <f>IF(SUMPRODUCT(Allocators!$E$28:$AU$28,Allocators!$E43:$AU43)&gt;1,1,0)</f>
        <v>0</v>
      </c>
      <c r="M25" s="25"/>
    </row>
    <row r="26" spans="1:13" outlineLevel="1" x14ac:dyDescent="0.4">
      <c r="A26" s="27"/>
      <c r="B26" s="53" t="s">
        <v>169</v>
      </c>
      <c r="C26" s="24" t="s">
        <v>152</v>
      </c>
      <c r="D26" s="24">
        <f>MAX($D$17:D25)+1</f>
        <v>8</v>
      </c>
      <c r="E26" s="194">
        <f>IF(SUMPRODUCT(Allocators!$E$21:$AU$21,Allocators!$E44:$AU44)&gt;1,1,0)</f>
        <v>1</v>
      </c>
      <c r="F26" s="194">
        <f>IF(SUMPRODUCT(Allocators!$E$22:$AU$22,Allocators!$E44:$AU44)&gt;1,1,0)</f>
        <v>1</v>
      </c>
      <c r="G26" s="194">
        <f>IF(SUMPRODUCT(Allocators!$E$23:$AU$23,Allocators!$E44:$AU44)&gt;1,1,0)</f>
        <v>1</v>
      </c>
      <c r="H26" s="194">
        <f>IF(SUMPRODUCT(Allocators!$E$24:$AU$24,Allocators!$E44:$AU44)&gt;1,1,0)</f>
        <v>1</v>
      </c>
      <c r="I26" s="194">
        <f>IF(SUMPRODUCT(Allocators!$E$25:$AU$25,Allocators!$E44:$AU44)&gt;1,1,0)</f>
        <v>1</v>
      </c>
      <c r="J26" s="194">
        <f>IF(SUMPRODUCT(Allocators!$E$26:$AU$26,Allocators!$E44:$AU44)&gt;1,1,0)</f>
        <v>0</v>
      </c>
      <c r="K26" s="194">
        <f>IF(SUMPRODUCT(Allocators!$E$27:$AU$27,Allocators!$E44:$AU44)&gt;1,1,0)</f>
        <v>0</v>
      </c>
      <c r="L26" s="194">
        <f>IF(SUMPRODUCT(Allocators!$E$28:$AU$28,Allocators!$E44:$AU44)&gt;1,1,0)</f>
        <v>1</v>
      </c>
      <c r="M26" s="25"/>
    </row>
    <row r="27" spans="1:13" outlineLevel="1" x14ac:dyDescent="0.4">
      <c r="A27" s="27"/>
      <c r="B27" s="49" t="s">
        <v>171</v>
      </c>
      <c r="C27" s="29"/>
      <c r="D27" s="75"/>
      <c r="E27" s="25"/>
      <c r="F27" s="25"/>
      <c r="G27" s="25"/>
      <c r="H27" s="25"/>
      <c r="I27" s="25"/>
      <c r="J27" s="25"/>
      <c r="K27" s="25"/>
      <c r="L27" s="25"/>
      <c r="M27" s="25"/>
    </row>
    <row r="28" spans="1:13" outlineLevel="1" x14ac:dyDescent="0.4">
      <c r="A28" s="27"/>
      <c r="B28" s="53" t="s">
        <v>167</v>
      </c>
      <c r="C28" s="24" t="s">
        <v>152</v>
      </c>
      <c r="D28" s="24">
        <f>MAX($D$17:D27)+1</f>
        <v>9</v>
      </c>
      <c r="E28" s="194">
        <f>IF(SUMPRODUCT(Allocators!$E$21:$AU$21,Allocators!$E46:$AU46)&gt;1,1,0)</f>
        <v>1</v>
      </c>
      <c r="F28" s="194">
        <f>IF(SUMPRODUCT(Allocators!$E$22:$AU$22,Allocators!$E46:$AU46)&gt;1,1,0)</f>
        <v>1</v>
      </c>
      <c r="G28" s="194">
        <f>IF(SUMPRODUCT(Allocators!$E$23:$AU$23,Allocators!$E46:$AU46)&gt;1,1,0)</f>
        <v>1</v>
      </c>
      <c r="H28" s="194">
        <f>IF(SUMPRODUCT(Allocators!$E$24:$AU$24,Allocators!$E46:$AU46)&gt;1,1,0)</f>
        <v>1</v>
      </c>
      <c r="I28" s="194">
        <f>IF(SUMPRODUCT(Allocators!$E$25:$AU$25,Allocators!$E46:$AU46)&gt;1,1,0)</f>
        <v>1</v>
      </c>
      <c r="J28" s="194">
        <f>IF(SUMPRODUCT(Allocators!$E$26:$AU$26,Allocators!$E46:$AU46)&gt;1,1,0)</f>
        <v>1</v>
      </c>
      <c r="K28" s="194">
        <f>IF(SUMPRODUCT(Allocators!$E$27:$AU$27,Allocators!$E46:$AU46)&gt;1,1,0)</f>
        <v>1</v>
      </c>
      <c r="L28" s="194">
        <f>IF(SUMPRODUCT(Allocators!$E$28:$AU$28,Allocators!$E46:$AU46)&gt;1,1,0)</f>
        <v>1</v>
      </c>
      <c r="M28" s="25"/>
    </row>
    <row r="29" spans="1:13" outlineLevel="1" x14ac:dyDescent="0.4">
      <c r="A29" s="27"/>
      <c r="B29" s="53" t="s">
        <v>168</v>
      </c>
      <c r="C29" s="24" t="s">
        <v>152</v>
      </c>
      <c r="D29" s="24">
        <f>MAX($D$17:D28)+1</f>
        <v>10</v>
      </c>
      <c r="E29" s="194">
        <f>IF(SUMPRODUCT(Allocators!$E$21:$AU$21,Allocators!$E47:$AU47)&gt;1,1,0)</f>
        <v>0</v>
      </c>
      <c r="F29" s="194">
        <f>IF(SUMPRODUCT(Allocators!$E$22:$AU$22,Allocators!$E47:$AU47)&gt;1,1,0)</f>
        <v>0</v>
      </c>
      <c r="G29" s="194">
        <f>IF(SUMPRODUCT(Allocators!$E$23:$AU$23,Allocators!$E47:$AU47)&gt;1,1,0)</f>
        <v>0</v>
      </c>
      <c r="H29" s="194">
        <f>IF(SUMPRODUCT(Allocators!$E$24:$AU$24,Allocators!$E47:$AU47)&gt;1,1,0)</f>
        <v>0</v>
      </c>
      <c r="I29" s="194">
        <f>IF(SUMPRODUCT(Allocators!$E$25:$AU$25,Allocators!$E47:$AU47)&gt;1,1,0)</f>
        <v>0</v>
      </c>
      <c r="J29" s="194">
        <f>IF(SUMPRODUCT(Allocators!$E$26:$AU$26,Allocators!$E47:$AU47)&gt;1,1,0)</f>
        <v>0</v>
      </c>
      <c r="K29" s="194">
        <f>IF(SUMPRODUCT(Allocators!$E$27:$AU$27,Allocators!$E47:$AU47)&gt;1,1,0)</f>
        <v>0</v>
      </c>
      <c r="L29" s="194">
        <f>IF(SUMPRODUCT(Allocators!$E$28:$AU$28,Allocators!$E47:$AU47)&gt;1,1,0)</f>
        <v>0</v>
      </c>
      <c r="M29" s="25"/>
    </row>
    <row r="30" spans="1:13" outlineLevel="1" x14ac:dyDescent="0.4">
      <c r="A30" s="27"/>
      <c r="B30" s="53" t="s">
        <v>172</v>
      </c>
      <c r="C30" s="24" t="s">
        <v>152</v>
      </c>
      <c r="D30" s="24">
        <f>MAX($D$17:D29)+1</f>
        <v>11</v>
      </c>
      <c r="E30" s="194">
        <f>IF(SUMPRODUCT(Allocators!$E$21:$AU$21,Allocators!$E48:$AU48)&gt;1,1,0)</f>
        <v>1</v>
      </c>
      <c r="F30" s="194">
        <f>IF(SUMPRODUCT(Allocators!$E$22:$AU$22,Allocators!$E48:$AU48)&gt;1,1,0)</f>
        <v>1</v>
      </c>
      <c r="G30" s="194">
        <f>IF(SUMPRODUCT(Allocators!$E$23:$AU$23,Allocators!$E48:$AU48)&gt;1,1,0)</f>
        <v>1</v>
      </c>
      <c r="H30" s="194">
        <f>IF(SUMPRODUCT(Allocators!$E$24:$AU$24,Allocators!$E48:$AU48)&gt;1,1,0)</f>
        <v>1</v>
      </c>
      <c r="I30" s="194">
        <f>IF(SUMPRODUCT(Allocators!$E$25:$AU$25,Allocators!$E48:$AU48)&gt;1,1,0)</f>
        <v>1</v>
      </c>
      <c r="J30" s="194">
        <f>IF(SUMPRODUCT(Allocators!$E$26:$AU$26,Allocators!$E48:$AU48)&gt;1,1,0)</f>
        <v>1</v>
      </c>
      <c r="K30" s="194">
        <f>IF(SUMPRODUCT(Allocators!$E$27:$AU$27,Allocators!$E48:$AU48)&gt;1,1,0)</f>
        <v>1</v>
      </c>
      <c r="L30" s="194">
        <f>IF(SUMPRODUCT(Allocators!$E$28:$AU$28,Allocators!$E48:$AU48)&gt;1,1,0)</f>
        <v>1</v>
      </c>
      <c r="M30" s="25"/>
    </row>
    <row r="31" spans="1:13" outlineLevel="1" x14ac:dyDescent="0.4">
      <c r="A31" s="27"/>
      <c r="B31" s="53" t="s">
        <v>173</v>
      </c>
      <c r="C31" s="24" t="s">
        <v>152</v>
      </c>
      <c r="D31" s="24">
        <f>MAX($D$17:D30)+1</f>
        <v>12</v>
      </c>
      <c r="E31" s="194">
        <f>IF(SUMPRODUCT(Allocators!$E$21:$AU$21,Allocators!$E49:$AU49)&gt;1,1,0)</f>
        <v>1</v>
      </c>
      <c r="F31" s="194">
        <f>IF(SUMPRODUCT(Allocators!$E$22:$AU$22,Allocators!$E49:$AU49)&gt;1,1,0)</f>
        <v>1</v>
      </c>
      <c r="G31" s="194">
        <f>IF(SUMPRODUCT(Allocators!$E$23:$AU$23,Allocators!$E49:$AU49)&gt;1,1,0)</f>
        <v>1</v>
      </c>
      <c r="H31" s="194">
        <f>IF(SUMPRODUCT(Allocators!$E$24:$AU$24,Allocators!$E49:$AU49)&gt;1,1,0)</f>
        <v>1</v>
      </c>
      <c r="I31" s="194">
        <f>IF(SUMPRODUCT(Allocators!$E$25:$AU$25,Allocators!$E49:$AU49)&gt;1,1,0)</f>
        <v>1</v>
      </c>
      <c r="J31" s="194">
        <f>IF(SUMPRODUCT(Allocators!$E$26:$AU$26,Allocators!$E49:$AU49)&gt;1,1,0)</f>
        <v>0</v>
      </c>
      <c r="K31" s="194">
        <f>IF(SUMPRODUCT(Allocators!$E$27:$AU$27,Allocators!$E49:$AU49)&gt;1,1,0)</f>
        <v>0</v>
      </c>
      <c r="L31" s="194">
        <f>IF(SUMPRODUCT(Allocators!$E$28:$AU$28,Allocators!$E49:$AU49)&gt;1,1,0)</f>
        <v>1</v>
      </c>
      <c r="M31" s="25"/>
    </row>
    <row r="32" spans="1:13" outlineLevel="1" x14ac:dyDescent="0.4">
      <c r="A32" s="27"/>
      <c r="B32" s="53" t="s">
        <v>174</v>
      </c>
      <c r="C32" s="24" t="s">
        <v>152</v>
      </c>
      <c r="D32" s="24">
        <f>MAX($D$17:D31)+1</f>
        <v>13</v>
      </c>
      <c r="E32" s="194">
        <f>IF(SUMPRODUCT(Allocators!$E$21:$AU$21,Allocators!$E50:$AU50)&gt;1,1,0)</f>
        <v>1</v>
      </c>
      <c r="F32" s="194">
        <f>IF(SUMPRODUCT(Allocators!$E$22:$AU$22,Allocators!$E50:$AU50)&gt;1,1,0)</f>
        <v>1</v>
      </c>
      <c r="G32" s="194">
        <f>IF(SUMPRODUCT(Allocators!$E$23:$AU$23,Allocators!$E50:$AU50)&gt;1,1,0)</f>
        <v>1</v>
      </c>
      <c r="H32" s="194">
        <f>IF(SUMPRODUCT(Allocators!$E$24:$AU$24,Allocators!$E50:$AU50)&gt;1,1,0)</f>
        <v>1</v>
      </c>
      <c r="I32" s="194">
        <f>IF(SUMPRODUCT(Allocators!$E$25:$AU$25,Allocators!$E50:$AU50)&gt;1,1,0)</f>
        <v>1</v>
      </c>
      <c r="J32" s="194">
        <f>IF(SUMPRODUCT(Allocators!$E$26:$AU$26,Allocators!$E50:$AU50)&gt;1,1,0)</f>
        <v>0</v>
      </c>
      <c r="K32" s="194">
        <f>IF(SUMPRODUCT(Allocators!$E$27:$AU$27,Allocators!$E50:$AU50)&gt;1,1,0)</f>
        <v>0</v>
      </c>
      <c r="L32" s="194">
        <f>IF(SUMPRODUCT(Allocators!$E$28:$AU$28,Allocators!$E50:$AU50)&gt;1,1,0)</f>
        <v>1</v>
      </c>
      <c r="M32" s="25"/>
    </row>
    <row r="33" spans="1:13" outlineLevel="1" x14ac:dyDescent="0.4">
      <c r="A33" s="27"/>
      <c r="B33" s="49" t="s">
        <v>175</v>
      </c>
      <c r="C33" s="29"/>
      <c r="D33" s="75"/>
      <c r="E33" s="25"/>
      <c r="F33" s="25"/>
      <c r="G33" s="25"/>
      <c r="H33" s="25"/>
      <c r="I33" s="25"/>
      <c r="J33" s="25"/>
      <c r="K33" s="25"/>
      <c r="L33" s="25"/>
      <c r="M33" s="25"/>
    </row>
    <row r="34" spans="1:13" outlineLevel="1" x14ac:dyDescent="0.4">
      <c r="A34" s="27"/>
      <c r="B34" s="53" t="s">
        <v>167</v>
      </c>
      <c r="C34" s="24" t="s">
        <v>152</v>
      </c>
      <c r="D34" s="24">
        <f>MAX($D$17:D33)+1</f>
        <v>14</v>
      </c>
      <c r="E34" s="194">
        <f>IF(SUMPRODUCT(Allocators!$E$21:$AU$21,Allocators!$E52:$AU52)&gt;1,1,0)</f>
        <v>1</v>
      </c>
      <c r="F34" s="194">
        <f>IF(SUMPRODUCT(Allocators!$E$22:$AU$22,Allocators!$E52:$AU52)&gt;1,1,0)</f>
        <v>1</v>
      </c>
      <c r="G34" s="194">
        <f>IF(SUMPRODUCT(Allocators!$E$23:$AU$23,Allocators!$E52:$AU52)&gt;1,1,0)</f>
        <v>1</v>
      </c>
      <c r="H34" s="194">
        <f>IF(SUMPRODUCT(Allocators!$E$24:$AU$24,Allocators!$E52:$AU52)&gt;1,1,0)</f>
        <v>1</v>
      </c>
      <c r="I34" s="194">
        <f>IF(SUMPRODUCT(Allocators!$E$25:$AU$25,Allocators!$E52:$AU52)&gt;1,1,0)</f>
        <v>1</v>
      </c>
      <c r="J34" s="194">
        <f>IF(SUMPRODUCT(Allocators!$E$26:$AU$26,Allocators!$E52:$AU52)&gt;1,1,0)</f>
        <v>1</v>
      </c>
      <c r="K34" s="194">
        <f>IF(SUMPRODUCT(Allocators!$E$27:$AU$27,Allocators!$E52:$AU52)&gt;1,1,0)</f>
        <v>1</v>
      </c>
      <c r="L34" s="194">
        <f>IF(SUMPRODUCT(Allocators!$E$28:$AU$28,Allocators!$E52:$AU52)&gt;1,1,0)</f>
        <v>1</v>
      </c>
      <c r="M34" s="25"/>
    </row>
    <row r="35" spans="1:13" outlineLevel="1" x14ac:dyDescent="0.4">
      <c r="A35" s="27"/>
      <c r="B35" s="53" t="s">
        <v>168</v>
      </c>
      <c r="C35" s="24" t="s">
        <v>152</v>
      </c>
      <c r="D35" s="24">
        <f>MAX($D$17:D34)+1</f>
        <v>15</v>
      </c>
      <c r="E35" s="194">
        <f>IF(SUMPRODUCT(Allocators!$E$21:$AU$21,Allocators!$E53:$AU53)&gt;1,1,0)</f>
        <v>0</v>
      </c>
      <c r="F35" s="194">
        <f>IF(SUMPRODUCT(Allocators!$E$22:$AU$22,Allocators!$E53:$AU53)&gt;1,1,0)</f>
        <v>0</v>
      </c>
      <c r="G35" s="194">
        <f>IF(SUMPRODUCT(Allocators!$E$23:$AU$23,Allocators!$E53:$AU53)&gt;1,1,0)</f>
        <v>0</v>
      </c>
      <c r="H35" s="194">
        <f>IF(SUMPRODUCT(Allocators!$E$24:$AU$24,Allocators!$E53:$AU53)&gt;1,1,0)</f>
        <v>0</v>
      </c>
      <c r="I35" s="194">
        <f>IF(SUMPRODUCT(Allocators!$E$25:$AU$25,Allocators!$E53:$AU53)&gt;1,1,0)</f>
        <v>0</v>
      </c>
      <c r="J35" s="194">
        <f>IF(SUMPRODUCT(Allocators!$E$26:$AU$26,Allocators!$E53:$AU53)&gt;1,1,0)</f>
        <v>0</v>
      </c>
      <c r="K35" s="194">
        <f>IF(SUMPRODUCT(Allocators!$E$27:$AU$27,Allocators!$E53:$AU53)&gt;1,1,0)</f>
        <v>0</v>
      </c>
      <c r="L35" s="194">
        <f>IF(SUMPRODUCT(Allocators!$E$28:$AU$28,Allocators!$E53:$AU53)&gt;1,1,0)</f>
        <v>0</v>
      </c>
      <c r="M35" s="25"/>
    </row>
    <row r="36" spans="1:13" outlineLevel="1" x14ac:dyDescent="0.4">
      <c r="A36" s="27"/>
      <c r="B36" s="53" t="s">
        <v>169</v>
      </c>
      <c r="C36" s="24" t="s">
        <v>152</v>
      </c>
      <c r="D36" s="24">
        <f>MAX($D$17:D35)+1</f>
        <v>16</v>
      </c>
      <c r="E36" s="194">
        <f>IF(SUMPRODUCT(Allocators!$E$21:$AU$21,Allocators!$E54:$AU54)&gt;1,1,0)</f>
        <v>1</v>
      </c>
      <c r="F36" s="194">
        <f>IF(SUMPRODUCT(Allocators!$E$22:$AU$22,Allocators!$E54:$AU54)&gt;1,1,0)</f>
        <v>1</v>
      </c>
      <c r="G36" s="194">
        <f>IF(SUMPRODUCT(Allocators!$E$23:$AU$23,Allocators!$E54:$AU54)&gt;1,1,0)</f>
        <v>1</v>
      </c>
      <c r="H36" s="194">
        <f>IF(SUMPRODUCT(Allocators!$E$24:$AU$24,Allocators!$E54:$AU54)&gt;1,1,0)</f>
        <v>1</v>
      </c>
      <c r="I36" s="194">
        <f>IF(SUMPRODUCT(Allocators!$E$25:$AU$25,Allocators!$E54:$AU54)&gt;1,1,0)</f>
        <v>1</v>
      </c>
      <c r="J36" s="194">
        <f>IF(SUMPRODUCT(Allocators!$E$26:$AU$26,Allocators!$E54:$AU54)&gt;1,1,0)</f>
        <v>1</v>
      </c>
      <c r="K36" s="194">
        <f>IF(SUMPRODUCT(Allocators!$E$27:$AU$27,Allocators!$E54:$AU54)&gt;1,1,0)</f>
        <v>1</v>
      </c>
      <c r="L36" s="194">
        <f>IF(SUMPRODUCT(Allocators!$E$28:$AU$28,Allocators!$E54:$AU54)&gt;1,1,0)</f>
        <v>1</v>
      </c>
      <c r="M36" s="25"/>
    </row>
    <row r="37" spans="1:13" outlineLevel="1" x14ac:dyDescent="0.4">
      <c r="A37" s="27"/>
      <c r="B37" s="49" t="s">
        <v>176</v>
      </c>
      <c r="C37" s="29"/>
      <c r="D37" s="75"/>
      <c r="E37" s="25"/>
      <c r="F37" s="25"/>
      <c r="G37" s="25"/>
      <c r="H37" s="25"/>
      <c r="I37" s="25"/>
      <c r="J37" s="25"/>
      <c r="K37" s="25"/>
      <c r="L37" s="25"/>
      <c r="M37" s="25"/>
    </row>
    <row r="38" spans="1:13" outlineLevel="1" x14ac:dyDescent="0.4">
      <c r="A38" s="27"/>
      <c r="B38" s="53" t="s">
        <v>167</v>
      </c>
      <c r="C38" s="24" t="s">
        <v>152</v>
      </c>
      <c r="D38" s="24">
        <f>MAX($D$17:D37)+1</f>
        <v>17</v>
      </c>
      <c r="E38" s="194">
        <f>IF(SUMPRODUCT(Allocators!$E$21:$AU$21,Allocators!$E56:$AU56)&gt;1,1,0)</f>
        <v>1</v>
      </c>
      <c r="F38" s="194">
        <f>IF(SUMPRODUCT(Allocators!$E$22:$AU$22,Allocators!$E56:$AU56)&gt;1,1,0)</f>
        <v>1</v>
      </c>
      <c r="G38" s="194">
        <f>IF(SUMPRODUCT(Allocators!$E$23:$AU$23,Allocators!$E56:$AU56)&gt;1,1,0)</f>
        <v>1</v>
      </c>
      <c r="H38" s="194">
        <f>IF(SUMPRODUCT(Allocators!$E$24:$AU$24,Allocators!$E56:$AU56)&gt;1,1,0)</f>
        <v>1</v>
      </c>
      <c r="I38" s="194">
        <f>IF(SUMPRODUCT(Allocators!$E$25:$AU$25,Allocators!$E56:$AU56)&gt;1,1,0)</f>
        <v>1</v>
      </c>
      <c r="J38" s="194">
        <f>IF(SUMPRODUCT(Allocators!$E$26:$AU$26,Allocators!$E56:$AU56)&gt;1,1,0)</f>
        <v>1</v>
      </c>
      <c r="K38" s="194">
        <f>IF(SUMPRODUCT(Allocators!$E$27:$AU$27,Allocators!$E56:$AU56)&gt;1,1,0)</f>
        <v>1</v>
      </c>
      <c r="L38" s="194">
        <f>IF(SUMPRODUCT(Allocators!$E$28:$AU$28,Allocators!$E56:$AU56)&gt;1,1,0)</f>
        <v>1</v>
      </c>
      <c r="M38" s="25"/>
    </row>
    <row r="39" spans="1:13" outlineLevel="1" x14ac:dyDescent="0.4">
      <c r="A39" s="27"/>
      <c r="B39" s="53" t="s">
        <v>168</v>
      </c>
      <c r="C39" s="24" t="s">
        <v>152</v>
      </c>
      <c r="D39" s="24">
        <f>MAX($D$17:D38)+1</f>
        <v>18</v>
      </c>
      <c r="E39" s="194">
        <f>IF(SUMPRODUCT(Allocators!$E$21:$AU$21,Allocators!$E57:$AU57)&gt;1,1,0)</f>
        <v>0</v>
      </c>
      <c r="F39" s="194">
        <f>IF(SUMPRODUCT(Allocators!$E$22:$AU$22,Allocators!$E57:$AU57)&gt;1,1,0)</f>
        <v>0</v>
      </c>
      <c r="G39" s="194">
        <f>IF(SUMPRODUCT(Allocators!$E$23:$AU$23,Allocators!$E57:$AU57)&gt;1,1,0)</f>
        <v>0</v>
      </c>
      <c r="H39" s="194">
        <f>IF(SUMPRODUCT(Allocators!$E$24:$AU$24,Allocators!$E57:$AU57)&gt;1,1,0)</f>
        <v>0</v>
      </c>
      <c r="I39" s="194">
        <f>IF(SUMPRODUCT(Allocators!$E$25:$AU$25,Allocators!$E57:$AU57)&gt;1,1,0)</f>
        <v>0</v>
      </c>
      <c r="J39" s="194">
        <f>IF(SUMPRODUCT(Allocators!$E$26:$AU$26,Allocators!$E57:$AU57)&gt;1,1,0)</f>
        <v>0</v>
      </c>
      <c r="K39" s="194">
        <f>IF(SUMPRODUCT(Allocators!$E$27:$AU$27,Allocators!$E57:$AU57)&gt;1,1,0)</f>
        <v>0</v>
      </c>
      <c r="L39" s="194">
        <f>IF(SUMPRODUCT(Allocators!$E$28:$AU$28,Allocators!$E57:$AU57)&gt;1,1,0)</f>
        <v>0</v>
      </c>
      <c r="M39" s="25"/>
    </row>
    <row r="40" spans="1:13" outlineLevel="1" x14ac:dyDescent="0.4">
      <c r="A40" s="27"/>
      <c r="B40" s="53" t="s">
        <v>169</v>
      </c>
      <c r="C40" s="24" t="s">
        <v>152</v>
      </c>
      <c r="D40" s="24">
        <f>MAX($D$17:D39)+1</f>
        <v>19</v>
      </c>
      <c r="E40" s="194">
        <f>IF(SUMPRODUCT(Allocators!$E$21:$AU$21,Allocators!$E58:$AU58)&gt;1,1,0)</f>
        <v>1</v>
      </c>
      <c r="F40" s="194">
        <f>IF(SUMPRODUCT(Allocators!$E$22:$AU$22,Allocators!$E58:$AU58)&gt;1,1,0)</f>
        <v>1</v>
      </c>
      <c r="G40" s="194">
        <f>IF(SUMPRODUCT(Allocators!$E$23:$AU$23,Allocators!$E58:$AU58)&gt;1,1,0)</f>
        <v>1</v>
      </c>
      <c r="H40" s="194">
        <f>IF(SUMPRODUCT(Allocators!$E$24:$AU$24,Allocators!$E58:$AU58)&gt;1,1,0)</f>
        <v>1</v>
      </c>
      <c r="I40" s="194">
        <f>IF(SUMPRODUCT(Allocators!$E$25:$AU$25,Allocators!$E58:$AU58)&gt;1,1,0)</f>
        <v>1</v>
      </c>
      <c r="J40" s="194">
        <f>IF(SUMPRODUCT(Allocators!$E$26:$AU$26,Allocators!$E58:$AU58)&gt;1,1,0)</f>
        <v>1</v>
      </c>
      <c r="K40" s="194">
        <f>IF(SUMPRODUCT(Allocators!$E$27:$AU$27,Allocators!$E58:$AU58)&gt;1,1,0)</f>
        <v>1</v>
      </c>
      <c r="L40" s="194">
        <f>IF(SUMPRODUCT(Allocators!$E$28:$AU$28,Allocators!$E58:$AU58)&gt;1,1,0)</f>
        <v>1</v>
      </c>
      <c r="M40" s="25"/>
    </row>
    <row r="41" spans="1:13" outlineLevel="1" x14ac:dyDescent="0.4">
      <c r="A41" s="27"/>
      <c r="B41" s="49" t="s">
        <v>177</v>
      </c>
      <c r="C41" s="29"/>
      <c r="D41" s="75"/>
      <c r="E41" s="25"/>
      <c r="F41" s="25"/>
      <c r="G41" s="25"/>
      <c r="H41" s="25"/>
      <c r="I41" s="25"/>
      <c r="J41" s="25"/>
      <c r="K41" s="25"/>
      <c r="L41" s="25"/>
      <c r="M41" s="25"/>
    </row>
    <row r="42" spans="1:13" outlineLevel="1" x14ac:dyDescent="0.4">
      <c r="A42" s="27"/>
      <c r="B42" s="53" t="s">
        <v>178</v>
      </c>
      <c r="C42" s="24" t="s">
        <v>152</v>
      </c>
      <c r="D42" s="24">
        <f>MAX($D$17:D41)+1</f>
        <v>20</v>
      </c>
      <c r="E42" s="194">
        <f>IF(SUMPRODUCT(Allocators!$E$21:$AU$21,Allocators!$E60:$AU60)&gt;1,1,0)</f>
        <v>1</v>
      </c>
      <c r="F42" s="194">
        <f>IF(SUMPRODUCT(Allocators!$E$22:$AU$22,Allocators!$E60:$AU60)&gt;1,1,0)</f>
        <v>1</v>
      </c>
      <c r="G42" s="194">
        <f>IF(SUMPRODUCT(Allocators!$E$23:$AU$23,Allocators!$E60:$AU60)&gt;1,1,0)</f>
        <v>1</v>
      </c>
      <c r="H42" s="194">
        <f>IF(SUMPRODUCT(Allocators!$E$24:$AU$24,Allocators!$E60:$AU60)&gt;1,1,0)</f>
        <v>1</v>
      </c>
      <c r="I42" s="194">
        <f>IF(SUMPRODUCT(Allocators!$E$25:$AU$25,Allocators!$E60:$AU60)&gt;1,1,0)</f>
        <v>1</v>
      </c>
      <c r="J42" s="194">
        <f>IF(SUMPRODUCT(Allocators!$E$26:$AU$26,Allocators!$E60:$AU60)&gt;1,1,0)</f>
        <v>1</v>
      </c>
      <c r="K42" s="194">
        <f>IF(SUMPRODUCT(Allocators!$E$27:$AU$27,Allocators!$E60:$AU60)&gt;1,1,0)</f>
        <v>1</v>
      </c>
      <c r="L42" s="194">
        <f>IF(SUMPRODUCT(Allocators!$E$28:$AU$28,Allocators!$E60:$AU60)&gt;1,1,0)</f>
        <v>1</v>
      </c>
      <c r="M42" s="25"/>
    </row>
    <row r="43" spans="1:13" outlineLevel="1" x14ac:dyDescent="0.4">
      <c r="A43" s="27"/>
      <c r="B43" s="53" t="s">
        <v>168</v>
      </c>
      <c r="C43" s="24" t="s">
        <v>152</v>
      </c>
      <c r="D43" s="24">
        <f>MAX($D$17:D42)+1</f>
        <v>21</v>
      </c>
      <c r="E43" s="194">
        <f>IF(SUMPRODUCT(Allocators!$E$21:$AU$21,Allocators!$E61:$AU61)&gt;1,1,0)</f>
        <v>0</v>
      </c>
      <c r="F43" s="194">
        <f>IF(SUMPRODUCT(Allocators!$E$22:$AU$22,Allocators!$E61:$AU61)&gt;1,1,0)</f>
        <v>0</v>
      </c>
      <c r="G43" s="194">
        <f>IF(SUMPRODUCT(Allocators!$E$23:$AU$23,Allocators!$E61:$AU61)&gt;1,1,0)</f>
        <v>0</v>
      </c>
      <c r="H43" s="194">
        <f>IF(SUMPRODUCT(Allocators!$E$24:$AU$24,Allocators!$E61:$AU61)&gt;1,1,0)</f>
        <v>0</v>
      </c>
      <c r="I43" s="194">
        <f>IF(SUMPRODUCT(Allocators!$E$25:$AU$25,Allocators!$E61:$AU61)&gt;1,1,0)</f>
        <v>0</v>
      </c>
      <c r="J43" s="194">
        <f>IF(SUMPRODUCT(Allocators!$E$26:$AU$26,Allocators!$E61:$AU61)&gt;1,1,0)</f>
        <v>0</v>
      </c>
      <c r="K43" s="194">
        <f>IF(SUMPRODUCT(Allocators!$E$27:$AU$27,Allocators!$E61:$AU61)&gt;1,1,0)</f>
        <v>0</v>
      </c>
      <c r="L43" s="194">
        <f>IF(SUMPRODUCT(Allocators!$E$28:$AU$28,Allocators!$E61:$AU61)&gt;1,1,0)</f>
        <v>0</v>
      </c>
      <c r="M43" s="25"/>
    </row>
    <row r="44" spans="1:13" outlineLevel="1" x14ac:dyDescent="0.4">
      <c r="A44" s="27"/>
      <c r="B44" s="53" t="s">
        <v>179</v>
      </c>
      <c r="C44" s="24" t="s">
        <v>152</v>
      </c>
      <c r="D44" s="24">
        <f>MAX($D$17:D43)+1</f>
        <v>22</v>
      </c>
      <c r="E44" s="194">
        <f>IF(SUMPRODUCT(Allocators!$E$21:$AU$21,Allocators!$E62:$AU62)&gt;1,1,0)</f>
        <v>1</v>
      </c>
      <c r="F44" s="194">
        <f>IF(SUMPRODUCT(Allocators!$E$22:$AU$22,Allocators!$E62:$AU62)&gt;1,1,0)</f>
        <v>1</v>
      </c>
      <c r="G44" s="194">
        <f>IF(SUMPRODUCT(Allocators!$E$23:$AU$23,Allocators!$E62:$AU62)&gt;1,1,0)</f>
        <v>1</v>
      </c>
      <c r="H44" s="194">
        <f>IF(SUMPRODUCT(Allocators!$E$24:$AU$24,Allocators!$E62:$AU62)&gt;1,1,0)</f>
        <v>1</v>
      </c>
      <c r="I44" s="194">
        <f>IF(SUMPRODUCT(Allocators!$E$25:$AU$25,Allocators!$E62:$AU62)&gt;1,1,0)</f>
        <v>1</v>
      </c>
      <c r="J44" s="194">
        <f>IF(SUMPRODUCT(Allocators!$E$26:$AU$26,Allocators!$E62:$AU62)&gt;1,1,0)</f>
        <v>1</v>
      </c>
      <c r="K44" s="194">
        <f>IF(SUMPRODUCT(Allocators!$E$27:$AU$27,Allocators!$E62:$AU62)&gt;1,1,0)</f>
        <v>1</v>
      </c>
      <c r="L44" s="194">
        <f>IF(SUMPRODUCT(Allocators!$E$28:$AU$28,Allocators!$E62:$AU62)&gt;1,1,0)</f>
        <v>1</v>
      </c>
      <c r="M44" s="25"/>
    </row>
    <row r="45" spans="1:13" outlineLevel="1" x14ac:dyDescent="0.4">
      <c r="A45" s="27"/>
      <c r="B45" s="53" t="s">
        <v>180</v>
      </c>
      <c r="C45" s="24" t="s">
        <v>152</v>
      </c>
      <c r="D45" s="24">
        <f>MAX($D$17:D44)+1</f>
        <v>23</v>
      </c>
      <c r="E45" s="194">
        <f>IF(SUMPRODUCT(Allocators!$E$21:$AU$21,Allocators!$E63:$AU63)&gt;1,1,0)</f>
        <v>0</v>
      </c>
      <c r="F45" s="194">
        <f>IF(SUMPRODUCT(Allocators!$E$22:$AU$22,Allocators!$E63:$AU63)&gt;1,1,0)</f>
        <v>0</v>
      </c>
      <c r="G45" s="194">
        <f>IF(SUMPRODUCT(Allocators!$E$23:$AU$23,Allocators!$E63:$AU63)&gt;1,1,0)</f>
        <v>0</v>
      </c>
      <c r="H45" s="194">
        <f>IF(SUMPRODUCT(Allocators!$E$24:$AU$24,Allocators!$E63:$AU63)&gt;1,1,0)</f>
        <v>0</v>
      </c>
      <c r="I45" s="194">
        <f>IF(SUMPRODUCT(Allocators!$E$25:$AU$25,Allocators!$E63:$AU63)&gt;1,1,0)</f>
        <v>0</v>
      </c>
      <c r="J45" s="194">
        <f>IF(SUMPRODUCT(Allocators!$E$26:$AU$26,Allocators!$E63:$AU63)&gt;1,1,0)</f>
        <v>1</v>
      </c>
      <c r="K45" s="194">
        <f>IF(SUMPRODUCT(Allocators!$E$27:$AU$27,Allocators!$E63:$AU63)&gt;1,1,0)</f>
        <v>1</v>
      </c>
      <c r="L45" s="194">
        <f>IF(SUMPRODUCT(Allocators!$E$28:$AU$28,Allocators!$E63:$AU63)&gt;1,1,0)</f>
        <v>1</v>
      </c>
      <c r="M45" s="25"/>
    </row>
    <row r="46" spans="1:13" outlineLevel="1" x14ac:dyDescent="0.4">
      <c r="A46" s="27"/>
      <c r="B46" s="53" t="s">
        <v>174</v>
      </c>
      <c r="C46" s="24" t="s">
        <v>152</v>
      </c>
      <c r="D46" s="24">
        <f>MAX($D$17:D45)+1</f>
        <v>24</v>
      </c>
      <c r="E46" s="194">
        <f>IF(SUMPRODUCT(Allocators!$E$21:$AU$21,Allocators!$E64:$AU64)&gt;1,1,0)</f>
        <v>1</v>
      </c>
      <c r="F46" s="194">
        <f>IF(SUMPRODUCT(Allocators!$E$22:$AU$22,Allocators!$E64:$AU64)&gt;1,1,0)</f>
        <v>1</v>
      </c>
      <c r="G46" s="194">
        <f>IF(SUMPRODUCT(Allocators!$E$23:$AU$23,Allocators!$E64:$AU64)&gt;1,1,0)</f>
        <v>1</v>
      </c>
      <c r="H46" s="194">
        <f>IF(SUMPRODUCT(Allocators!$E$24:$AU$24,Allocators!$E64:$AU64)&gt;1,1,0)</f>
        <v>1</v>
      </c>
      <c r="I46" s="194">
        <f>IF(SUMPRODUCT(Allocators!$E$25:$AU$25,Allocators!$E64:$AU64)&gt;1,1,0)</f>
        <v>1</v>
      </c>
      <c r="J46" s="194">
        <f>IF(SUMPRODUCT(Allocators!$E$26:$AU$26,Allocators!$E64:$AU64)&gt;1,1,0)</f>
        <v>0</v>
      </c>
      <c r="K46" s="194">
        <f>IF(SUMPRODUCT(Allocators!$E$27:$AU$27,Allocators!$E64:$AU64)&gt;1,1,0)</f>
        <v>0</v>
      </c>
      <c r="L46" s="194">
        <f>IF(SUMPRODUCT(Allocators!$E$28:$AU$28,Allocators!$E64:$AU64)&gt;1,1,0)</f>
        <v>1</v>
      </c>
      <c r="M46" s="25"/>
    </row>
    <row r="47" spans="1:13" outlineLevel="1" x14ac:dyDescent="0.4">
      <c r="A47" s="27"/>
      <c r="B47" s="49" t="s">
        <v>181</v>
      </c>
      <c r="C47" s="29"/>
      <c r="D47" s="75"/>
      <c r="E47" s="25"/>
      <c r="F47" s="25"/>
      <c r="G47" s="25"/>
      <c r="H47" s="25"/>
      <c r="I47" s="25"/>
      <c r="J47" s="25"/>
      <c r="K47" s="25"/>
      <c r="L47" s="25"/>
      <c r="M47" s="25"/>
    </row>
    <row r="48" spans="1:13" outlineLevel="1" x14ac:dyDescent="0.4">
      <c r="A48" s="27"/>
      <c r="B48" s="53" t="s">
        <v>167</v>
      </c>
      <c r="C48" s="24" t="s">
        <v>152</v>
      </c>
      <c r="D48" s="24">
        <f>MAX($D$17:D47)+1</f>
        <v>25</v>
      </c>
      <c r="E48" s="194">
        <f>IF(SUMPRODUCT(Allocators!$E$21:$AU$21,Allocators!$E66:$AU66)&gt;1,1,0)</f>
        <v>1</v>
      </c>
      <c r="F48" s="194">
        <f>IF(SUMPRODUCT(Allocators!$E$22:$AU$22,Allocators!$E66:$AU66)&gt;1,1,0)</f>
        <v>1</v>
      </c>
      <c r="G48" s="194">
        <f>IF(SUMPRODUCT(Allocators!$E$23:$AU$23,Allocators!$E66:$AU66)&gt;1,1,0)</f>
        <v>1</v>
      </c>
      <c r="H48" s="194">
        <f>IF(SUMPRODUCT(Allocators!$E$24:$AU$24,Allocators!$E66:$AU66)&gt;1,1,0)</f>
        <v>1</v>
      </c>
      <c r="I48" s="194">
        <f>IF(SUMPRODUCT(Allocators!$E$25:$AU$25,Allocators!$E66:$AU66)&gt;1,1,0)</f>
        <v>1</v>
      </c>
      <c r="J48" s="194">
        <f>IF(SUMPRODUCT(Allocators!$E$26:$AU$26,Allocators!$E66:$AU66)&gt;1,1,0)</f>
        <v>1</v>
      </c>
      <c r="K48" s="194">
        <f>IF(SUMPRODUCT(Allocators!$E$27:$AU$27,Allocators!$E66:$AU66)&gt;1,1,0)</f>
        <v>1</v>
      </c>
      <c r="L48" s="194">
        <f>IF(SUMPRODUCT(Allocators!$E$28:$AU$28,Allocators!$E66:$AU66)&gt;1,1,0)</f>
        <v>1</v>
      </c>
      <c r="M48" s="25"/>
    </row>
    <row r="49" spans="1:13" outlineLevel="1" x14ac:dyDescent="0.4">
      <c r="A49" s="27"/>
      <c r="B49" s="53" t="s">
        <v>168</v>
      </c>
      <c r="C49" s="24" t="s">
        <v>152</v>
      </c>
      <c r="D49" s="24">
        <f>MAX($D$17:D48)+1</f>
        <v>26</v>
      </c>
      <c r="E49" s="194">
        <f>IF(SUMPRODUCT(Allocators!$E$21:$AU$21,Allocators!$E67:$AU67)&gt;1,1,0)</f>
        <v>0</v>
      </c>
      <c r="F49" s="194">
        <f>IF(SUMPRODUCT(Allocators!$E$22:$AU$22,Allocators!$E67:$AU67)&gt;1,1,0)</f>
        <v>0</v>
      </c>
      <c r="G49" s="194">
        <f>IF(SUMPRODUCT(Allocators!$E$23:$AU$23,Allocators!$E67:$AU67)&gt;1,1,0)</f>
        <v>0</v>
      </c>
      <c r="H49" s="194">
        <f>IF(SUMPRODUCT(Allocators!$E$24:$AU$24,Allocators!$E67:$AU67)&gt;1,1,0)</f>
        <v>0</v>
      </c>
      <c r="I49" s="194">
        <f>IF(SUMPRODUCT(Allocators!$E$25:$AU$25,Allocators!$E67:$AU67)&gt;1,1,0)</f>
        <v>0</v>
      </c>
      <c r="J49" s="194">
        <f>IF(SUMPRODUCT(Allocators!$E$26:$AU$26,Allocators!$E67:$AU67)&gt;1,1,0)</f>
        <v>0</v>
      </c>
      <c r="K49" s="194">
        <f>IF(SUMPRODUCT(Allocators!$E$27:$AU$27,Allocators!$E67:$AU67)&gt;1,1,0)</f>
        <v>0</v>
      </c>
      <c r="L49" s="194">
        <f>IF(SUMPRODUCT(Allocators!$E$28:$AU$28,Allocators!$E67:$AU67)&gt;1,1,0)</f>
        <v>0</v>
      </c>
      <c r="M49" s="25"/>
    </row>
    <row r="50" spans="1:13" outlineLevel="1" x14ac:dyDescent="0.4">
      <c r="A50" s="27"/>
      <c r="B50" s="53" t="s">
        <v>169</v>
      </c>
      <c r="C50" s="24" t="s">
        <v>152</v>
      </c>
      <c r="D50" s="24">
        <f>MAX($D$17:D49)+1</f>
        <v>27</v>
      </c>
      <c r="E50" s="194">
        <f>IF(SUMPRODUCT(Allocators!$E$21:$AU$21,Allocators!$E68:$AU68)&gt;1,1,0)</f>
        <v>1</v>
      </c>
      <c r="F50" s="194">
        <f>IF(SUMPRODUCT(Allocators!$E$22:$AU$22,Allocators!$E68:$AU68)&gt;1,1,0)</f>
        <v>1</v>
      </c>
      <c r="G50" s="194">
        <f>IF(SUMPRODUCT(Allocators!$E$23:$AU$23,Allocators!$E68:$AU68)&gt;1,1,0)</f>
        <v>1</v>
      </c>
      <c r="H50" s="194">
        <f>IF(SUMPRODUCT(Allocators!$E$24:$AU$24,Allocators!$E68:$AU68)&gt;1,1,0)</f>
        <v>1</v>
      </c>
      <c r="I50" s="194">
        <f>IF(SUMPRODUCT(Allocators!$E$25:$AU$25,Allocators!$E68:$AU68)&gt;1,1,0)</f>
        <v>1</v>
      </c>
      <c r="J50" s="194">
        <f>IF(SUMPRODUCT(Allocators!$E$26:$AU$26,Allocators!$E68:$AU68)&gt;1,1,0)</f>
        <v>1</v>
      </c>
      <c r="K50" s="194">
        <f>IF(SUMPRODUCT(Allocators!$E$27:$AU$27,Allocators!$E68:$AU68)&gt;1,1,0)</f>
        <v>1</v>
      </c>
      <c r="L50" s="194">
        <f>IF(SUMPRODUCT(Allocators!$E$28:$AU$28,Allocators!$E68:$AU68)&gt;1,1,0)</f>
        <v>1</v>
      </c>
      <c r="M50" s="25"/>
    </row>
    <row r="51" spans="1:13" outlineLevel="1" x14ac:dyDescent="0.4">
      <c r="A51" s="27"/>
      <c r="B51" s="49" t="s">
        <v>182</v>
      </c>
      <c r="C51" s="29"/>
      <c r="D51" s="75"/>
      <c r="E51" s="25"/>
      <c r="F51" s="25"/>
      <c r="G51" s="25"/>
      <c r="H51" s="25"/>
      <c r="I51" s="25"/>
      <c r="J51" s="25"/>
      <c r="K51" s="25"/>
      <c r="L51" s="25"/>
      <c r="M51" s="25"/>
    </row>
    <row r="52" spans="1:13" outlineLevel="1" x14ac:dyDescent="0.4">
      <c r="A52" s="27"/>
      <c r="B52" s="53" t="s">
        <v>183</v>
      </c>
      <c r="C52" s="24" t="s">
        <v>152</v>
      </c>
      <c r="D52" s="24">
        <f>MAX($D$17:D51)+1</f>
        <v>28</v>
      </c>
      <c r="E52" s="194">
        <f>IF(SUMPRODUCT(Allocators!$E$21:$AU$21,Allocators!$E70:$AU70)&gt;1,1,0)</f>
        <v>1</v>
      </c>
      <c r="F52" s="194">
        <f>IF(SUMPRODUCT(Allocators!$E$22:$AU$22,Allocators!$E70:$AU70)&gt;1,1,0)</f>
        <v>1</v>
      </c>
      <c r="G52" s="194">
        <f>IF(SUMPRODUCT(Allocators!$E$23:$AU$23,Allocators!$E70:$AU70)&gt;1,1,0)</f>
        <v>1</v>
      </c>
      <c r="H52" s="194">
        <f>IF(SUMPRODUCT(Allocators!$E$24:$AU$24,Allocators!$E70:$AU70)&gt;1,1,0)</f>
        <v>1</v>
      </c>
      <c r="I52" s="194">
        <f>IF(SUMPRODUCT(Allocators!$E$25:$AU$25,Allocators!$E70:$AU70)&gt;1,1,0)</f>
        <v>1</v>
      </c>
      <c r="J52" s="194">
        <f>IF(SUMPRODUCT(Allocators!$E$26:$AU$26,Allocators!$E70:$AU70)&gt;1,1,0)</f>
        <v>1</v>
      </c>
      <c r="K52" s="194">
        <f>IF(SUMPRODUCT(Allocators!$E$27:$AU$27,Allocators!$E70:$AU70)&gt;1,1,0)</f>
        <v>1</v>
      </c>
      <c r="L52" s="194">
        <f>IF(SUMPRODUCT(Allocators!$E$28:$AU$28,Allocators!$E70:$AU70)&gt;1,1,0)</f>
        <v>1</v>
      </c>
      <c r="M52" s="25"/>
    </row>
    <row r="53" spans="1:13" outlineLevel="1" x14ac:dyDescent="0.4">
      <c r="A53" s="27"/>
      <c r="B53" s="53" t="s">
        <v>168</v>
      </c>
      <c r="C53" s="24" t="s">
        <v>152</v>
      </c>
      <c r="D53" s="24">
        <f>MAX($D$17:D52)+1</f>
        <v>29</v>
      </c>
      <c r="E53" s="194">
        <f>IF(SUMPRODUCT(Allocators!$E$21:$AU$21,Allocators!$E71:$AU71)&gt;1,1,0)</f>
        <v>0</v>
      </c>
      <c r="F53" s="194">
        <f>IF(SUMPRODUCT(Allocators!$E$22:$AU$22,Allocators!$E71:$AU71)&gt;1,1,0)</f>
        <v>0</v>
      </c>
      <c r="G53" s="194">
        <f>IF(SUMPRODUCT(Allocators!$E$23:$AU$23,Allocators!$E71:$AU71)&gt;1,1,0)</f>
        <v>0</v>
      </c>
      <c r="H53" s="194">
        <f>IF(SUMPRODUCT(Allocators!$E$24:$AU$24,Allocators!$E71:$AU71)&gt;1,1,0)</f>
        <v>0</v>
      </c>
      <c r="I53" s="194">
        <f>IF(SUMPRODUCT(Allocators!$E$25:$AU$25,Allocators!$E71:$AU71)&gt;1,1,0)</f>
        <v>0</v>
      </c>
      <c r="J53" s="194">
        <f>IF(SUMPRODUCT(Allocators!$E$26:$AU$26,Allocators!$E71:$AU71)&gt;1,1,0)</f>
        <v>0</v>
      </c>
      <c r="K53" s="194">
        <f>IF(SUMPRODUCT(Allocators!$E$27:$AU$27,Allocators!$E71:$AU71)&gt;1,1,0)</f>
        <v>0</v>
      </c>
      <c r="L53" s="194">
        <f>IF(SUMPRODUCT(Allocators!$E$28:$AU$28,Allocators!$E71:$AU71)&gt;1,1,0)</f>
        <v>0</v>
      </c>
      <c r="M53" s="25"/>
    </row>
    <row r="54" spans="1:13" outlineLevel="1" x14ac:dyDescent="0.4">
      <c r="A54" s="27"/>
      <c r="B54" s="53" t="s">
        <v>172</v>
      </c>
      <c r="C54" s="24" t="s">
        <v>152</v>
      </c>
      <c r="D54" s="24">
        <f>MAX($D$17:D53)+1</f>
        <v>30</v>
      </c>
      <c r="E54" s="194">
        <f>IF(SUMPRODUCT(Allocators!$E$21:$AU$21,Allocators!$E72:$AU72)&gt;1,1,0)</f>
        <v>1</v>
      </c>
      <c r="F54" s="194">
        <f>IF(SUMPRODUCT(Allocators!$E$22:$AU$22,Allocators!$E72:$AU72)&gt;1,1,0)</f>
        <v>1</v>
      </c>
      <c r="G54" s="194">
        <f>IF(SUMPRODUCT(Allocators!$E$23:$AU$23,Allocators!$E72:$AU72)&gt;1,1,0)</f>
        <v>1</v>
      </c>
      <c r="H54" s="194">
        <f>IF(SUMPRODUCT(Allocators!$E$24:$AU$24,Allocators!$E72:$AU72)&gt;1,1,0)</f>
        <v>1</v>
      </c>
      <c r="I54" s="194">
        <f>IF(SUMPRODUCT(Allocators!$E$25:$AU$25,Allocators!$E72:$AU72)&gt;1,1,0)</f>
        <v>1</v>
      </c>
      <c r="J54" s="194">
        <f>IF(SUMPRODUCT(Allocators!$E$26:$AU$26,Allocators!$E72:$AU72)&gt;1,1,0)</f>
        <v>1</v>
      </c>
      <c r="K54" s="194">
        <f>IF(SUMPRODUCT(Allocators!$E$27:$AU$27,Allocators!$E72:$AU72)&gt;1,1,0)</f>
        <v>1</v>
      </c>
      <c r="L54" s="194">
        <f>IF(SUMPRODUCT(Allocators!$E$28:$AU$28,Allocators!$E72:$AU72)&gt;1,1,0)</f>
        <v>1</v>
      </c>
      <c r="M54" s="25"/>
    </row>
    <row r="55" spans="1:13" outlineLevel="1" x14ac:dyDescent="0.4">
      <c r="A55" s="27"/>
      <c r="B55" s="53" t="s">
        <v>184</v>
      </c>
      <c r="C55" s="24" t="s">
        <v>152</v>
      </c>
      <c r="D55" s="24">
        <f>MAX($D$17:D54)+1</f>
        <v>31</v>
      </c>
      <c r="E55" s="194">
        <f>IF(SUMPRODUCT(Allocators!$E$21:$AU$21,Allocators!$E73:$AU73)&gt;1,1,0)</f>
        <v>0</v>
      </c>
      <c r="F55" s="194">
        <f>IF(SUMPRODUCT(Allocators!$E$22:$AU$22,Allocators!$E73:$AU73)&gt;1,1,0)</f>
        <v>0</v>
      </c>
      <c r="G55" s="194">
        <f>IF(SUMPRODUCT(Allocators!$E$23:$AU$23,Allocators!$E73:$AU73)&gt;1,1,0)</f>
        <v>0</v>
      </c>
      <c r="H55" s="194">
        <f>IF(SUMPRODUCT(Allocators!$E$24:$AU$24,Allocators!$E73:$AU73)&gt;1,1,0)</f>
        <v>0</v>
      </c>
      <c r="I55" s="194">
        <f>IF(SUMPRODUCT(Allocators!$E$25:$AU$25,Allocators!$E73:$AU73)&gt;1,1,0)</f>
        <v>0</v>
      </c>
      <c r="J55" s="194">
        <f>IF(SUMPRODUCT(Allocators!$E$26:$AU$26,Allocators!$E73:$AU73)&gt;1,1,0)</f>
        <v>1</v>
      </c>
      <c r="K55" s="194">
        <f>IF(SUMPRODUCT(Allocators!$E$27:$AU$27,Allocators!$E73:$AU73)&gt;1,1,0)</f>
        <v>1</v>
      </c>
      <c r="L55" s="194">
        <f>IF(SUMPRODUCT(Allocators!$E$28:$AU$28,Allocators!$E73:$AU73)&gt;1,1,0)</f>
        <v>1</v>
      </c>
      <c r="M55" s="25"/>
    </row>
    <row r="56" spans="1:13" outlineLevel="1" x14ac:dyDescent="0.4">
      <c r="A56" s="27"/>
      <c r="B56" s="53" t="s">
        <v>180</v>
      </c>
      <c r="C56" s="24" t="s">
        <v>152</v>
      </c>
      <c r="D56" s="24">
        <f>MAX($D$17:D55)+1</f>
        <v>32</v>
      </c>
      <c r="E56" s="194">
        <f>IF(SUMPRODUCT(Allocators!$E$21:$AU$21,Allocators!$E74:$AU74)&gt;1,1,0)</f>
        <v>0</v>
      </c>
      <c r="F56" s="194">
        <f>IF(SUMPRODUCT(Allocators!$E$22:$AU$22,Allocators!$E74:$AU74)&gt;1,1,0)</f>
        <v>0</v>
      </c>
      <c r="G56" s="194">
        <f>IF(SUMPRODUCT(Allocators!$E$23:$AU$23,Allocators!$E74:$AU74)&gt;1,1,0)</f>
        <v>0</v>
      </c>
      <c r="H56" s="194">
        <f>IF(SUMPRODUCT(Allocators!$E$24:$AU$24,Allocators!$E74:$AU74)&gt;1,1,0)</f>
        <v>0</v>
      </c>
      <c r="I56" s="194">
        <f>IF(SUMPRODUCT(Allocators!$E$25:$AU$25,Allocators!$E74:$AU74)&gt;1,1,0)</f>
        <v>0</v>
      </c>
      <c r="J56" s="194">
        <f>IF(SUMPRODUCT(Allocators!$E$26:$AU$26,Allocators!$E74:$AU74)&gt;1,1,0)</f>
        <v>1</v>
      </c>
      <c r="K56" s="194">
        <f>IF(SUMPRODUCT(Allocators!$E$27:$AU$27,Allocators!$E74:$AU74)&gt;1,1,0)</f>
        <v>1</v>
      </c>
      <c r="L56" s="194">
        <f>IF(SUMPRODUCT(Allocators!$E$28:$AU$28,Allocators!$E74:$AU74)&gt;1,1,0)</f>
        <v>1</v>
      </c>
      <c r="M56" s="25"/>
    </row>
    <row r="57" spans="1:13" outlineLevel="1" x14ac:dyDescent="0.4">
      <c r="A57" s="27"/>
      <c r="B57" s="53" t="s">
        <v>173</v>
      </c>
      <c r="C57" s="24" t="s">
        <v>152</v>
      </c>
      <c r="D57" s="24">
        <f>MAX($D$17:D56)+1</f>
        <v>33</v>
      </c>
      <c r="E57" s="194">
        <f>IF(SUMPRODUCT(Allocators!$E$21:$AU$21,Allocators!$E75:$AU75)&gt;1,1,0)</f>
        <v>1</v>
      </c>
      <c r="F57" s="194">
        <f>IF(SUMPRODUCT(Allocators!$E$22:$AU$22,Allocators!$E75:$AU75)&gt;1,1,0)</f>
        <v>1</v>
      </c>
      <c r="G57" s="194">
        <f>IF(SUMPRODUCT(Allocators!$E$23:$AU$23,Allocators!$E75:$AU75)&gt;1,1,0)</f>
        <v>1</v>
      </c>
      <c r="H57" s="194">
        <f>IF(SUMPRODUCT(Allocators!$E$24:$AU$24,Allocators!$E75:$AU75)&gt;1,1,0)</f>
        <v>1</v>
      </c>
      <c r="I57" s="194">
        <f>IF(SUMPRODUCT(Allocators!$E$25:$AU$25,Allocators!$E75:$AU75)&gt;1,1,0)</f>
        <v>1</v>
      </c>
      <c r="J57" s="194">
        <f>IF(SUMPRODUCT(Allocators!$E$26:$AU$26,Allocators!$E75:$AU75)&gt;1,1,0)</f>
        <v>0</v>
      </c>
      <c r="K57" s="194">
        <f>IF(SUMPRODUCT(Allocators!$E$27:$AU$27,Allocators!$E75:$AU75)&gt;1,1,0)</f>
        <v>0</v>
      </c>
      <c r="L57" s="194">
        <f>IF(SUMPRODUCT(Allocators!$E$28:$AU$28,Allocators!$E75:$AU75)&gt;1,1,0)</f>
        <v>1</v>
      </c>
      <c r="M57" s="25"/>
    </row>
    <row r="58" spans="1:13" outlineLevel="1" x14ac:dyDescent="0.4">
      <c r="A58" s="27"/>
      <c r="B58" s="53" t="s">
        <v>174</v>
      </c>
      <c r="C58" s="24" t="s">
        <v>152</v>
      </c>
      <c r="D58" s="24">
        <f>MAX($D$17:D57)+1</f>
        <v>34</v>
      </c>
      <c r="E58" s="194">
        <f>IF(SUMPRODUCT(Allocators!$E$21:$AU$21,Allocators!$E76:$AU76)&gt;1,1,0)</f>
        <v>1</v>
      </c>
      <c r="F58" s="194">
        <f>IF(SUMPRODUCT(Allocators!$E$22:$AU$22,Allocators!$E76:$AU76)&gt;1,1,0)</f>
        <v>1</v>
      </c>
      <c r="G58" s="194">
        <f>IF(SUMPRODUCT(Allocators!$E$23:$AU$23,Allocators!$E76:$AU76)&gt;1,1,0)</f>
        <v>1</v>
      </c>
      <c r="H58" s="194">
        <f>IF(SUMPRODUCT(Allocators!$E$24:$AU$24,Allocators!$E76:$AU76)&gt;1,1,0)</f>
        <v>1</v>
      </c>
      <c r="I58" s="194">
        <f>IF(SUMPRODUCT(Allocators!$E$25:$AU$25,Allocators!$E76:$AU76)&gt;1,1,0)</f>
        <v>1</v>
      </c>
      <c r="J58" s="194">
        <f>IF(SUMPRODUCT(Allocators!$E$26:$AU$26,Allocators!$E76:$AU76)&gt;1,1,0)</f>
        <v>0</v>
      </c>
      <c r="K58" s="194">
        <f>IF(SUMPRODUCT(Allocators!$E$27:$AU$27,Allocators!$E76:$AU76)&gt;1,1,0)</f>
        <v>0</v>
      </c>
      <c r="L58" s="194">
        <f>IF(SUMPRODUCT(Allocators!$E$28:$AU$28,Allocators!$E76:$AU76)&gt;1,1,0)</f>
        <v>1</v>
      </c>
      <c r="M58" s="25"/>
    </row>
    <row r="59" spans="1:13" outlineLevel="1" x14ac:dyDescent="0.4">
      <c r="A59" s="27"/>
      <c r="B59" s="49" t="s">
        <v>185</v>
      </c>
      <c r="C59" s="29"/>
      <c r="D59" s="75"/>
      <c r="E59" s="25"/>
      <c r="F59" s="25"/>
      <c r="G59" s="25"/>
      <c r="H59" s="25"/>
      <c r="I59" s="25"/>
      <c r="J59" s="25"/>
      <c r="K59" s="25"/>
      <c r="L59" s="25"/>
      <c r="M59" s="25"/>
    </row>
    <row r="60" spans="1:13" outlineLevel="1" x14ac:dyDescent="0.4">
      <c r="A60" s="27"/>
      <c r="B60" s="53" t="s">
        <v>167</v>
      </c>
      <c r="C60" s="24" t="s">
        <v>152</v>
      </c>
      <c r="D60" s="24">
        <f>MAX($D$17:D59)+1</f>
        <v>35</v>
      </c>
      <c r="E60" s="194">
        <f>IF(SUMPRODUCT(Allocators!$E$21:$AU$21,Allocators!$E78:$AU78)&gt;1,1,0)</f>
        <v>1</v>
      </c>
      <c r="F60" s="194">
        <f>IF(SUMPRODUCT(Allocators!$E$22:$AU$22,Allocators!$E78:$AU78)&gt;1,1,0)</f>
        <v>1</v>
      </c>
      <c r="G60" s="194">
        <f>IF(SUMPRODUCT(Allocators!$E$23:$AU$23,Allocators!$E78:$AU78)&gt;1,1,0)</f>
        <v>1</v>
      </c>
      <c r="H60" s="194">
        <f>IF(SUMPRODUCT(Allocators!$E$24:$AU$24,Allocators!$E78:$AU78)&gt;1,1,0)</f>
        <v>1</v>
      </c>
      <c r="I60" s="194">
        <f>IF(SUMPRODUCT(Allocators!$E$25:$AU$25,Allocators!$E78:$AU78)&gt;1,1,0)</f>
        <v>1</v>
      </c>
      <c r="J60" s="194">
        <f>IF(SUMPRODUCT(Allocators!$E$26:$AU$26,Allocators!$E78:$AU78)&gt;1,1,0)</f>
        <v>1</v>
      </c>
      <c r="K60" s="194">
        <f>IF(SUMPRODUCT(Allocators!$E$27:$AU$27,Allocators!$E78:$AU78)&gt;1,1,0)</f>
        <v>1</v>
      </c>
      <c r="L60" s="194">
        <f>IF(SUMPRODUCT(Allocators!$E$28:$AU$28,Allocators!$E78:$AU78)&gt;1,1,0)</f>
        <v>1</v>
      </c>
      <c r="M60" s="25"/>
    </row>
    <row r="61" spans="1:13" outlineLevel="1" x14ac:dyDescent="0.4">
      <c r="A61" s="27"/>
      <c r="B61" s="53" t="s">
        <v>168</v>
      </c>
      <c r="C61" s="24" t="s">
        <v>152</v>
      </c>
      <c r="D61" s="24">
        <f>MAX($D$17:D60)+1</f>
        <v>36</v>
      </c>
      <c r="E61" s="194">
        <f>IF(SUMPRODUCT(Allocators!$E$21:$AU$21,Allocators!$E79:$AU79)&gt;1,1,0)</f>
        <v>0</v>
      </c>
      <c r="F61" s="194">
        <f>IF(SUMPRODUCT(Allocators!$E$22:$AU$22,Allocators!$E79:$AU79)&gt;1,1,0)</f>
        <v>0</v>
      </c>
      <c r="G61" s="194">
        <f>IF(SUMPRODUCT(Allocators!$E$23:$AU$23,Allocators!$E79:$AU79)&gt;1,1,0)</f>
        <v>0</v>
      </c>
      <c r="H61" s="194">
        <f>IF(SUMPRODUCT(Allocators!$E$24:$AU$24,Allocators!$E79:$AU79)&gt;1,1,0)</f>
        <v>0</v>
      </c>
      <c r="I61" s="194">
        <f>IF(SUMPRODUCT(Allocators!$E$25:$AU$25,Allocators!$E79:$AU79)&gt;1,1,0)</f>
        <v>0</v>
      </c>
      <c r="J61" s="194">
        <f>IF(SUMPRODUCT(Allocators!$E$26:$AU$26,Allocators!$E79:$AU79)&gt;1,1,0)</f>
        <v>0</v>
      </c>
      <c r="K61" s="194">
        <f>IF(SUMPRODUCT(Allocators!$E$27:$AU$27,Allocators!$E79:$AU79)&gt;1,1,0)</f>
        <v>0</v>
      </c>
      <c r="L61" s="194">
        <f>IF(SUMPRODUCT(Allocators!$E$28:$AU$28,Allocators!$E79:$AU79)&gt;1,1,0)</f>
        <v>0</v>
      </c>
      <c r="M61" s="25"/>
    </row>
    <row r="62" spans="1:13" outlineLevel="1" x14ac:dyDescent="0.4">
      <c r="A62" s="27"/>
      <c r="B62" s="53" t="s">
        <v>179</v>
      </c>
      <c r="C62" s="24" t="s">
        <v>152</v>
      </c>
      <c r="D62" s="24">
        <f>MAX($D$17:D61)+1</f>
        <v>37</v>
      </c>
      <c r="E62" s="194">
        <f>IF(SUMPRODUCT(Allocators!$E$21:$AU$21,Allocators!$E80:$AU80)&gt;1,1,0)</f>
        <v>1</v>
      </c>
      <c r="F62" s="194">
        <f>IF(SUMPRODUCT(Allocators!$E$22:$AU$22,Allocators!$E80:$AU80)&gt;1,1,0)</f>
        <v>1</v>
      </c>
      <c r="G62" s="194">
        <f>IF(SUMPRODUCT(Allocators!$E$23:$AU$23,Allocators!$E80:$AU80)&gt;1,1,0)</f>
        <v>1</v>
      </c>
      <c r="H62" s="194">
        <f>IF(SUMPRODUCT(Allocators!$E$24:$AU$24,Allocators!$E80:$AU80)&gt;1,1,0)</f>
        <v>1</v>
      </c>
      <c r="I62" s="194">
        <f>IF(SUMPRODUCT(Allocators!$E$25:$AU$25,Allocators!$E80:$AU80)&gt;1,1,0)</f>
        <v>1</v>
      </c>
      <c r="J62" s="194">
        <f>IF(SUMPRODUCT(Allocators!$E$26:$AU$26,Allocators!$E80:$AU80)&gt;1,1,0)</f>
        <v>1</v>
      </c>
      <c r="K62" s="194">
        <f>IF(SUMPRODUCT(Allocators!$E$27:$AU$27,Allocators!$E80:$AU80)&gt;1,1,0)</f>
        <v>1</v>
      </c>
      <c r="L62" s="194">
        <f>IF(SUMPRODUCT(Allocators!$E$28:$AU$28,Allocators!$E80:$AU80)&gt;1,1,0)</f>
        <v>1</v>
      </c>
      <c r="M62" s="25"/>
    </row>
    <row r="63" spans="1:13" outlineLevel="1" x14ac:dyDescent="0.4">
      <c r="A63" s="27"/>
      <c r="B63" s="53" t="s">
        <v>174</v>
      </c>
      <c r="C63" s="24" t="s">
        <v>152</v>
      </c>
      <c r="D63" s="24">
        <f>MAX($D$17:D62)+1</f>
        <v>38</v>
      </c>
      <c r="E63" s="194">
        <f>IF(SUMPRODUCT(Allocators!$E$21:$AU$21,Allocators!$E81:$AU81)&gt;1,1,0)</f>
        <v>1</v>
      </c>
      <c r="F63" s="194">
        <f>IF(SUMPRODUCT(Allocators!$E$22:$AU$22,Allocators!$E81:$AU81)&gt;1,1,0)</f>
        <v>1</v>
      </c>
      <c r="G63" s="194">
        <f>IF(SUMPRODUCT(Allocators!$E$23:$AU$23,Allocators!$E81:$AU81)&gt;1,1,0)</f>
        <v>1</v>
      </c>
      <c r="H63" s="194">
        <f>IF(SUMPRODUCT(Allocators!$E$24:$AU$24,Allocators!$E81:$AU81)&gt;1,1,0)</f>
        <v>1</v>
      </c>
      <c r="I63" s="194">
        <f>IF(SUMPRODUCT(Allocators!$E$25:$AU$25,Allocators!$E81:$AU81)&gt;1,1,0)</f>
        <v>1</v>
      </c>
      <c r="J63" s="194">
        <f>IF(SUMPRODUCT(Allocators!$E$26:$AU$26,Allocators!$E81:$AU81)&gt;1,1,0)</f>
        <v>0</v>
      </c>
      <c r="K63" s="194">
        <f>IF(SUMPRODUCT(Allocators!$E$27:$AU$27,Allocators!$E81:$AU81)&gt;1,1,0)</f>
        <v>0</v>
      </c>
      <c r="L63" s="194">
        <f>IF(SUMPRODUCT(Allocators!$E$28:$AU$28,Allocators!$E81:$AU81)&gt;1,1,0)</f>
        <v>1</v>
      </c>
      <c r="M63" s="25"/>
    </row>
    <row r="64" spans="1:13" outlineLevel="1" x14ac:dyDescent="0.4">
      <c r="A64" s="27"/>
      <c r="B64" s="28"/>
      <c r="C64" s="29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x14ac:dyDescent="0.4">
      <c r="A65" s="6">
        <f ca="1">MAX($A$1:A64)+subsection</f>
        <v>7.0299999999999994</v>
      </c>
      <c r="B65" s="6" t="s">
        <v>253</v>
      </c>
      <c r="C65" s="7"/>
      <c r="D65" s="8"/>
      <c r="E65" s="8"/>
      <c r="F65" s="8"/>
      <c r="G65" s="8"/>
      <c r="H65" s="8"/>
      <c r="I65" s="8"/>
      <c r="J65" s="8"/>
      <c r="K65" s="8"/>
      <c r="L65" s="8"/>
      <c r="M65" s="51"/>
    </row>
    <row r="66" spans="1:13" x14ac:dyDescent="0.4">
      <c r="A66" s="27"/>
      <c r="C66" s="29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outlineLevel="1" x14ac:dyDescent="0.4">
      <c r="A67" s="27"/>
      <c r="B67" s="50" t="s">
        <v>254</v>
      </c>
      <c r="C67" s="29"/>
      <c r="D67" s="25"/>
      <c r="E67" s="158" t="s">
        <v>309</v>
      </c>
      <c r="F67" s="25"/>
      <c r="G67" s="25"/>
      <c r="H67" s="25"/>
      <c r="I67" s="25"/>
      <c r="J67" s="25"/>
      <c r="K67" s="25"/>
      <c r="L67" s="25"/>
      <c r="M67" s="25"/>
    </row>
    <row r="68" spans="1:13" outlineLevel="1" x14ac:dyDescent="0.4">
      <c r="A68" s="27"/>
      <c r="B68" s="28"/>
      <c r="C68" s="29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 outlineLevel="1" x14ac:dyDescent="0.4">
      <c r="A69" s="27"/>
      <c r="B69" s="48" t="s">
        <v>161</v>
      </c>
      <c r="C69" s="29"/>
      <c r="D69" s="54" t="s">
        <v>162</v>
      </c>
      <c r="E69" s="25"/>
      <c r="F69" s="25"/>
      <c r="G69" s="25"/>
      <c r="H69" s="25"/>
      <c r="I69" s="25"/>
      <c r="J69" s="25"/>
      <c r="K69" s="25"/>
      <c r="L69" s="25"/>
      <c r="M69" s="25"/>
    </row>
    <row r="70" spans="1:13" outlineLevel="1" x14ac:dyDescent="0.4">
      <c r="A70" s="27"/>
      <c r="B70" s="49" t="s">
        <v>164</v>
      </c>
      <c r="C70" s="24" t="s">
        <v>152</v>
      </c>
      <c r="D70" s="75">
        <v>1</v>
      </c>
      <c r="E70" s="206">
        <f>IF(SUM($E17:$L17)=1,E17,0)</f>
        <v>0</v>
      </c>
      <c r="F70" s="206">
        <f t="shared" ref="F70:L71" si="1">IF(SUM($E17:$L17)=1,F17,0)</f>
        <v>0</v>
      </c>
      <c r="G70" s="206">
        <f t="shared" si="1"/>
        <v>0</v>
      </c>
      <c r="H70" s="206">
        <f t="shared" si="1"/>
        <v>0</v>
      </c>
      <c r="I70" s="206">
        <f t="shared" si="1"/>
        <v>0</v>
      </c>
      <c r="J70" s="206">
        <f t="shared" si="1"/>
        <v>0</v>
      </c>
      <c r="K70" s="206">
        <f t="shared" si="1"/>
        <v>0</v>
      </c>
      <c r="L70" s="206">
        <f t="shared" si="1"/>
        <v>0</v>
      </c>
      <c r="M70" s="25"/>
    </row>
    <row r="71" spans="1:13" outlineLevel="1" x14ac:dyDescent="0.4">
      <c r="A71" s="27"/>
      <c r="B71" s="49" t="s">
        <v>165</v>
      </c>
      <c r="C71" s="24" t="s">
        <v>152</v>
      </c>
      <c r="D71" s="24">
        <f>MAX($D$70:D70)+1</f>
        <v>2</v>
      </c>
      <c r="E71" s="206">
        <f>IF(SUM($E18:$L18)=1,E18,0)</f>
        <v>0</v>
      </c>
      <c r="F71" s="206">
        <f t="shared" si="1"/>
        <v>0</v>
      </c>
      <c r="G71" s="206">
        <f t="shared" si="1"/>
        <v>0</v>
      </c>
      <c r="H71" s="206">
        <f t="shared" si="1"/>
        <v>0</v>
      </c>
      <c r="I71" s="206">
        <f t="shared" si="1"/>
        <v>0</v>
      </c>
      <c r="J71" s="206">
        <f t="shared" si="1"/>
        <v>0</v>
      </c>
      <c r="K71" s="206">
        <f t="shared" si="1"/>
        <v>0</v>
      </c>
      <c r="L71" s="206">
        <f t="shared" si="1"/>
        <v>0</v>
      </c>
      <c r="M71" s="25"/>
    </row>
    <row r="72" spans="1:13" outlineLevel="1" x14ac:dyDescent="0.4">
      <c r="A72" s="27"/>
      <c r="B72" s="49" t="s">
        <v>166</v>
      </c>
      <c r="C72" s="29"/>
      <c r="D72" s="75"/>
      <c r="E72" s="207"/>
      <c r="F72" s="207"/>
      <c r="G72" s="207"/>
      <c r="H72" s="207"/>
      <c r="I72" s="207"/>
      <c r="J72" s="207"/>
      <c r="K72" s="207"/>
      <c r="L72" s="207"/>
      <c r="M72" s="25"/>
    </row>
    <row r="73" spans="1:13" outlineLevel="1" x14ac:dyDescent="0.4">
      <c r="A73" s="27"/>
      <c r="B73" s="53" t="s">
        <v>167</v>
      </c>
      <c r="C73" s="24" t="s">
        <v>152</v>
      </c>
      <c r="D73" s="24">
        <f>MAX($D$70:D72)+1</f>
        <v>3</v>
      </c>
      <c r="E73" s="206">
        <f t="shared" ref="E73:L73" si="2">IF(SUM($E20:$L20)=1,E20,0)</f>
        <v>0</v>
      </c>
      <c r="F73" s="206">
        <f t="shared" si="2"/>
        <v>0</v>
      </c>
      <c r="G73" s="206">
        <f t="shared" si="2"/>
        <v>0</v>
      </c>
      <c r="H73" s="206">
        <f t="shared" si="2"/>
        <v>0</v>
      </c>
      <c r="I73" s="206">
        <f t="shared" si="2"/>
        <v>0</v>
      </c>
      <c r="J73" s="206">
        <f t="shared" si="2"/>
        <v>0</v>
      </c>
      <c r="K73" s="206">
        <f t="shared" si="2"/>
        <v>0</v>
      </c>
      <c r="L73" s="206">
        <f t="shared" si="2"/>
        <v>0</v>
      </c>
      <c r="M73" s="25"/>
    </row>
    <row r="74" spans="1:13" outlineLevel="1" x14ac:dyDescent="0.4">
      <c r="A74" s="27"/>
      <c r="B74" s="53" t="s">
        <v>168</v>
      </c>
      <c r="C74" s="24" t="s">
        <v>152</v>
      </c>
      <c r="D74" s="24">
        <f>MAX($D$70:D73)+1</f>
        <v>4</v>
      </c>
      <c r="E74" s="206">
        <f t="shared" ref="E74:L74" si="3">IF(SUM($E21:$L21)=1,E21,0)</f>
        <v>0</v>
      </c>
      <c r="F74" s="206">
        <f t="shared" si="3"/>
        <v>0</v>
      </c>
      <c r="G74" s="206">
        <f t="shared" si="3"/>
        <v>0</v>
      </c>
      <c r="H74" s="206">
        <f t="shared" si="3"/>
        <v>0</v>
      </c>
      <c r="I74" s="206">
        <f t="shared" si="3"/>
        <v>0</v>
      </c>
      <c r="J74" s="206">
        <f t="shared" si="3"/>
        <v>0</v>
      </c>
      <c r="K74" s="206">
        <f t="shared" si="3"/>
        <v>0</v>
      </c>
      <c r="L74" s="206">
        <f t="shared" si="3"/>
        <v>0</v>
      </c>
      <c r="M74" s="25"/>
    </row>
    <row r="75" spans="1:13" outlineLevel="1" x14ac:dyDescent="0.4">
      <c r="A75" s="27"/>
      <c r="B75" s="53" t="s">
        <v>169</v>
      </c>
      <c r="C75" s="24" t="s">
        <v>152</v>
      </c>
      <c r="D75" s="24">
        <f>MAX($D$70:D74)+1</f>
        <v>5</v>
      </c>
      <c r="E75" s="206">
        <f t="shared" ref="E75:L75" si="4">IF(SUM($E22:$L22)=1,E22,0)</f>
        <v>0</v>
      </c>
      <c r="F75" s="206">
        <f t="shared" si="4"/>
        <v>0</v>
      </c>
      <c r="G75" s="206">
        <f t="shared" si="4"/>
        <v>0</v>
      </c>
      <c r="H75" s="206">
        <f t="shared" si="4"/>
        <v>0</v>
      </c>
      <c r="I75" s="206">
        <f t="shared" si="4"/>
        <v>0</v>
      </c>
      <c r="J75" s="206">
        <f t="shared" si="4"/>
        <v>0</v>
      </c>
      <c r="K75" s="206">
        <f t="shared" si="4"/>
        <v>0</v>
      </c>
      <c r="L75" s="206">
        <f t="shared" si="4"/>
        <v>0</v>
      </c>
      <c r="M75" s="25"/>
    </row>
    <row r="76" spans="1:13" outlineLevel="1" x14ac:dyDescent="0.4">
      <c r="A76" s="27"/>
      <c r="B76" s="49" t="s">
        <v>170</v>
      </c>
      <c r="C76" s="29"/>
      <c r="D76" s="75"/>
      <c r="E76" s="207"/>
      <c r="F76" s="207"/>
      <c r="G76" s="207"/>
      <c r="H76" s="207"/>
      <c r="I76" s="207"/>
      <c r="J76" s="207"/>
      <c r="K76" s="207"/>
      <c r="L76" s="207"/>
      <c r="M76" s="25"/>
    </row>
    <row r="77" spans="1:13" outlineLevel="1" x14ac:dyDescent="0.4">
      <c r="A77" s="27"/>
      <c r="B77" s="53" t="s">
        <v>167</v>
      </c>
      <c r="C77" s="24" t="s">
        <v>152</v>
      </c>
      <c r="D77" s="24">
        <f>MAX($D$70:D76)+1</f>
        <v>6</v>
      </c>
      <c r="E77" s="206">
        <f>IF(SUM($E24:$L24)=1,E24,0)</f>
        <v>0</v>
      </c>
      <c r="F77" s="206">
        <f t="shared" ref="F77:L77" si="5">IF(SUM($E24:$L24)=1,F24,0)</f>
        <v>0</v>
      </c>
      <c r="G77" s="206">
        <f t="shared" si="5"/>
        <v>0</v>
      </c>
      <c r="H77" s="206">
        <f t="shared" si="5"/>
        <v>0</v>
      </c>
      <c r="I77" s="206">
        <f t="shared" si="5"/>
        <v>0</v>
      </c>
      <c r="J77" s="206">
        <f t="shared" si="5"/>
        <v>0</v>
      </c>
      <c r="K77" s="206">
        <f t="shared" si="5"/>
        <v>0</v>
      </c>
      <c r="L77" s="206">
        <f t="shared" si="5"/>
        <v>0</v>
      </c>
      <c r="M77" s="25"/>
    </row>
    <row r="78" spans="1:13" outlineLevel="1" x14ac:dyDescent="0.4">
      <c r="A78" s="27"/>
      <c r="B78" s="53" t="s">
        <v>168</v>
      </c>
      <c r="C78" s="24" t="s">
        <v>152</v>
      </c>
      <c r="D78" s="24">
        <f>MAX($D$70:D77)+1</f>
        <v>7</v>
      </c>
      <c r="E78" s="206">
        <f t="shared" ref="E78:L78" si="6">IF(SUM($E25:$L25)=1,E25,0)</f>
        <v>0</v>
      </c>
      <c r="F78" s="206">
        <f t="shared" si="6"/>
        <v>0</v>
      </c>
      <c r="G78" s="206">
        <f t="shared" si="6"/>
        <v>0</v>
      </c>
      <c r="H78" s="206">
        <f t="shared" si="6"/>
        <v>0</v>
      </c>
      <c r="I78" s="206">
        <f t="shared" si="6"/>
        <v>0</v>
      </c>
      <c r="J78" s="206">
        <f t="shared" si="6"/>
        <v>0</v>
      </c>
      <c r="K78" s="206">
        <f t="shared" si="6"/>
        <v>0</v>
      </c>
      <c r="L78" s="206">
        <f t="shared" si="6"/>
        <v>0</v>
      </c>
      <c r="M78" s="25"/>
    </row>
    <row r="79" spans="1:13" outlineLevel="1" x14ac:dyDescent="0.4">
      <c r="A79" s="27"/>
      <c r="B79" s="53" t="s">
        <v>169</v>
      </c>
      <c r="C79" s="24" t="s">
        <v>152</v>
      </c>
      <c r="D79" s="24">
        <f>MAX($D$70:D78)+1</f>
        <v>8</v>
      </c>
      <c r="E79" s="206">
        <f t="shared" ref="E79:L79" si="7">IF(SUM($E26:$L26)=1,E26,0)</f>
        <v>0</v>
      </c>
      <c r="F79" s="206">
        <f t="shared" si="7"/>
        <v>0</v>
      </c>
      <c r="G79" s="206">
        <f t="shared" si="7"/>
        <v>0</v>
      </c>
      <c r="H79" s="206">
        <f t="shared" si="7"/>
        <v>0</v>
      </c>
      <c r="I79" s="206">
        <f t="shared" si="7"/>
        <v>0</v>
      </c>
      <c r="J79" s="206">
        <f t="shared" si="7"/>
        <v>0</v>
      </c>
      <c r="K79" s="206">
        <f t="shared" si="7"/>
        <v>0</v>
      </c>
      <c r="L79" s="206">
        <f t="shared" si="7"/>
        <v>0</v>
      </c>
      <c r="M79" s="25"/>
    </row>
    <row r="80" spans="1:13" outlineLevel="1" x14ac:dyDescent="0.4">
      <c r="A80" s="27"/>
      <c r="B80" s="49" t="s">
        <v>171</v>
      </c>
      <c r="C80" s="29"/>
      <c r="D80" s="75"/>
      <c r="E80" s="207"/>
      <c r="F80" s="207"/>
      <c r="G80" s="207"/>
      <c r="H80" s="207"/>
      <c r="I80" s="207"/>
      <c r="J80" s="207"/>
      <c r="K80" s="207"/>
      <c r="L80" s="207"/>
      <c r="M80" s="25"/>
    </row>
    <row r="81" spans="1:13" outlineLevel="1" x14ac:dyDescent="0.4">
      <c r="A81" s="27"/>
      <c r="B81" s="53" t="s">
        <v>167</v>
      </c>
      <c r="C81" s="24" t="s">
        <v>152</v>
      </c>
      <c r="D81" s="24">
        <f>MAX($D$70:D80)+1</f>
        <v>9</v>
      </c>
      <c r="E81" s="206">
        <f t="shared" ref="E81:L81" si="8">IF(SUM($E28:$L28)=1,E28,0)</f>
        <v>0</v>
      </c>
      <c r="F81" s="206">
        <f t="shared" si="8"/>
        <v>0</v>
      </c>
      <c r="G81" s="206">
        <f t="shared" si="8"/>
        <v>0</v>
      </c>
      <c r="H81" s="206">
        <f t="shared" si="8"/>
        <v>0</v>
      </c>
      <c r="I81" s="206">
        <f t="shared" si="8"/>
        <v>0</v>
      </c>
      <c r="J81" s="206">
        <f t="shared" si="8"/>
        <v>0</v>
      </c>
      <c r="K81" s="206">
        <f t="shared" si="8"/>
        <v>0</v>
      </c>
      <c r="L81" s="206">
        <f t="shared" si="8"/>
        <v>0</v>
      </c>
      <c r="M81" s="25"/>
    </row>
    <row r="82" spans="1:13" outlineLevel="1" x14ac:dyDescent="0.4">
      <c r="A82" s="27"/>
      <c r="B82" s="53" t="s">
        <v>168</v>
      </c>
      <c r="C82" s="24" t="s">
        <v>152</v>
      </c>
      <c r="D82" s="24">
        <f>MAX($D$70:D81)+1</f>
        <v>10</v>
      </c>
      <c r="E82" s="206">
        <f t="shared" ref="E82:L82" si="9">IF(SUM($E29:$L29)=1,E29,0)</f>
        <v>0</v>
      </c>
      <c r="F82" s="206">
        <f t="shared" si="9"/>
        <v>0</v>
      </c>
      <c r="G82" s="206">
        <f t="shared" si="9"/>
        <v>0</v>
      </c>
      <c r="H82" s="206">
        <f t="shared" si="9"/>
        <v>0</v>
      </c>
      <c r="I82" s="206">
        <f t="shared" si="9"/>
        <v>0</v>
      </c>
      <c r="J82" s="206">
        <f t="shared" si="9"/>
        <v>0</v>
      </c>
      <c r="K82" s="206">
        <f t="shared" si="9"/>
        <v>0</v>
      </c>
      <c r="L82" s="206">
        <f t="shared" si="9"/>
        <v>0</v>
      </c>
      <c r="M82" s="25"/>
    </row>
    <row r="83" spans="1:13" outlineLevel="1" x14ac:dyDescent="0.4">
      <c r="A83" s="27"/>
      <c r="B83" s="53" t="s">
        <v>172</v>
      </c>
      <c r="C83" s="24" t="s">
        <v>152</v>
      </c>
      <c r="D83" s="24">
        <f>MAX($D$70:D82)+1</f>
        <v>11</v>
      </c>
      <c r="E83" s="206">
        <f t="shared" ref="E83:L83" si="10">IF(SUM($E30:$L30)=1,E30,0)</f>
        <v>0</v>
      </c>
      <c r="F83" s="206">
        <f t="shared" si="10"/>
        <v>0</v>
      </c>
      <c r="G83" s="206">
        <f t="shared" si="10"/>
        <v>0</v>
      </c>
      <c r="H83" s="206">
        <f t="shared" si="10"/>
        <v>0</v>
      </c>
      <c r="I83" s="206">
        <f t="shared" si="10"/>
        <v>0</v>
      </c>
      <c r="J83" s="206">
        <f t="shared" si="10"/>
        <v>0</v>
      </c>
      <c r="K83" s="206">
        <f t="shared" si="10"/>
        <v>0</v>
      </c>
      <c r="L83" s="206">
        <f t="shared" si="10"/>
        <v>0</v>
      </c>
      <c r="M83" s="25"/>
    </row>
    <row r="84" spans="1:13" outlineLevel="1" x14ac:dyDescent="0.4">
      <c r="A84" s="27"/>
      <c r="B84" s="53" t="s">
        <v>173</v>
      </c>
      <c r="C84" s="24" t="s">
        <v>152</v>
      </c>
      <c r="D84" s="24">
        <f>MAX($D$70:D83)+1</f>
        <v>12</v>
      </c>
      <c r="E84" s="206">
        <f t="shared" ref="E84:L84" si="11">IF(SUM($E31:$L31)=1,E31,0)</f>
        <v>0</v>
      </c>
      <c r="F84" s="206">
        <f t="shared" si="11"/>
        <v>0</v>
      </c>
      <c r="G84" s="206">
        <f t="shared" si="11"/>
        <v>0</v>
      </c>
      <c r="H84" s="206">
        <f t="shared" si="11"/>
        <v>0</v>
      </c>
      <c r="I84" s="206">
        <f t="shared" si="11"/>
        <v>0</v>
      </c>
      <c r="J84" s="206">
        <f t="shared" si="11"/>
        <v>0</v>
      </c>
      <c r="K84" s="206">
        <f t="shared" si="11"/>
        <v>0</v>
      </c>
      <c r="L84" s="206">
        <f t="shared" si="11"/>
        <v>0</v>
      </c>
      <c r="M84" s="25"/>
    </row>
    <row r="85" spans="1:13" outlineLevel="1" x14ac:dyDescent="0.4">
      <c r="A85" s="27"/>
      <c r="B85" s="53" t="s">
        <v>174</v>
      </c>
      <c r="C85" s="24" t="s">
        <v>152</v>
      </c>
      <c r="D85" s="24">
        <f>MAX($D$70:D84)+1</f>
        <v>13</v>
      </c>
      <c r="E85" s="206">
        <f t="shared" ref="E85:L85" si="12">IF(SUM($E32:$L32)=1,E32,0)</f>
        <v>0</v>
      </c>
      <c r="F85" s="206">
        <f t="shared" si="12"/>
        <v>0</v>
      </c>
      <c r="G85" s="206">
        <f t="shared" si="12"/>
        <v>0</v>
      </c>
      <c r="H85" s="206">
        <f t="shared" si="12"/>
        <v>0</v>
      </c>
      <c r="I85" s="206">
        <f t="shared" si="12"/>
        <v>0</v>
      </c>
      <c r="J85" s="206">
        <f t="shared" si="12"/>
        <v>0</v>
      </c>
      <c r="K85" s="206">
        <f t="shared" si="12"/>
        <v>0</v>
      </c>
      <c r="L85" s="206">
        <f t="shared" si="12"/>
        <v>0</v>
      </c>
      <c r="M85" s="25"/>
    </row>
    <row r="86" spans="1:13" outlineLevel="1" x14ac:dyDescent="0.4">
      <c r="A86" s="27"/>
      <c r="B86" s="49" t="s">
        <v>175</v>
      </c>
      <c r="C86" s="29"/>
      <c r="D86" s="75"/>
      <c r="E86" s="207"/>
      <c r="F86" s="207"/>
      <c r="G86" s="207"/>
      <c r="H86" s="207"/>
      <c r="I86" s="207"/>
      <c r="J86" s="207"/>
      <c r="K86" s="207"/>
      <c r="L86" s="207"/>
      <c r="M86" s="25"/>
    </row>
    <row r="87" spans="1:13" outlineLevel="1" x14ac:dyDescent="0.4">
      <c r="A87" s="27"/>
      <c r="B87" s="53" t="s">
        <v>167</v>
      </c>
      <c r="C87" s="24" t="s">
        <v>152</v>
      </c>
      <c r="D87" s="24">
        <f>MAX($D$70:D86)+1</f>
        <v>14</v>
      </c>
      <c r="E87" s="206">
        <f t="shared" ref="E87:L87" si="13">IF(SUM($E34:$L34)=1,E34,0)</f>
        <v>0</v>
      </c>
      <c r="F87" s="206">
        <f t="shared" si="13"/>
        <v>0</v>
      </c>
      <c r="G87" s="206">
        <f t="shared" si="13"/>
        <v>0</v>
      </c>
      <c r="H87" s="206">
        <f t="shared" si="13"/>
        <v>0</v>
      </c>
      <c r="I87" s="206">
        <f t="shared" si="13"/>
        <v>0</v>
      </c>
      <c r="J87" s="206">
        <f t="shared" si="13"/>
        <v>0</v>
      </c>
      <c r="K87" s="206">
        <f t="shared" si="13"/>
        <v>0</v>
      </c>
      <c r="L87" s="206">
        <f t="shared" si="13"/>
        <v>0</v>
      </c>
      <c r="M87" s="25"/>
    </row>
    <row r="88" spans="1:13" outlineLevel="1" x14ac:dyDescent="0.4">
      <c r="A88" s="27"/>
      <c r="B88" s="53" t="s">
        <v>168</v>
      </c>
      <c r="C88" s="24" t="s">
        <v>152</v>
      </c>
      <c r="D88" s="24">
        <f>MAX($D$70:D87)+1</f>
        <v>15</v>
      </c>
      <c r="E88" s="206">
        <f t="shared" ref="E88:L88" si="14">IF(SUM($E35:$L35)=1,E35,0)</f>
        <v>0</v>
      </c>
      <c r="F88" s="206">
        <f t="shared" si="14"/>
        <v>0</v>
      </c>
      <c r="G88" s="206">
        <f t="shared" si="14"/>
        <v>0</v>
      </c>
      <c r="H88" s="206">
        <f t="shared" si="14"/>
        <v>0</v>
      </c>
      <c r="I88" s="206">
        <f t="shared" si="14"/>
        <v>0</v>
      </c>
      <c r="J88" s="206">
        <f t="shared" si="14"/>
        <v>0</v>
      </c>
      <c r="K88" s="206">
        <f t="shared" si="14"/>
        <v>0</v>
      </c>
      <c r="L88" s="206">
        <f t="shared" si="14"/>
        <v>0</v>
      </c>
      <c r="M88" s="25"/>
    </row>
    <row r="89" spans="1:13" outlineLevel="1" x14ac:dyDescent="0.4">
      <c r="A89" s="27"/>
      <c r="B89" s="53" t="s">
        <v>169</v>
      </c>
      <c r="C89" s="24" t="s">
        <v>152</v>
      </c>
      <c r="D89" s="24">
        <f>MAX($D$70:D88)+1</f>
        <v>16</v>
      </c>
      <c r="E89" s="206">
        <f t="shared" ref="E89:L89" si="15">IF(SUM($E36:$L36)=1,E36,0)</f>
        <v>0</v>
      </c>
      <c r="F89" s="206">
        <f t="shared" si="15"/>
        <v>0</v>
      </c>
      <c r="G89" s="206">
        <f t="shared" si="15"/>
        <v>0</v>
      </c>
      <c r="H89" s="206">
        <f t="shared" si="15"/>
        <v>0</v>
      </c>
      <c r="I89" s="206">
        <f t="shared" si="15"/>
        <v>0</v>
      </c>
      <c r="J89" s="206">
        <f t="shared" si="15"/>
        <v>0</v>
      </c>
      <c r="K89" s="206">
        <f t="shared" si="15"/>
        <v>0</v>
      </c>
      <c r="L89" s="206">
        <f t="shared" si="15"/>
        <v>0</v>
      </c>
      <c r="M89" s="25"/>
    </row>
    <row r="90" spans="1:13" outlineLevel="1" x14ac:dyDescent="0.4">
      <c r="A90" s="27"/>
      <c r="B90" s="49" t="s">
        <v>176</v>
      </c>
      <c r="C90" s="29"/>
      <c r="D90" s="75"/>
      <c r="E90" s="207"/>
      <c r="F90" s="207"/>
      <c r="G90" s="207"/>
      <c r="H90" s="207"/>
      <c r="I90" s="207"/>
      <c r="J90" s="207"/>
      <c r="K90" s="207"/>
      <c r="L90" s="207"/>
      <c r="M90" s="25"/>
    </row>
    <row r="91" spans="1:13" outlineLevel="1" x14ac:dyDescent="0.4">
      <c r="A91" s="27"/>
      <c r="B91" s="53" t="s">
        <v>167</v>
      </c>
      <c r="C91" s="24" t="s">
        <v>152</v>
      </c>
      <c r="D91" s="24">
        <f>MAX($D$70:D90)+1</f>
        <v>17</v>
      </c>
      <c r="E91" s="206">
        <f t="shared" ref="E91:L91" si="16">IF(SUM($E38:$L38)=1,E38,0)</f>
        <v>0</v>
      </c>
      <c r="F91" s="206">
        <f t="shared" si="16"/>
        <v>0</v>
      </c>
      <c r="G91" s="206">
        <f t="shared" si="16"/>
        <v>0</v>
      </c>
      <c r="H91" s="206">
        <f t="shared" si="16"/>
        <v>0</v>
      </c>
      <c r="I91" s="206">
        <f t="shared" si="16"/>
        <v>0</v>
      </c>
      <c r="J91" s="206">
        <f t="shared" si="16"/>
        <v>0</v>
      </c>
      <c r="K91" s="206">
        <f t="shared" si="16"/>
        <v>0</v>
      </c>
      <c r="L91" s="206">
        <f t="shared" si="16"/>
        <v>0</v>
      </c>
      <c r="M91" s="25"/>
    </row>
    <row r="92" spans="1:13" outlineLevel="1" x14ac:dyDescent="0.4">
      <c r="A92" s="27"/>
      <c r="B92" s="53" t="s">
        <v>168</v>
      </c>
      <c r="C92" s="24" t="s">
        <v>152</v>
      </c>
      <c r="D92" s="24">
        <f>MAX($D$70:D91)+1</f>
        <v>18</v>
      </c>
      <c r="E92" s="206">
        <f t="shared" ref="E92:L92" si="17">IF(SUM($E39:$L39)=1,E39,0)</f>
        <v>0</v>
      </c>
      <c r="F92" s="206">
        <f t="shared" si="17"/>
        <v>0</v>
      </c>
      <c r="G92" s="206">
        <f t="shared" si="17"/>
        <v>0</v>
      </c>
      <c r="H92" s="206">
        <f t="shared" si="17"/>
        <v>0</v>
      </c>
      <c r="I92" s="206">
        <f t="shared" si="17"/>
        <v>0</v>
      </c>
      <c r="J92" s="206">
        <f t="shared" si="17"/>
        <v>0</v>
      </c>
      <c r="K92" s="206">
        <f t="shared" si="17"/>
        <v>0</v>
      </c>
      <c r="L92" s="206">
        <f t="shared" si="17"/>
        <v>0</v>
      </c>
      <c r="M92" s="25"/>
    </row>
    <row r="93" spans="1:13" outlineLevel="1" x14ac:dyDescent="0.4">
      <c r="A93" s="27"/>
      <c r="B93" s="53" t="s">
        <v>169</v>
      </c>
      <c r="C93" s="24" t="s">
        <v>152</v>
      </c>
      <c r="D93" s="24">
        <f>MAX($D$70:D92)+1</f>
        <v>19</v>
      </c>
      <c r="E93" s="206">
        <f t="shared" ref="E93:L93" si="18">IF(SUM($E40:$L40)=1,E40,0)</f>
        <v>0</v>
      </c>
      <c r="F93" s="206">
        <f t="shared" si="18"/>
        <v>0</v>
      </c>
      <c r="G93" s="206">
        <f t="shared" si="18"/>
        <v>0</v>
      </c>
      <c r="H93" s="206">
        <f t="shared" si="18"/>
        <v>0</v>
      </c>
      <c r="I93" s="206">
        <f t="shared" si="18"/>
        <v>0</v>
      </c>
      <c r="J93" s="206">
        <f t="shared" si="18"/>
        <v>0</v>
      </c>
      <c r="K93" s="206">
        <f t="shared" si="18"/>
        <v>0</v>
      </c>
      <c r="L93" s="206">
        <f t="shared" si="18"/>
        <v>0</v>
      </c>
      <c r="M93" s="25"/>
    </row>
    <row r="94" spans="1:13" outlineLevel="1" x14ac:dyDescent="0.4">
      <c r="A94" s="27"/>
      <c r="B94" s="49" t="s">
        <v>177</v>
      </c>
      <c r="C94" s="29"/>
      <c r="D94" s="75"/>
      <c r="E94" s="207"/>
      <c r="F94" s="207"/>
      <c r="G94" s="207"/>
      <c r="H94" s="207"/>
      <c r="I94" s="207"/>
      <c r="J94" s="207"/>
      <c r="K94" s="207"/>
      <c r="L94" s="207"/>
      <c r="M94" s="25"/>
    </row>
    <row r="95" spans="1:13" outlineLevel="1" x14ac:dyDescent="0.4">
      <c r="A95" s="27"/>
      <c r="B95" s="53" t="s">
        <v>178</v>
      </c>
      <c r="C95" s="24" t="s">
        <v>152</v>
      </c>
      <c r="D95" s="24">
        <f>MAX($D$70:D94)+1</f>
        <v>20</v>
      </c>
      <c r="E95" s="206">
        <f t="shared" ref="E95:L95" si="19">IF(SUM($E42:$L42)=1,E42,0)</f>
        <v>0</v>
      </c>
      <c r="F95" s="206">
        <f t="shared" si="19"/>
        <v>0</v>
      </c>
      <c r="G95" s="206">
        <f t="shared" si="19"/>
        <v>0</v>
      </c>
      <c r="H95" s="206">
        <f t="shared" si="19"/>
        <v>0</v>
      </c>
      <c r="I95" s="206">
        <f t="shared" si="19"/>
        <v>0</v>
      </c>
      <c r="J95" s="206">
        <f t="shared" si="19"/>
        <v>0</v>
      </c>
      <c r="K95" s="206">
        <f t="shared" si="19"/>
        <v>0</v>
      </c>
      <c r="L95" s="206">
        <f t="shared" si="19"/>
        <v>0</v>
      </c>
      <c r="M95" s="25"/>
    </row>
    <row r="96" spans="1:13" outlineLevel="1" x14ac:dyDescent="0.4">
      <c r="A96" s="27"/>
      <c r="B96" s="53" t="s">
        <v>168</v>
      </c>
      <c r="C96" s="24" t="s">
        <v>152</v>
      </c>
      <c r="D96" s="24">
        <f>MAX($D$70:D95)+1</f>
        <v>21</v>
      </c>
      <c r="E96" s="206">
        <f t="shared" ref="E96:L96" si="20">IF(SUM($E43:$L43)=1,E43,0)</f>
        <v>0</v>
      </c>
      <c r="F96" s="206">
        <f t="shared" si="20"/>
        <v>0</v>
      </c>
      <c r="G96" s="206">
        <f t="shared" si="20"/>
        <v>0</v>
      </c>
      <c r="H96" s="206">
        <f t="shared" si="20"/>
        <v>0</v>
      </c>
      <c r="I96" s="206">
        <f t="shared" si="20"/>
        <v>0</v>
      </c>
      <c r="J96" s="206">
        <f t="shared" si="20"/>
        <v>0</v>
      </c>
      <c r="K96" s="206">
        <f t="shared" si="20"/>
        <v>0</v>
      </c>
      <c r="L96" s="206">
        <f t="shared" si="20"/>
        <v>0</v>
      </c>
      <c r="M96" s="25"/>
    </row>
    <row r="97" spans="1:13" outlineLevel="1" x14ac:dyDescent="0.4">
      <c r="A97" s="27"/>
      <c r="B97" s="53" t="s">
        <v>179</v>
      </c>
      <c r="C97" s="24" t="s">
        <v>152</v>
      </c>
      <c r="D97" s="24">
        <f>MAX($D$70:D96)+1</f>
        <v>22</v>
      </c>
      <c r="E97" s="206">
        <f t="shared" ref="E97:L97" si="21">IF(SUM($E44:$L44)=1,E44,0)</f>
        <v>0</v>
      </c>
      <c r="F97" s="206">
        <f t="shared" si="21"/>
        <v>0</v>
      </c>
      <c r="G97" s="206">
        <f t="shared" si="21"/>
        <v>0</v>
      </c>
      <c r="H97" s="206">
        <f t="shared" si="21"/>
        <v>0</v>
      </c>
      <c r="I97" s="206">
        <f t="shared" si="21"/>
        <v>0</v>
      </c>
      <c r="J97" s="206">
        <f t="shared" si="21"/>
        <v>0</v>
      </c>
      <c r="K97" s="206">
        <f t="shared" si="21"/>
        <v>0</v>
      </c>
      <c r="L97" s="206">
        <f t="shared" si="21"/>
        <v>0</v>
      </c>
      <c r="M97" s="25"/>
    </row>
    <row r="98" spans="1:13" outlineLevel="1" x14ac:dyDescent="0.4">
      <c r="A98" s="27"/>
      <c r="B98" s="53" t="s">
        <v>180</v>
      </c>
      <c r="C98" s="24" t="s">
        <v>152</v>
      </c>
      <c r="D98" s="24">
        <f>MAX($D$70:D97)+1</f>
        <v>23</v>
      </c>
      <c r="E98" s="206">
        <f t="shared" ref="E98:L98" si="22">IF(SUM($E45:$L45)=1,E45,0)</f>
        <v>0</v>
      </c>
      <c r="F98" s="206">
        <f t="shared" si="22"/>
        <v>0</v>
      </c>
      <c r="G98" s="206">
        <f t="shared" si="22"/>
        <v>0</v>
      </c>
      <c r="H98" s="206">
        <f t="shared" si="22"/>
        <v>0</v>
      </c>
      <c r="I98" s="206">
        <f t="shared" si="22"/>
        <v>0</v>
      </c>
      <c r="J98" s="206">
        <f t="shared" si="22"/>
        <v>0</v>
      </c>
      <c r="K98" s="206">
        <f t="shared" si="22"/>
        <v>0</v>
      </c>
      <c r="L98" s="206">
        <f t="shared" si="22"/>
        <v>0</v>
      </c>
      <c r="M98" s="25"/>
    </row>
    <row r="99" spans="1:13" outlineLevel="1" x14ac:dyDescent="0.4">
      <c r="A99" s="27"/>
      <c r="B99" s="53" t="s">
        <v>174</v>
      </c>
      <c r="C99" s="24" t="s">
        <v>152</v>
      </c>
      <c r="D99" s="24">
        <f>MAX($D$70:D98)+1</f>
        <v>24</v>
      </c>
      <c r="E99" s="206">
        <f t="shared" ref="E99:L99" si="23">IF(SUM($E46:$L46)=1,E46,0)</f>
        <v>0</v>
      </c>
      <c r="F99" s="206">
        <f t="shared" si="23"/>
        <v>0</v>
      </c>
      <c r="G99" s="206">
        <f t="shared" si="23"/>
        <v>0</v>
      </c>
      <c r="H99" s="206">
        <f t="shared" si="23"/>
        <v>0</v>
      </c>
      <c r="I99" s="206">
        <f t="shared" si="23"/>
        <v>0</v>
      </c>
      <c r="J99" s="206">
        <f t="shared" si="23"/>
        <v>0</v>
      </c>
      <c r="K99" s="206">
        <f t="shared" si="23"/>
        <v>0</v>
      </c>
      <c r="L99" s="206">
        <f t="shared" si="23"/>
        <v>0</v>
      </c>
      <c r="M99" s="25"/>
    </row>
    <row r="100" spans="1:13" outlineLevel="1" x14ac:dyDescent="0.4">
      <c r="A100" s="27"/>
      <c r="B100" s="49" t="s">
        <v>181</v>
      </c>
      <c r="C100" s="29"/>
      <c r="D100" s="75"/>
      <c r="E100" s="207"/>
      <c r="F100" s="207"/>
      <c r="G100" s="207"/>
      <c r="H100" s="207"/>
      <c r="I100" s="207"/>
      <c r="J100" s="207"/>
      <c r="K100" s="207"/>
      <c r="L100" s="207"/>
      <c r="M100" s="25"/>
    </row>
    <row r="101" spans="1:13" outlineLevel="1" x14ac:dyDescent="0.4">
      <c r="A101" s="27"/>
      <c r="B101" s="53" t="s">
        <v>167</v>
      </c>
      <c r="C101" s="24" t="s">
        <v>152</v>
      </c>
      <c r="D101" s="24">
        <f>MAX($D$70:D100)+1</f>
        <v>25</v>
      </c>
      <c r="E101" s="206">
        <f t="shared" ref="E101:L101" si="24">IF(SUM($E48:$L48)=1,E48,0)</f>
        <v>0</v>
      </c>
      <c r="F101" s="206">
        <f t="shared" si="24"/>
        <v>0</v>
      </c>
      <c r="G101" s="206">
        <f t="shared" si="24"/>
        <v>0</v>
      </c>
      <c r="H101" s="206">
        <f t="shared" si="24"/>
        <v>0</v>
      </c>
      <c r="I101" s="206">
        <f t="shared" si="24"/>
        <v>0</v>
      </c>
      <c r="J101" s="206">
        <f t="shared" si="24"/>
        <v>0</v>
      </c>
      <c r="K101" s="206">
        <f t="shared" si="24"/>
        <v>0</v>
      </c>
      <c r="L101" s="206">
        <f t="shared" si="24"/>
        <v>0</v>
      </c>
      <c r="M101" s="25"/>
    </row>
    <row r="102" spans="1:13" outlineLevel="1" x14ac:dyDescent="0.4">
      <c r="A102" s="27"/>
      <c r="B102" s="53" t="s">
        <v>168</v>
      </c>
      <c r="C102" s="24" t="s">
        <v>152</v>
      </c>
      <c r="D102" s="24">
        <f>MAX($D$70:D101)+1</f>
        <v>26</v>
      </c>
      <c r="E102" s="206">
        <f t="shared" ref="E102:L102" si="25">IF(SUM($E49:$L49)=1,E49,0)</f>
        <v>0</v>
      </c>
      <c r="F102" s="206">
        <f t="shared" si="25"/>
        <v>0</v>
      </c>
      <c r="G102" s="206">
        <f t="shared" si="25"/>
        <v>0</v>
      </c>
      <c r="H102" s="206">
        <f t="shared" si="25"/>
        <v>0</v>
      </c>
      <c r="I102" s="206">
        <f t="shared" si="25"/>
        <v>0</v>
      </c>
      <c r="J102" s="206">
        <f t="shared" si="25"/>
        <v>0</v>
      </c>
      <c r="K102" s="206">
        <f t="shared" si="25"/>
        <v>0</v>
      </c>
      <c r="L102" s="206">
        <f t="shared" si="25"/>
        <v>0</v>
      </c>
      <c r="M102" s="25"/>
    </row>
    <row r="103" spans="1:13" outlineLevel="1" x14ac:dyDescent="0.4">
      <c r="A103" s="27"/>
      <c r="B103" s="53" t="s">
        <v>169</v>
      </c>
      <c r="C103" s="24" t="s">
        <v>152</v>
      </c>
      <c r="D103" s="24">
        <f>MAX($D$70:D102)+1</f>
        <v>27</v>
      </c>
      <c r="E103" s="206">
        <f t="shared" ref="E103:L103" si="26">IF(SUM($E50:$L50)=1,E50,0)</f>
        <v>0</v>
      </c>
      <c r="F103" s="206">
        <f t="shared" si="26"/>
        <v>0</v>
      </c>
      <c r="G103" s="206">
        <f t="shared" si="26"/>
        <v>0</v>
      </c>
      <c r="H103" s="206">
        <f t="shared" si="26"/>
        <v>0</v>
      </c>
      <c r="I103" s="206">
        <f t="shared" si="26"/>
        <v>0</v>
      </c>
      <c r="J103" s="206">
        <f t="shared" si="26"/>
        <v>0</v>
      </c>
      <c r="K103" s="206">
        <f t="shared" si="26"/>
        <v>0</v>
      </c>
      <c r="L103" s="206">
        <f t="shared" si="26"/>
        <v>0</v>
      </c>
      <c r="M103" s="25"/>
    </row>
    <row r="104" spans="1:13" outlineLevel="1" x14ac:dyDescent="0.4">
      <c r="A104" s="27"/>
      <c r="B104" s="49" t="s">
        <v>182</v>
      </c>
      <c r="C104" s="29"/>
      <c r="D104" s="75"/>
      <c r="E104" s="207"/>
      <c r="F104" s="207"/>
      <c r="G104" s="207"/>
      <c r="H104" s="207"/>
      <c r="I104" s="207"/>
      <c r="J104" s="207"/>
      <c r="K104" s="207"/>
      <c r="L104" s="207"/>
      <c r="M104" s="25"/>
    </row>
    <row r="105" spans="1:13" outlineLevel="1" x14ac:dyDescent="0.4">
      <c r="A105" s="27"/>
      <c r="B105" s="53" t="s">
        <v>183</v>
      </c>
      <c r="C105" s="24" t="s">
        <v>152</v>
      </c>
      <c r="D105" s="24">
        <f>MAX($D$70:D104)+1</f>
        <v>28</v>
      </c>
      <c r="E105" s="206">
        <f t="shared" ref="E105:L105" si="27">IF(SUM($E52:$L52)=1,E52,0)</f>
        <v>0</v>
      </c>
      <c r="F105" s="206">
        <f t="shared" si="27"/>
        <v>0</v>
      </c>
      <c r="G105" s="206">
        <f t="shared" si="27"/>
        <v>0</v>
      </c>
      <c r="H105" s="206">
        <f t="shared" si="27"/>
        <v>0</v>
      </c>
      <c r="I105" s="206">
        <f t="shared" si="27"/>
        <v>0</v>
      </c>
      <c r="J105" s="206">
        <f t="shared" si="27"/>
        <v>0</v>
      </c>
      <c r="K105" s="206">
        <f t="shared" si="27"/>
        <v>0</v>
      </c>
      <c r="L105" s="206">
        <f t="shared" si="27"/>
        <v>0</v>
      </c>
      <c r="M105" s="25"/>
    </row>
    <row r="106" spans="1:13" outlineLevel="1" x14ac:dyDescent="0.4">
      <c r="A106" s="27"/>
      <c r="B106" s="53" t="s">
        <v>168</v>
      </c>
      <c r="C106" s="24" t="s">
        <v>152</v>
      </c>
      <c r="D106" s="24">
        <f>MAX($D$70:D105)+1</f>
        <v>29</v>
      </c>
      <c r="E106" s="206">
        <f t="shared" ref="E106:L106" si="28">IF(SUM($E53:$L53)=1,E53,0)</f>
        <v>0</v>
      </c>
      <c r="F106" s="206">
        <f t="shared" si="28"/>
        <v>0</v>
      </c>
      <c r="G106" s="206">
        <f t="shared" si="28"/>
        <v>0</v>
      </c>
      <c r="H106" s="206">
        <f t="shared" si="28"/>
        <v>0</v>
      </c>
      <c r="I106" s="206">
        <f t="shared" si="28"/>
        <v>0</v>
      </c>
      <c r="J106" s="206">
        <f t="shared" si="28"/>
        <v>0</v>
      </c>
      <c r="K106" s="206">
        <f t="shared" si="28"/>
        <v>0</v>
      </c>
      <c r="L106" s="206">
        <f t="shared" si="28"/>
        <v>0</v>
      </c>
      <c r="M106" s="25"/>
    </row>
    <row r="107" spans="1:13" outlineLevel="1" x14ac:dyDescent="0.4">
      <c r="A107" s="27"/>
      <c r="B107" s="53" t="s">
        <v>172</v>
      </c>
      <c r="C107" s="24" t="s">
        <v>152</v>
      </c>
      <c r="D107" s="24">
        <f>MAX($D$70:D106)+1</f>
        <v>30</v>
      </c>
      <c r="E107" s="206">
        <f t="shared" ref="E107:L107" si="29">IF(SUM($E54:$L54)=1,E54,0)</f>
        <v>0</v>
      </c>
      <c r="F107" s="206">
        <f t="shared" si="29"/>
        <v>0</v>
      </c>
      <c r="G107" s="206">
        <f t="shared" si="29"/>
        <v>0</v>
      </c>
      <c r="H107" s="206">
        <f t="shared" si="29"/>
        <v>0</v>
      </c>
      <c r="I107" s="206">
        <f t="shared" si="29"/>
        <v>0</v>
      </c>
      <c r="J107" s="206">
        <f t="shared" si="29"/>
        <v>0</v>
      </c>
      <c r="K107" s="206">
        <f t="shared" si="29"/>
        <v>0</v>
      </c>
      <c r="L107" s="206">
        <f t="shared" si="29"/>
        <v>0</v>
      </c>
      <c r="M107" s="25"/>
    </row>
    <row r="108" spans="1:13" outlineLevel="1" x14ac:dyDescent="0.4">
      <c r="A108" s="27"/>
      <c r="B108" s="53" t="s">
        <v>184</v>
      </c>
      <c r="C108" s="24" t="s">
        <v>152</v>
      </c>
      <c r="D108" s="24">
        <f>MAX($D$70:D107)+1</f>
        <v>31</v>
      </c>
      <c r="E108" s="206">
        <f t="shared" ref="E108:L108" si="30">IF(SUM($E55:$L55)=1,E55,0)</f>
        <v>0</v>
      </c>
      <c r="F108" s="206">
        <f t="shared" si="30"/>
        <v>0</v>
      </c>
      <c r="G108" s="206">
        <f t="shared" si="30"/>
        <v>0</v>
      </c>
      <c r="H108" s="206">
        <f t="shared" si="30"/>
        <v>0</v>
      </c>
      <c r="I108" s="206">
        <f t="shared" si="30"/>
        <v>0</v>
      </c>
      <c r="J108" s="206">
        <f t="shared" si="30"/>
        <v>0</v>
      </c>
      <c r="K108" s="206">
        <f t="shared" si="30"/>
        <v>0</v>
      </c>
      <c r="L108" s="206">
        <f t="shared" si="30"/>
        <v>0</v>
      </c>
      <c r="M108" s="25"/>
    </row>
    <row r="109" spans="1:13" outlineLevel="1" x14ac:dyDescent="0.4">
      <c r="A109" s="27"/>
      <c r="B109" s="53" t="s">
        <v>180</v>
      </c>
      <c r="C109" s="24" t="s">
        <v>152</v>
      </c>
      <c r="D109" s="24">
        <f>MAX($D$70:D108)+1</f>
        <v>32</v>
      </c>
      <c r="E109" s="206">
        <f t="shared" ref="E109:L109" si="31">IF(SUM($E56:$L56)=1,E56,0)</f>
        <v>0</v>
      </c>
      <c r="F109" s="206">
        <f t="shared" si="31"/>
        <v>0</v>
      </c>
      <c r="G109" s="206">
        <f t="shared" si="31"/>
        <v>0</v>
      </c>
      <c r="H109" s="206">
        <f t="shared" si="31"/>
        <v>0</v>
      </c>
      <c r="I109" s="206">
        <f t="shared" si="31"/>
        <v>0</v>
      </c>
      <c r="J109" s="206">
        <f t="shared" si="31"/>
        <v>0</v>
      </c>
      <c r="K109" s="206">
        <f t="shared" si="31"/>
        <v>0</v>
      </c>
      <c r="L109" s="206">
        <f t="shared" si="31"/>
        <v>0</v>
      </c>
      <c r="M109" s="25"/>
    </row>
    <row r="110" spans="1:13" outlineLevel="1" x14ac:dyDescent="0.4">
      <c r="A110" s="27"/>
      <c r="B110" s="53" t="s">
        <v>173</v>
      </c>
      <c r="C110" s="24" t="s">
        <v>152</v>
      </c>
      <c r="D110" s="24">
        <f>MAX($D$70:D109)+1</f>
        <v>33</v>
      </c>
      <c r="E110" s="206">
        <f t="shared" ref="E110:L110" si="32">IF(SUM($E57:$L57)=1,E57,0)</f>
        <v>0</v>
      </c>
      <c r="F110" s="206">
        <f t="shared" si="32"/>
        <v>0</v>
      </c>
      <c r="G110" s="206">
        <f t="shared" si="32"/>
        <v>0</v>
      </c>
      <c r="H110" s="206">
        <f t="shared" si="32"/>
        <v>0</v>
      </c>
      <c r="I110" s="206">
        <f t="shared" si="32"/>
        <v>0</v>
      </c>
      <c r="J110" s="206">
        <f t="shared" si="32"/>
        <v>0</v>
      </c>
      <c r="K110" s="206">
        <f t="shared" si="32"/>
        <v>0</v>
      </c>
      <c r="L110" s="206">
        <f t="shared" si="32"/>
        <v>0</v>
      </c>
      <c r="M110" s="25"/>
    </row>
    <row r="111" spans="1:13" outlineLevel="1" x14ac:dyDescent="0.4">
      <c r="A111" s="27"/>
      <c r="B111" s="53" t="s">
        <v>174</v>
      </c>
      <c r="C111" s="24" t="s">
        <v>152</v>
      </c>
      <c r="D111" s="24">
        <f>MAX($D$70:D110)+1</f>
        <v>34</v>
      </c>
      <c r="E111" s="206">
        <f t="shared" ref="E111:L111" si="33">IF(SUM($E58:$L58)=1,E58,0)</f>
        <v>0</v>
      </c>
      <c r="F111" s="206">
        <f t="shared" si="33"/>
        <v>0</v>
      </c>
      <c r="G111" s="206">
        <f t="shared" si="33"/>
        <v>0</v>
      </c>
      <c r="H111" s="206">
        <f t="shared" si="33"/>
        <v>0</v>
      </c>
      <c r="I111" s="206">
        <f t="shared" si="33"/>
        <v>0</v>
      </c>
      <c r="J111" s="206">
        <f t="shared" si="33"/>
        <v>0</v>
      </c>
      <c r="K111" s="206">
        <f t="shared" si="33"/>
        <v>0</v>
      </c>
      <c r="L111" s="206">
        <f t="shared" si="33"/>
        <v>0</v>
      </c>
      <c r="M111" s="25"/>
    </row>
    <row r="112" spans="1:13" outlineLevel="1" x14ac:dyDescent="0.4">
      <c r="A112" s="27"/>
      <c r="B112" s="49" t="s">
        <v>185</v>
      </c>
      <c r="C112" s="29"/>
      <c r="D112" s="75"/>
      <c r="E112" s="207"/>
      <c r="F112" s="207"/>
      <c r="G112" s="207"/>
      <c r="H112" s="207"/>
      <c r="I112" s="207"/>
      <c r="J112" s="207"/>
      <c r="K112" s="207"/>
      <c r="L112" s="207"/>
      <c r="M112" s="25"/>
    </row>
    <row r="113" spans="1:13" outlineLevel="1" x14ac:dyDescent="0.4">
      <c r="A113" s="27"/>
      <c r="B113" s="53" t="s">
        <v>167</v>
      </c>
      <c r="C113" s="24" t="s">
        <v>152</v>
      </c>
      <c r="D113" s="24">
        <f>MAX($D$70:D112)+1</f>
        <v>35</v>
      </c>
      <c r="E113" s="206">
        <f t="shared" ref="E113:L113" si="34">IF(SUM($E60:$L60)=1,E60,0)</f>
        <v>0</v>
      </c>
      <c r="F113" s="206">
        <f t="shared" si="34"/>
        <v>0</v>
      </c>
      <c r="G113" s="206">
        <f t="shared" si="34"/>
        <v>0</v>
      </c>
      <c r="H113" s="206">
        <f t="shared" si="34"/>
        <v>0</v>
      </c>
      <c r="I113" s="206">
        <f t="shared" si="34"/>
        <v>0</v>
      </c>
      <c r="J113" s="206">
        <f t="shared" si="34"/>
        <v>0</v>
      </c>
      <c r="K113" s="206">
        <f t="shared" si="34"/>
        <v>0</v>
      </c>
      <c r="L113" s="206">
        <f t="shared" si="34"/>
        <v>0</v>
      </c>
      <c r="M113" s="25"/>
    </row>
    <row r="114" spans="1:13" outlineLevel="1" x14ac:dyDescent="0.4">
      <c r="A114" s="27"/>
      <c r="B114" s="53" t="s">
        <v>168</v>
      </c>
      <c r="C114" s="24" t="s">
        <v>152</v>
      </c>
      <c r="D114" s="24">
        <f>MAX($D$70:D113)+1</f>
        <v>36</v>
      </c>
      <c r="E114" s="206">
        <f t="shared" ref="E114:L114" si="35">IF(SUM($E61:$L61)=1,E61,0)</f>
        <v>0</v>
      </c>
      <c r="F114" s="206">
        <f t="shared" si="35"/>
        <v>0</v>
      </c>
      <c r="G114" s="206">
        <f t="shared" si="35"/>
        <v>0</v>
      </c>
      <c r="H114" s="206">
        <f t="shared" si="35"/>
        <v>0</v>
      </c>
      <c r="I114" s="206">
        <f t="shared" si="35"/>
        <v>0</v>
      </c>
      <c r="J114" s="206">
        <f t="shared" si="35"/>
        <v>0</v>
      </c>
      <c r="K114" s="206">
        <f t="shared" si="35"/>
        <v>0</v>
      </c>
      <c r="L114" s="206">
        <f t="shared" si="35"/>
        <v>0</v>
      </c>
      <c r="M114" s="25"/>
    </row>
    <row r="115" spans="1:13" outlineLevel="1" x14ac:dyDescent="0.4">
      <c r="A115" s="27"/>
      <c r="B115" s="53" t="s">
        <v>179</v>
      </c>
      <c r="C115" s="24" t="s">
        <v>152</v>
      </c>
      <c r="D115" s="24">
        <f>MAX($D$70:D114)+1</f>
        <v>37</v>
      </c>
      <c r="E115" s="206">
        <f t="shared" ref="E115:L115" si="36">IF(SUM($E62:$L62)=1,E62,0)</f>
        <v>0</v>
      </c>
      <c r="F115" s="206">
        <f t="shared" si="36"/>
        <v>0</v>
      </c>
      <c r="G115" s="206">
        <f t="shared" si="36"/>
        <v>0</v>
      </c>
      <c r="H115" s="206">
        <f t="shared" si="36"/>
        <v>0</v>
      </c>
      <c r="I115" s="206">
        <f t="shared" si="36"/>
        <v>0</v>
      </c>
      <c r="J115" s="206">
        <f t="shared" si="36"/>
        <v>0</v>
      </c>
      <c r="K115" s="206">
        <f t="shared" si="36"/>
        <v>0</v>
      </c>
      <c r="L115" s="206">
        <f t="shared" si="36"/>
        <v>0</v>
      </c>
      <c r="M115" s="25"/>
    </row>
    <row r="116" spans="1:13" outlineLevel="1" x14ac:dyDescent="0.4">
      <c r="A116" s="27"/>
      <c r="B116" s="53" t="s">
        <v>174</v>
      </c>
      <c r="C116" s="24" t="s">
        <v>152</v>
      </c>
      <c r="D116" s="24">
        <f>MAX($D$70:D115)+1</f>
        <v>38</v>
      </c>
      <c r="E116" s="206">
        <f t="shared" ref="E116:L116" si="37">IF(SUM($E63:$L63)=1,E63,0)</f>
        <v>0</v>
      </c>
      <c r="F116" s="206">
        <f t="shared" si="37"/>
        <v>0</v>
      </c>
      <c r="G116" s="206">
        <f t="shared" si="37"/>
        <v>0</v>
      </c>
      <c r="H116" s="206">
        <f t="shared" si="37"/>
        <v>0</v>
      </c>
      <c r="I116" s="206">
        <f t="shared" si="37"/>
        <v>0</v>
      </c>
      <c r="J116" s="206">
        <f t="shared" si="37"/>
        <v>0</v>
      </c>
      <c r="K116" s="206">
        <f t="shared" si="37"/>
        <v>0</v>
      </c>
      <c r="L116" s="206">
        <f t="shared" si="37"/>
        <v>0</v>
      </c>
      <c r="M116" s="25"/>
    </row>
    <row r="117" spans="1:13" outlineLevel="1" x14ac:dyDescent="0.4">
      <c r="A117" s="27"/>
      <c r="B117" s="28"/>
      <c r="C117" s="29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 x14ac:dyDescent="0.4">
      <c r="A118" s="6">
        <f ca="1">MAX($A$1:A64)+subsection</f>
        <v>7.0299999999999994</v>
      </c>
      <c r="B118" s="6" t="s">
        <v>255</v>
      </c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51"/>
    </row>
    <row r="119" spans="1:13" x14ac:dyDescent="0.4">
      <c r="A119" s="27"/>
      <c r="C119" s="29"/>
      <c r="D119" s="25"/>
      <c r="E119" s="25"/>
      <c r="F119" s="25"/>
      <c r="G119" s="25"/>
      <c r="H119" s="25"/>
      <c r="I119" s="25"/>
      <c r="J119" s="25"/>
      <c r="K119" s="25"/>
      <c r="L119" s="25"/>
      <c r="M119" s="25"/>
    </row>
    <row r="120" spans="1:13" outlineLevel="1" x14ac:dyDescent="0.4">
      <c r="A120" s="27"/>
      <c r="B120" s="50" t="s">
        <v>256</v>
      </c>
      <c r="C120" s="29"/>
      <c r="D120" s="25"/>
      <c r="E120" s="25"/>
      <c r="F120" s="25"/>
      <c r="G120" s="25"/>
      <c r="H120" s="25"/>
      <c r="I120" s="25"/>
      <c r="J120" s="25"/>
      <c r="K120" s="25"/>
      <c r="L120" s="25"/>
      <c r="M120" s="25"/>
    </row>
    <row r="121" spans="1:13" outlineLevel="1" x14ac:dyDescent="0.4">
      <c r="A121" s="27"/>
      <c r="B121" s="28"/>
      <c r="C121" s="29"/>
      <c r="D121" s="25"/>
      <c r="E121" s="25"/>
      <c r="F121" s="25"/>
      <c r="G121" s="25"/>
      <c r="H121" s="25"/>
      <c r="I121" s="25"/>
      <c r="J121" s="25"/>
      <c r="K121" s="25"/>
      <c r="L121" s="25"/>
      <c r="M121" s="25"/>
    </row>
    <row r="122" spans="1:13" outlineLevel="1" x14ac:dyDescent="0.4">
      <c r="A122" s="27"/>
      <c r="B122" s="48" t="s">
        <v>187</v>
      </c>
      <c r="C122" s="29"/>
      <c r="D122" s="25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outlineLevel="1" x14ac:dyDescent="0.4">
      <c r="A123" s="27"/>
      <c r="B123" s="28"/>
      <c r="C123" s="29"/>
      <c r="D123" s="54" t="s">
        <v>188</v>
      </c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1:13" outlineLevel="1" x14ac:dyDescent="0.4">
      <c r="A124" s="27"/>
      <c r="B124" s="49" t="s">
        <v>189</v>
      </c>
      <c r="C124" s="24" t="s">
        <v>152</v>
      </c>
      <c r="D124" s="75">
        <v>1</v>
      </c>
      <c r="E124" s="194">
        <f>IF(SUMPRODUCT(Allocators!$E$21:$AU$21,Allocators!$E89:$AU89)&gt;1,1,0)</f>
        <v>0</v>
      </c>
      <c r="F124" s="194">
        <f>IF(SUMPRODUCT(Allocators!$E$22:$AU$22,Allocators!$E89:$AU89)&gt;1,1,0)</f>
        <v>0</v>
      </c>
      <c r="G124" s="194">
        <f>IF(SUMPRODUCT(Allocators!$E$23:$AU$23,Allocators!$E89:$AU89)&gt;1,1,0)</f>
        <v>0</v>
      </c>
      <c r="H124" s="194">
        <f>IF(SUMPRODUCT(Allocators!$E$24:$AU$24,Allocators!$E89:$AU89)&gt;1,1,0)</f>
        <v>0</v>
      </c>
      <c r="I124" s="194">
        <f>IF(SUMPRODUCT(Allocators!$E$25:$AU$25,Allocators!$E89:$AU89)&gt;1,1,0)</f>
        <v>0</v>
      </c>
      <c r="J124" s="194">
        <f>IF(SUMPRODUCT(Allocators!$E$26:$AU$26,Allocators!$E89:$AU89)&gt;1,1,0)</f>
        <v>1</v>
      </c>
      <c r="K124" s="194">
        <f>IF(SUMPRODUCT(Allocators!$E$27:$AU$27,Allocators!$E89:$AU89)&gt;1,1,0)</f>
        <v>0</v>
      </c>
      <c r="L124" s="194">
        <f>IF(SUMPRODUCT(Allocators!$E$28:$AU$28,Allocators!$E89:$AU89)&gt;1,1,0)</f>
        <v>0</v>
      </c>
      <c r="M124" s="25"/>
    </row>
    <row r="125" spans="1:13" outlineLevel="1" x14ac:dyDescent="0.4">
      <c r="A125" s="27"/>
      <c r="B125" s="49" t="s">
        <v>190</v>
      </c>
      <c r="C125" s="24" t="s">
        <v>152</v>
      </c>
      <c r="D125" s="24">
        <f>MAX($D$124:D124)+1</f>
        <v>2</v>
      </c>
      <c r="E125" s="194">
        <f>IF(SUMPRODUCT(Allocators!$E$21:$AU$21,Allocators!$E90:$AU90)&gt;1,1,0)</f>
        <v>0</v>
      </c>
      <c r="F125" s="194">
        <f>IF(SUMPRODUCT(Allocators!$E$22:$AU$22,Allocators!$E90:$AU90)&gt;1,1,0)</f>
        <v>0</v>
      </c>
      <c r="G125" s="194">
        <f>IF(SUMPRODUCT(Allocators!$E$23:$AU$23,Allocators!$E90:$AU90)&gt;1,1,0)</f>
        <v>0</v>
      </c>
      <c r="H125" s="194">
        <f>IF(SUMPRODUCT(Allocators!$E$24:$AU$24,Allocators!$E90:$AU90)&gt;1,1,0)</f>
        <v>0</v>
      </c>
      <c r="I125" s="194">
        <f>IF(SUMPRODUCT(Allocators!$E$25:$AU$25,Allocators!$E90:$AU90)&gt;1,1,0)</f>
        <v>0</v>
      </c>
      <c r="J125" s="194">
        <f>IF(SUMPRODUCT(Allocators!$E$26:$AU$26,Allocators!$E90:$AU90)&gt;1,1,0)</f>
        <v>1</v>
      </c>
      <c r="K125" s="194">
        <f>IF(SUMPRODUCT(Allocators!$E$27:$AU$27,Allocators!$E90:$AU90)&gt;1,1,0)</f>
        <v>0</v>
      </c>
      <c r="L125" s="194">
        <f>IF(SUMPRODUCT(Allocators!$E$28:$AU$28,Allocators!$E90:$AU90)&gt;1,1,0)</f>
        <v>0</v>
      </c>
      <c r="M125" s="25"/>
    </row>
    <row r="126" spans="1:13" outlineLevel="1" x14ac:dyDescent="0.4">
      <c r="A126" s="27"/>
      <c r="B126" s="49" t="s">
        <v>191</v>
      </c>
      <c r="C126" s="24" t="s">
        <v>152</v>
      </c>
      <c r="D126" s="24">
        <f>MAX($D$124:D125)+1</f>
        <v>3</v>
      </c>
      <c r="E126" s="194">
        <f>IF(SUMPRODUCT(Allocators!$E$21:$AU$21,Allocators!$E91:$AU91)&gt;1,1,0)</f>
        <v>0</v>
      </c>
      <c r="F126" s="194">
        <f>IF(SUMPRODUCT(Allocators!$E$22:$AU$22,Allocators!$E91:$AU91)&gt;1,1,0)</f>
        <v>0</v>
      </c>
      <c r="G126" s="194">
        <f>IF(SUMPRODUCT(Allocators!$E$23:$AU$23,Allocators!$E91:$AU91)&gt;1,1,0)</f>
        <v>0</v>
      </c>
      <c r="H126" s="194">
        <f>IF(SUMPRODUCT(Allocators!$E$24:$AU$24,Allocators!$E91:$AU91)&gt;1,1,0)</f>
        <v>0</v>
      </c>
      <c r="I126" s="194">
        <f>IF(SUMPRODUCT(Allocators!$E$25:$AU$25,Allocators!$E91:$AU91)&gt;1,1,0)</f>
        <v>0</v>
      </c>
      <c r="J126" s="194">
        <f>IF(SUMPRODUCT(Allocators!$E$26:$AU$26,Allocators!$E91:$AU91)&gt;1,1,0)</f>
        <v>1</v>
      </c>
      <c r="K126" s="194">
        <f>IF(SUMPRODUCT(Allocators!$E$27:$AU$27,Allocators!$E91:$AU91)&gt;1,1,0)</f>
        <v>1</v>
      </c>
      <c r="L126" s="194">
        <f>IF(SUMPRODUCT(Allocators!$E$28:$AU$28,Allocators!$E91:$AU91)&gt;1,1,0)</f>
        <v>0</v>
      </c>
      <c r="M126" s="25"/>
    </row>
    <row r="127" spans="1:13" outlineLevel="1" x14ac:dyDescent="0.4">
      <c r="A127" s="27"/>
      <c r="B127" s="49" t="s">
        <v>192</v>
      </c>
      <c r="C127" s="24" t="s">
        <v>152</v>
      </c>
      <c r="D127" s="24">
        <f>MAX($D$124:D126)+1</f>
        <v>4</v>
      </c>
      <c r="E127" s="194">
        <f>IF(SUMPRODUCT(Allocators!$E$21:$AU$21,Allocators!$E92:$AU92)&gt;1,1,0)</f>
        <v>0</v>
      </c>
      <c r="F127" s="194">
        <f>IF(SUMPRODUCT(Allocators!$E$22:$AU$22,Allocators!$E92:$AU92)&gt;1,1,0)</f>
        <v>0</v>
      </c>
      <c r="G127" s="194">
        <f>IF(SUMPRODUCT(Allocators!$E$23:$AU$23,Allocators!$E92:$AU92)&gt;1,1,0)</f>
        <v>0</v>
      </c>
      <c r="H127" s="194">
        <f>IF(SUMPRODUCT(Allocators!$E$24:$AU$24,Allocators!$E92:$AU92)&gt;1,1,0)</f>
        <v>0</v>
      </c>
      <c r="I127" s="194">
        <f>IF(SUMPRODUCT(Allocators!$E$25:$AU$25,Allocators!$E92:$AU92)&gt;1,1,0)</f>
        <v>0</v>
      </c>
      <c r="J127" s="194">
        <f>IF(SUMPRODUCT(Allocators!$E$26:$AU$26,Allocators!$E92:$AU92)&gt;1,1,0)</f>
        <v>1</v>
      </c>
      <c r="K127" s="194">
        <f>IF(SUMPRODUCT(Allocators!$E$27:$AU$27,Allocators!$E92:$AU92)&gt;1,1,0)</f>
        <v>1</v>
      </c>
      <c r="L127" s="194">
        <f>IF(SUMPRODUCT(Allocators!$E$28:$AU$28,Allocators!$E92:$AU92)&gt;1,1,0)</f>
        <v>0</v>
      </c>
      <c r="M127" s="25"/>
    </row>
    <row r="128" spans="1:13" outlineLevel="1" x14ac:dyDescent="0.4">
      <c r="A128" s="27"/>
      <c r="B128" s="49" t="s">
        <v>193</v>
      </c>
      <c r="C128" s="24" t="s">
        <v>152</v>
      </c>
      <c r="D128" s="24">
        <f>MAX($D$124:D127)+1</f>
        <v>5</v>
      </c>
      <c r="E128" s="194">
        <f>IF(SUMPRODUCT(Allocators!$E$21:$AU$21,Allocators!$E93:$AU93)&gt;1,1,0)</f>
        <v>0</v>
      </c>
      <c r="F128" s="194">
        <f>IF(SUMPRODUCT(Allocators!$E$22:$AU$22,Allocators!$E93:$AU93)&gt;1,1,0)</f>
        <v>0</v>
      </c>
      <c r="G128" s="194">
        <f>IF(SUMPRODUCT(Allocators!$E$23:$AU$23,Allocators!$E93:$AU93)&gt;1,1,0)</f>
        <v>0</v>
      </c>
      <c r="H128" s="194">
        <f>IF(SUMPRODUCT(Allocators!$E$24:$AU$24,Allocators!$E93:$AU93)&gt;1,1,0)</f>
        <v>0</v>
      </c>
      <c r="I128" s="194">
        <f>IF(SUMPRODUCT(Allocators!$E$25:$AU$25,Allocators!$E93:$AU93)&gt;1,1,0)</f>
        <v>0</v>
      </c>
      <c r="J128" s="194">
        <f>IF(SUMPRODUCT(Allocators!$E$26:$AU$26,Allocators!$E93:$AU93)&gt;1,1,0)</f>
        <v>1</v>
      </c>
      <c r="K128" s="194">
        <f>IF(SUMPRODUCT(Allocators!$E$27:$AU$27,Allocators!$E93:$AU93)&gt;1,1,0)</f>
        <v>1</v>
      </c>
      <c r="L128" s="194">
        <f>IF(SUMPRODUCT(Allocators!$E$28:$AU$28,Allocators!$E93:$AU93)&gt;1,1,0)</f>
        <v>0</v>
      </c>
      <c r="M128" s="25"/>
    </row>
    <row r="129" spans="1:13" outlineLevel="1" x14ac:dyDescent="0.4">
      <c r="A129" s="27"/>
      <c r="B129" s="49" t="s">
        <v>194</v>
      </c>
      <c r="C129" s="24" t="s">
        <v>152</v>
      </c>
      <c r="D129" s="24">
        <f>MAX($D$124:D128)+1</f>
        <v>6</v>
      </c>
      <c r="E129" s="194">
        <f>IF(SUMPRODUCT(Allocators!$E$21:$AU$21,Allocators!$E94:$AU94)&gt;1,1,0)</f>
        <v>0</v>
      </c>
      <c r="F129" s="194">
        <f>IF(SUMPRODUCT(Allocators!$E$22:$AU$22,Allocators!$E94:$AU94)&gt;1,1,0)</f>
        <v>0</v>
      </c>
      <c r="G129" s="194">
        <f>IF(SUMPRODUCT(Allocators!$E$23:$AU$23,Allocators!$E94:$AU94)&gt;1,1,0)</f>
        <v>0</v>
      </c>
      <c r="H129" s="194">
        <f>IF(SUMPRODUCT(Allocators!$E$24:$AU$24,Allocators!$E94:$AU94)&gt;1,1,0)</f>
        <v>0</v>
      </c>
      <c r="I129" s="194">
        <f>IF(SUMPRODUCT(Allocators!$E$25:$AU$25,Allocators!$E94:$AU94)&gt;1,1,0)</f>
        <v>0</v>
      </c>
      <c r="J129" s="194">
        <f>IF(SUMPRODUCT(Allocators!$E$26:$AU$26,Allocators!$E94:$AU94)&gt;1,1,0)</f>
        <v>1</v>
      </c>
      <c r="K129" s="194">
        <f>IF(SUMPRODUCT(Allocators!$E$27:$AU$27,Allocators!$E94:$AU94)&gt;1,1,0)</f>
        <v>1</v>
      </c>
      <c r="L129" s="194">
        <f>IF(SUMPRODUCT(Allocators!$E$28:$AU$28,Allocators!$E94:$AU94)&gt;1,1,0)</f>
        <v>0</v>
      </c>
      <c r="M129" s="25"/>
    </row>
    <row r="130" spans="1:13" outlineLevel="1" x14ac:dyDescent="0.4">
      <c r="A130" s="27"/>
      <c r="B130" s="49" t="s">
        <v>195</v>
      </c>
      <c r="C130" s="24" t="s">
        <v>152</v>
      </c>
      <c r="D130" s="24">
        <f>MAX($D$124:D129)+1</f>
        <v>7</v>
      </c>
      <c r="E130" s="194">
        <f>IF(SUMPRODUCT(Allocators!$E$21:$AU$21,Allocators!$E95:$AU95)&gt;1,1,0)</f>
        <v>0</v>
      </c>
      <c r="F130" s="194">
        <f>IF(SUMPRODUCT(Allocators!$E$22:$AU$22,Allocators!$E95:$AU95)&gt;1,1,0)</f>
        <v>0</v>
      </c>
      <c r="G130" s="194">
        <f>IF(SUMPRODUCT(Allocators!$E$23:$AU$23,Allocators!$E95:$AU95)&gt;1,1,0)</f>
        <v>0</v>
      </c>
      <c r="H130" s="194">
        <f>IF(SUMPRODUCT(Allocators!$E$24:$AU$24,Allocators!$E95:$AU95)&gt;1,1,0)</f>
        <v>0</v>
      </c>
      <c r="I130" s="194">
        <f>IF(SUMPRODUCT(Allocators!$E$25:$AU$25,Allocators!$E95:$AU95)&gt;1,1,0)</f>
        <v>0</v>
      </c>
      <c r="J130" s="194">
        <f>IF(SUMPRODUCT(Allocators!$E$26:$AU$26,Allocators!$E95:$AU95)&gt;1,1,0)</f>
        <v>0</v>
      </c>
      <c r="K130" s="194">
        <f>IF(SUMPRODUCT(Allocators!$E$27:$AU$27,Allocators!$E95:$AU95)&gt;1,1,0)</f>
        <v>0</v>
      </c>
      <c r="L130" s="194">
        <f>IF(SUMPRODUCT(Allocators!$E$28:$AU$28,Allocators!$E95:$AU95)&gt;1,1,0)</f>
        <v>1</v>
      </c>
      <c r="M130" s="25"/>
    </row>
    <row r="131" spans="1:13" outlineLevel="1" x14ac:dyDescent="0.4">
      <c r="A131" s="27"/>
      <c r="B131" s="49" t="s">
        <v>196</v>
      </c>
      <c r="C131" s="24" t="s">
        <v>152</v>
      </c>
      <c r="D131" s="24">
        <f>MAX($D$124:D130)+1</f>
        <v>8</v>
      </c>
      <c r="E131" s="194">
        <f>IF(SUMPRODUCT(Allocators!$E$21:$AU$21,Allocators!$E96:$AU96)&gt;1,1,0)</f>
        <v>0</v>
      </c>
      <c r="F131" s="194">
        <f>IF(SUMPRODUCT(Allocators!$E$22:$AU$22,Allocators!$E96:$AU96)&gt;1,1,0)</f>
        <v>0</v>
      </c>
      <c r="G131" s="194">
        <f>IF(SUMPRODUCT(Allocators!$E$23:$AU$23,Allocators!$E96:$AU96)&gt;1,1,0)</f>
        <v>0</v>
      </c>
      <c r="H131" s="194">
        <f>IF(SUMPRODUCT(Allocators!$E$24:$AU$24,Allocators!$E96:$AU96)&gt;1,1,0)</f>
        <v>0</v>
      </c>
      <c r="I131" s="194">
        <f>IF(SUMPRODUCT(Allocators!$E$25:$AU$25,Allocators!$E96:$AU96)&gt;1,1,0)</f>
        <v>0</v>
      </c>
      <c r="J131" s="194">
        <f>IF(SUMPRODUCT(Allocators!$E$26:$AU$26,Allocators!$E96:$AU96)&gt;1,1,0)</f>
        <v>0</v>
      </c>
      <c r="K131" s="194">
        <f>IF(SUMPRODUCT(Allocators!$E$27:$AU$27,Allocators!$E96:$AU96)&gt;1,1,0)</f>
        <v>0</v>
      </c>
      <c r="L131" s="194">
        <f>IF(SUMPRODUCT(Allocators!$E$28:$AU$28,Allocators!$E96:$AU96)&gt;1,1,0)</f>
        <v>1</v>
      </c>
      <c r="M131" s="25"/>
    </row>
    <row r="132" spans="1:13" outlineLevel="1" x14ac:dyDescent="0.4">
      <c r="A132" s="27"/>
      <c r="B132" s="49" t="s">
        <v>197</v>
      </c>
      <c r="C132" s="24" t="s">
        <v>152</v>
      </c>
      <c r="D132" s="24">
        <f>MAX($D$124:D131)+1</f>
        <v>9</v>
      </c>
      <c r="E132" s="194">
        <f>IF(SUMPRODUCT(Allocators!$E$21:$AU$21,Allocators!$E97:$AU97)&gt;1,1,0)</f>
        <v>1</v>
      </c>
      <c r="F132" s="194">
        <f>IF(SUMPRODUCT(Allocators!$E$22:$AU$22,Allocators!$E97:$AU97)&gt;1,1,0)</f>
        <v>1</v>
      </c>
      <c r="G132" s="194">
        <f>IF(SUMPRODUCT(Allocators!$E$23:$AU$23,Allocators!$E97:$AU97)&gt;1,1,0)</f>
        <v>1</v>
      </c>
      <c r="H132" s="194">
        <f>IF(SUMPRODUCT(Allocators!$E$24:$AU$24,Allocators!$E97:$AU97)&gt;1,1,0)</f>
        <v>1</v>
      </c>
      <c r="I132" s="194">
        <f>IF(SUMPRODUCT(Allocators!$E$25:$AU$25,Allocators!$E97:$AU97)&gt;1,1,0)</f>
        <v>1</v>
      </c>
      <c r="J132" s="194">
        <f>IF(SUMPRODUCT(Allocators!$E$26:$AU$26,Allocators!$E97:$AU97)&gt;1,1,0)</f>
        <v>0</v>
      </c>
      <c r="K132" s="194">
        <f>IF(SUMPRODUCT(Allocators!$E$27:$AU$27,Allocators!$E97:$AU97)&gt;1,1,0)</f>
        <v>0</v>
      </c>
      <c r="L132" s="194">
        <f>IF(SUMPRODUCT(Allocators!$E$28:$AU$28,Allocators!$E97:$AU97)&gt;1,1,0)</f>
        <v>1</v>
      </c>
      <c r="M132" s="25"/>
    </row>
    <row r="133" spans="1:13" outlineLevel="1" x14ac:dyDescent="0.4">
      <c r="A133" s="27"/>
      <c r="B133" s="49" t="s">
        <v>198</v>
      </c>
      <c r="C133" s="24" t="s">
        <v>152</v>
      </c>
      <c r="D133" s="24">
        <f>MAX($D$124:D132)+1</f>
        <v>10</v>
      </c>
      <c r="E133" s="194">
        <f>IF(SUMPRODUCT(Allocators!$E$21:$AU$21,Allocators!$E98:$AU98)&gt;1,1,0)</f>
        <v>1</v>
      </c>
      <c r="F133" s="194">
        <f>IF(SUMPRODUCT(Allocators!$E$22:$AU$22,Allocators!$E98:$AU98)&gt;1,1,0)</f>
        <v>1</v>
      </c>
      <c r="G133" s="194">
        <f>IF(SUMPRODUCT(Allocators!$E$23:$AU$23,Allocators!$E98:$AU98)&gt;1,1,0)</f>
        <v>1</v>
      </c>
      <c r="H133" s="194">
        <f>IF(SUMPRODUCT(Allocators!$E$24:$AU$24,Allocators!$E98:$AU98)&gt;1,1,0)</f>
        <v>1</v>
      </c>
      <c r="I133" s="194">
        <f>IF(SUMPRODUCT(Allocators!$E$25:$AU$25,Allocators!$E98:$AU98)&gt;1,1,0)</f>
        <v>1</v>
      </c>
      <c r="J133" s="194">
        <f>IF(SUMPRODUCT(Allocators!$E$26:$AU$26,Allocators!$E98:$AU98)&gt;1,1,0)</f>
        <v>0</v>
      </c>
      <c r="K133" s="194">
        <f>IF(SUMPRODUCT(Allocators!$E$27:$AU$27,Allocators!$E98:$AU98)&gt;1,1,0)</f>
        <v>0</v>
      </c>
      <c r="L133" s="194">
        <f>IF(SUMPRODUCT(Allocators!$E$28:$AU$28,Allocators!$E98:$AU98)&gt;1,1,0)</f>
        <v>1</v>
      </c>
      <c r="M133" s="25"/>
    </row>
    <row r="134" spans="1:13" outlineLevel="1" x14ac:dyDescent="0.4">
      <c r="A134" s="27"/>
      <c r="B134" s="49" t="s">
        <v>199</v>
      </c>
      <c r="C134" s="24" t="s">
        <v>152</v>
      </c>
      <c r="D134" s="24">
        <f>MAX($D$124:D133)+1</f>
        <v>11</v>
      </c>
      <c r="E134" s="194">
        <f>IF(SUMPRODUCT(Allocators!$E$21:$AU$21,Allocators!$E99:$AU99)&gt;1,1,0)</f>
        <v>1</v>
      </c>
      <c r="F134" s="194">
        <f>IF(SUMPRODUCT(Allocators!$E$22:$AU$22,Allocators!$E99:$AU99)&gt;1,1,0)</f>
        <v>1</v>
      </c>
      <c r="G134" s="194">
        <f>IF(SUMPRODUCT(Allocators!$E$23:$AU$23,Allocators!$E99:$AU99)&gt;1,1,0)</f>
        <v>1</v>
      </c>
      <c r="H134" s="194">
        <f>IF(SUMPRODUCT(Allocators!$E$24:$AU$24,Allocators!$E99:$AU99)&gt;1,1,0)</f>
        <v>1</v>
      </c>
      <c r="I134" s="194">
        <f>IF(SUMPRODUCT(Allocators!$E$25:$AU$25,Allocators!$E99:$AU99)&gt;1,1,0)</f>
        <v>1</v>
      </c>
      <c r="J134" s="194">
        <f>IF(SUMPRODUCT(Allocators!$E$26:$AU$26,Allocators!$E99:$AU99)&gt;1,1,0)</f>
        <v>1</v>
      </c>
      <c r="K134" s="194">
        <f>IF(SUMPRODUCT(Allocators!$E$27:$AU$27,Allocators!$E99:$AU99)&gt;1,1,0)</f>
        <v>1</v>
      </c>
      <c r="L134" s="194">
        <f>IF(SUMPRODUCT(Allocators!$E$28:$AU$28,Allocators!$E99:$AU99)&gt;1,1,0)</f>
        <v>1</v>
      </c>
      <c r="M134" s="25"/>
    </row>
    <row r="135" spans="1:13" outlineLevel="1" x14ac:dyDescent="0.4">
      <c r="A135" s="27"/>
      <c r="B135" s="49" t="s">
        <v>200</v>
      </c>
      <c r="C135" s="24" t="s">
        <v>152</v>
      </c>
      <c r="D135" s="24">
        <f>MAX($D$124:D134)+1</f>
        <v>12</v>
      </c>
      <c r="E135" s="194">
        <f>IF(SUMPRODUCT(Allocators!$E$21:$AU$21,Allocators!$E100:$AU100)&gt;1,1,0)</f>
        <v>1</v>
      </c>
      <c r="F135" s="194">
        <f>IF(SUMPRODUCT(Allocators!$E$22:$AU$22,Allocators!$E100:$AU100)&gt;1,1,0)</f>
        <v>1</v>
      </c>
      <c r="G135" s="194">
        <f>IF(SUMPRODUCT(Allocators!$E$23:$AU$23,Allocators!$E100:$AU100)&gt;1,1,0)</f>
        <v>1</v>
      </c>
      <c r="H135" s="194">
        <f>IF(SUMPRODUCT(Allocators!$E$24:$AU$24,Allocators!$E100:$AU100)&gt;1,1,0)</f>
        <v>1</v>
      </c>
      <c r="I135" s="194">
        <f>IF(SUMPRODUCT(Allocators!$E$25:$AU$25,Allocators!$E100:$AU100)&gt;1,1,0)</f>
        <v>1</v>
      </c>
      <c r="J135" s="194">
        <f>IF(SUMPRODUCT(Allocators!$E$26:$AU$26,Allocators!$E100:$AU100)&gt;1,1,0)</f>
        <v>0</v>
      </c>
      <c r="K135" s="194">
        <f>IF(SUMPRODUCT(Allocators!$E$27:$AU$27,Allocators!$E100:$AU100)&gt;1,1,0)</f>
        <v>0</v>
      </c>
      <c r="L135" s="194">
        <f>IF(SUMPRODUCT(Allocators!$E$28:$AU$28,Allocators!$E100:$AU100)&gt;1,1,0)</f>
        <v>1</v>
      </c>
      <c r="M135" s="25"/>
    </row>
    <row r="136" spans="1:13" outlineLevel="1" x14ac:dyDescent="0.4">
      <c r="A136" s="27"/>
      <c r="B136" s="49" t="s">
        <v>201</v>
      </c>
      <c r="C136" s="24" t="s">
        <v>152</v>
      </c>
      <c r="D136" s="24">
        <f>MAX($D$124:D135)+1</f>
        <v>13</v>
      </c>
      <c r="E136" s="194">
        <f>IF(SUMPRODUCT(Allocators!$E$21:$AU$21,Allocators!$E101:$AU101)&gt;1,1,0)</f>
        <v>1</v>
      </c>
      <c r="F136" s="194">
        <f>IF(SUMPRODUCT(Allocators!$E$22:$AU$22,Allocators!$E101:$AU101)&gt;1,1,0)</f>
        <v>1</v>
      </c>
      <c r="G136" s="194">
        <f>IF(SUMPRODUCT(Allocators!$E$23:$AU$23,Allocators!$E101:$AU101)&gt;1,1,0)</f>
        <v>1</v>
      </c>
      <c r="H136" s="194">
        <f>IF(SUMPRODUCT(Allocators!$E$24:$AU$24,Allocators!$E101:$AU101)&gt;1,1,0)</f>
        <v>1</v>
      </c>
      <c r="I136" s="194">
        <f>IF(SUMPRODUCT(Allocators!$E$25:$AU$25,Allocators!$E101:$AU101)&gt;1,1,0)</f>
        <v>1</v>
      </c>
      <c r="J136" s="194">
        <f>IF(SUMPRODUCT(Allocators!$E$26:$AU$26,Allocators!$E101:$AU101)&gt;1,1,0)</f>
        <v>0</v>
      </c>
      <c r="K136" s="194">
        <f>IF(SUMPRODUCT(Allocators!$E$27:$AU$27,Allocators!$E101:$AU101)&gt;1,1,0)</f>
        <v>0</v>
      </c>
      <c r="L136" s="194">
        <f>IF(SUMPRODUCT(Allocators!$E$28:$AU$28,Allocators!$E101:$AU101)&gt;1,1,0)</f>
        <v>1</v>
      </c>
      <c r="M136" s="25"/>
    </row>
    <row r="137" spans="1:13" outlineLevel="1" x14ac:dyDescent="0.4">
      <c r="A137" s="27"/>
      <c r="B137" s="49" t="s">
        <v>202</v>
      </c>
      <c r="C137" s="24" t="s">
        <v>152</v>
      </c>
      <c r="D137" s="24">
        <f>MAX($D$124:D136)+1</f>
        <v>14</v>
      </c>
      <c r="E137" s="194">
        <f>IF(SUMPRODUCT(Allocators!$E$21:$AU$21,Allocators!$E102:$AU102)&gt;1,1,0)</f>
        <v>1</v>
      </c>
      <c r="F137" s="194">
        <f>IF(SUMPRODUCT(Allocators!$E$22:$AU$22,Allocators!$E102:$AU102)&gt;1,1,0)</f>
        <v>1</v>
      </c>
      <c r="G137" s="194">
        <f>IF(SUMPRODUCT(Allocators!$E$23:$AU$23,Allocators!$E102:$AU102)&gt;1,1,0)</f>
        <v>1</v>
      </c>
      <c r="H137" s="194">
        <f>IF(SUMPRODUCT(Allocators!$E$24:$AU$24,Allocators!$E102:$AU102)&gt;1,1,0)</f>
        <v>1</v>
      </c>
      <c r="I137" s="194">
        <f>IF(SUMPRODUCT(Allocators!$E$25:$AU$25,Allocators!$E102:$AU102)&gt;1,1,0)</f>
        <v>1</v>
      </c>
      <c r="J137" s="194">
        <f>IF(SUMPRODUCT(Allocators!$E$26:$AU$26,Allocators!$E102:$AU102)&gt;1,1,0)</f>
        <v>0</v>
      </c>
      <c r="K137" s="194">
        <f>IF(SUMPRODUCT(Allocators!$E$27:$AU$27,Allocators!$E102:$AU102)&gt;1,1,0)</f>
        <v>0</v>
      </c>
      <c r="L137" s="194">
        <f>IF(SUMPRODUCT(Allocators!$E$28:$AU$28,Allocators!$E102:$AU102)&gt;1,1,0)</f>
        <v>1</v>
      </c>
      <c r="M137" s="25"/>
    </row>
    <row r="138" spans="1:13" outlineLevel="1" x14ac:dyDescent="0.4">
      <c r="A138" s="27"/>
      <c r="B138" s="49" t="s">
        <v>203</v>
      </c>
      <c r="C138" s="24" t="s">
        <v>152</v>
      </c>
      <c r="D138" s="24">
        <f>MAX($D$124:D137)+1</f>
        <v>15</v>
      </c>
      <c r="E138" s="194">
        <f>IF(SUMPRODUCT(Allocators!$E$21:$AU$21,Allocators!$E103:$AU103)&gt;1,1,0)</f>
        <v>1</v>
      </c>
      <c r="F138" s="194">
        <f>IF(SUMPRODUCT(Allocators!$E$22:$AU$22,Allocators!$E103:$AU103)&gt;1,1,0)</f>
        <v>1</v>
      </c>
      <c r="G138" s="194">
        <f>IF(SUMPRODUCT(Allocators!$E$23:$AU$23,Allocators!$E103:$AU103)&gt;1,1,0)</f>
        <v>1</v>
      </c>
      <c r="H138" s="194">
        <f>IF(SUMPRODUCT(Allocators!$E$24:$AU$24,Allocators!$E103:$AU103)&gt;1,1,0)</f>
        <v>1</v>
      </c>
      <c r="I138" s="194">
        <f>IF(SUMPRODUCT(Allocators!$E$25:$AU$25,Allocators!$E103:$AU103)&gt;1,1,0)</f>
        <v>1</v>
      </c>
      <c r="J138" s="194">
        <f>IF(SUMPRODUCT(Allocators!$E$26:$AU$26,Allocators!$E103:$AU103)&gt;1,1,0)</f>
        <v>0</v>
      </c>
      <c r="K138" s="194">
        <f>IF(SUMPRODUCT(Allocators!$E$27:$AU$27,Allocators!$E103:$AU103)&gt;1,1,0)</f>
        <v>0</v>
      </c>
      <c r="L138" s="194">
        <f>IF(SUMPRODUCT(Allocators!$E$28:$AU$28,Allocators!$E103:$AU103)&gt;1,1,0)</f>
        <v>1</v>
      </c>
      <c r="M138" s="25"/>
    </row>
    <row r="139" spans="1:13" outlineLevel="1" x14ac:dyDescent="0.4">
      <c r="A139" s="27"/>
      <c r="B139" s="49" t="s">
        <v>204</v>
      </c>
      <c r="C139" s="24" t="s">
        <v>152</v>
      </c>
      <c r="D139" s="24">
        <f>MAX($D$124:D138)+1</f>
        <v>16</v>
      </c>
      <c r="E139" s="194">
        <f>IF(SUMPRODUCT(Allocators!$E$21:$AU$21,Allocators!$E104:$AU104)&gt;1,1,0)</f>
        <v>0</v>
      </c>
      <c r="F139" s="194">
        <f>IF(SUMPRODUCT(Allocators!$E$22:$AU$22,Allocators!$E104:$AU104)&gt;1,1,0)</f>
        <v>0</v>
      </c>
      <c r="G139" s="194">
        <f>IF(SUMPRODUCT(Allocators!$E$23:$AU$23,Allocators!$E104:$AU104)&gt;1,1,0)</f>
        <v>0</v>
      </c>
      <c r="H139" s="194">
        <f>IF(SUMPRODUCT(Allocators!$E$24:$AU$24,Allocators!$E104:$AU104)&gt;1,1,0)</f>
        <v>0</v>
      </c>
      <c r="I139" s="194">
        <f>IF(SUMPRODUCT(Allocators!$E$25:$AU$25,Allocators!$E104:$AU104)&gt;1,1,0)</f>
        <v>0</v>
      </c>
      <c r="J139" s="194">
        <f>IF(SUMPRODUCT(Allocators!$E$26:$AU$26,Allocators!$E104:$AU104)&gt;1,1,0)</f>
        <v>1</v>
      </c>
      <c r="K139" s="194">
        <f>IF(SUMPRODUCT(Allocators!$E$27:$AU$27,Allocators!$E104:$AU104)&gt;1,1,0)</f>
        <v>1</v>
      </c>
      <c r="L139" s="194">
        <f>IF(SUMPRODUCT(Allocators!$E$28:$AU$28,Allocators!$E104:$AU104)&gt;1,1,0)</f>
        <v>0</v>
      </c>
      <c r="M139" s="25"/>
    </row>
    <row r="140" spans="1:13" outlineLevel="1" x14ac:dyDescent="0.4">
      <c r="A140" s="27"/>
      <c r="B140" s="49" t="s">
        <v>205</v>
      </c>
      <c r="C140" s="24" t="s">
        <v>152</v>
      </c>
      <c r="D140" s="24">
        <f>MAX($D$124:D139)+1</f>
        <v>17</v>
      </c>
      <c r="E140" s="194">
        <f>IF(SUMPRODUCT(Allocators!$E$21:$AU$21,Allocators!$E105:$AU105)&gt;1,1,0)</f>
        <v>1</v>
      </c>
      <c r="F140" s="194">
        <f>IF(SUMPRODUCT(Allocators!$E$22:$AU$22,Allocators!$E105:$AU105)&gt;1,1,0)</f>
        <v>1</v>
      </c>
      <c r="G140" s="194">
        <f>IF(SUMPRODUCT(Allocators!$E$23:$AU$23,Allocators!$E105:$AU105)&gt;1,1,0)</f>
        <v>1</v>
      </c>
      <c r="H140" s="194">
        <f>IF(SUMPRODUCT(Allocators!$E$24:$AU$24,Allocators!$E105:$AU105)&gt;1,1,0)</f>
        <v>1</v>
      </c>
      <c r="I140" s="194">
        <f>IF(SUMPRODUCT(Allocators!$E$25:$AU$25,Allocators!$E105:$AU105)&gt;1,1,0)</f>
        <v>1</v>
      </c>
      <c r="J140" s="194">
        <f>IF(SUMPRODUCT(Allocators!$E$26:$AU$26,Allocators!$E105:$AU105)&gt;1,1,0)</f>
        <v>0</v>
      </c>
      <c r="K140" s="194">
        <f>IF(SUMPRODUCT(Allocators!$E$27:$AU$27,Allocators!$E105:$AU105)&gt;1,1,0)</f>
        <v>0</v>
      </c>
      <c r="L140" s="194">
        <f>IF(SUMPRODUCT(Allocators!$E$28:$AU$28,Allocators!$E105:$AU105)&gt;1,1,0)</f>
        <v>1</v>
      </c>
      <c r="M140" s="25"/>
    </row>
    <row r="141" spans="1:13" outlineLevel="1" x14ac:dyDescent="0.4">
      <c r="A141" s="27"/>
      <c r="B141" s="49" t="s">
        <v>206</v>
      </c>
      <c r="C141" s="24" t="s">
        <v>152</v>
      </c>
      <c r="D141" s="24">
        <f>MAX($D$124:D140)+1</f>
        <v>18</v>
      </c>
      <c r="E141" s="194">
        <f>IF(SUMPRODUCT(Allocators!$E$21:$AU$21,Allocators!$E106:$AU106)&gt;1,1,0)</f>
        <v>1</v>
      </c>
      <c r="F141" s="194">
        <f>IF(SUMPRODUCT(Allocators!$E$22:$AU$22,Allocators!$E106:$AU106)&gt;1,1,0)</f>
        <v>1</v>
      </c>
      <c r="G141" s="194">
        <f>IF(SUMPRODUCT(Allocators!$E$23:$AU$23,Allocators!$E106:$AU106)&gt;1,1,0)</f>
        <v>1</v>
      </c>
      <c r="H141" s="194">
        <f>IF(SUMPRODUCT(Allocators!$E$24:$AU$24,Allocators!$E106:$AU106)&gt;1,1,0)</f>
        <v>1</v>
      </c>
      <c r="I141" s="194">
        <f>IF(SUMPRODUCT(Allocators!$E$25:$AU$25,Allocators!$E106:$AU106)&gt;1,1,0)</f>
        <v>1</v>
      </c>
      <c r="J141" s="194">
        <f>IF(SUMPRODUCT(Allocators!$E$26:$AU$26,Allocators!$E106:$AU106)&gt;1,1,0)</f>
        <v>0</v>
      </c>
      <c r="K141" s="194">
        <f>IF(SUMPRODUCT(Allocators!$E$27:$AU$27,Allocators!$E106:$AU106)&gt;1,1,0)</f>
        <v>0</v>
      </c>
      <c r="L141" s="194">
        <f>IF(SUMPRODUCT(Allocators!$E$28:$AU$28,Allocators!$E106:$AU106)&gt;1,1,0)</f>
        <v>1</v>
      </c>
      <c r="M141" s="25"/>
    </row>
    <row r="142" spans="1:13" outlineLevel="1" x14ac:dyDescent="0.4">
      <c r="A142" s="27"/>
      <c r="B142" s="49" t="s">
        <v>207</v>
      </c>
      <c r="C142" s="24" t="s">
        <v>152</v>
      </c>
      <c r="D142" s="24">
        <f>MAX($D$124:D141)+1</f>
        <v>19</v>
      </c>
      <c r="E142" s="194">
        <f>IF(SUMPRODUCT(Allocators!$E$21:$AU$21,Allocators!$E107:$AU107)&gt;1,1,0)</f>
        <v>1</v>
      </c>
      <c r="F142" s="194">
        <f>IF(SUMPRODUCT(Allocators!$E$22:$AU$22,Allocators!$E107:$AU107)&gt;1,1,0)</f>
        <v>1</v>
      </c>
      <c r="G142" s="194">
        <f>IF(SUMPRODUCT(Allocators!$E$23:$AU$23,Allocators!$E107:$AU107)&gt;1,1,0)</f>
        <v>1</v>
      </c>
      <c r="H142" s="194">
        <f>IF(SUMPRODUCT(Allocators!$E$24:$AU$24,Allocators!$E107:$AU107)&gt;1,1,0)</f>
        <v>1</v>
      </c>
      <c r="I142" s="194">
        <f>IF(SUMPRODUCT(Allocators!$E$25:$AU$25,Allocators!$E107:$AU107)&gt;1,1,0)</f>
        <v>1</v>
      </c>
      <c r="J142" s="194">
        <f>IF(SUMPRODUCT(Allocators!$E$26:$AU$26,Allocators!$E107:$AU107)&gt;1,1,0)</f>
        <v>1</v>
      </c>
      <c r="K142" s="194">
        <f>IF(SUMPRODUCT(Allocators!$E$27:$AU$27,Allocators!$E107:$AU107)&gt;1,1,0)</f>
        <v>1</v>
      </c>
      <c r="L142" s="194">
        <f>IF(SUMPRODUCT(Allocators!$E$28:$AU$28,Allocators!$E107:$AU107)&gt;1,1,0)</f>
        <v>1</v>
      </c>
      <c r="M142" s="25"/>
    </row>
    <row r="143" spans="1:13" outlineLevel="1" x14ac:dyDescent="0.4">
      <c r="A143" s="27"/>
      <c r="B143" s="49" t="s">
        <v>208</v>
      </c>
      <c r="C143" s="24" t="s">
        <v>152</v>
      </c>
      <c r="D143" s="24">
        <f>MAX($D$124:D142)+1</f>
        <v>20</v>
      </c>
      <c r="E143" s="194">
        <f>IF(SUMPRODUCT(Allocators!$E$21:$AU$21,Allocators!$E108:$AU108)&gt;1,1,0)</f>
        <v>0</v>
      </c>
      <c r="F143" s="194">
        <f>IF(SUMPRODUCT(Allocators!$E$22:$AU$22,Allocators!$E108:$AU108)&gt;1,1,0)</f>
        <v>0</v>
      </c>
      <c r="G143" s="194">
        <f>IF(SUMPRODUCT(Allocators!$E$23:$AU$23,Allocators!$E108:$AU108)&gt;1,1,0)</f>
        <v>0</v>
      </c>
      <c r="H143" s="194">
        <f>IF(SUMPRODUCT(Allocators!$E$24:$AU$24,Allocators!$E108:$AU108)&gt;1,1,0)</f>
        <v>0</v>
      </c>
      <c r="I143" s="194">
        <f>IF(SUMPRODUCT(Allocators!$E$25:$AU$25,Allocators!$E108:$AU108)&gt;1,1,0)</f>
        <v>0</v>
      </c>
      <c r="J143" s="194">
        <f>IF(SUMPRODUCT(Allocators!$E$26:$AU$26,Allocators!$E108:$AU108)&gt;1,1,0)</f>
        <v>0</v>
      </c>
      <c r="K143" s="194">
        <f>IF(SUMPRODUCT(Allocators!$E$27:$AU$27,Allocators!$E108:$AU108)&gt;1,1,0)</f>
        <v>0</v>
      </c>
      <c r="L143" s="194">
        <f>IF(SUMPRODUCT(Allocators!$E$28:$AU$28,Allocators!$E108:$AU108)&gt;1,1,0)</f>
        <v>0</v>
      </c>
      <c r="M143" s="25"/>
    </row>
    <row r="144" spans="1:13" outlineLevel="1" x14ac:dyDescent="0.4">
      <c r="A144" s="27"/>
      <c r="B144" s="49"/>
      <c r="C144" s="29"/>
      <c r="D144" s="25"/>
      <c r="E144" s="25"/>
      <c r="F144" s="25"/>
      <c r="G144" s="25"/>
      <c r="H144" s="25"/>
      <c r="I144" s="25"/>
      <c r="J144" s="25"/>
      <c r="K144" s="25"/>
      <c r="L144" s="25"/>
      <c r="M144" s="25"/>
    </row>
    <row r="145" spans="1:13" x14ac:dyDescent="0.4">
      <c r="A145" s="6">
        <f ca="1">MAX($A$1:A91)+subsection</f>
        <v>7.0399999999999991</v>
      </c>
      <c r="B145" s="6" t="s">
        <v>257</v>
      </c>
      <c r="C145" s="7"/>
      <c r="D145" s="8"/>
      <c r="E145" s="8"/>
      <c r="F145" s="8"/>
      <c r="G145" s="8"/>
      <c r="H145" s="8"/>
      <c r="I145" s="8"/>
      <c r="J145" s="8"/>
      <c r="K145" s="8"/>
      <c r="L145" s="8"/>
      <c r="M145" s="51"/>
    </row>
    <row r="146" spans="1:13" x14ac:dyDescent="0.4">
      <c r="A146" s="27"/>
      <c r="C146" s="29"/>
      <c r="D146" s="25"/>
      <c r="E146" s="25"/>
      <c r="F146" s="25"/>
      <c r="G146" s="25"/>
      <c r="H146" s="25"/>
      <c r="I146" s="25"/>
      <c r="J146" s="25"/>
      <c r="K146" s="25"/>
      <c r="L146" s="25"/>
      <c r="M146" s="25"/>
    </row>
    <row r="147" spans="1:13" outlineLevel="1" x14ac:dyDescent="0.4">
      <c r="A147" s="27"/>
      <c r="B147" s="50" t="s">
        <v>258</v>
      </c>
      <c r="C147" s="29"/>
      <c r="D147" s="25"/>
      <c r="E147" s="208" t="s">
        <v>313</v>
      </c>
      <c r="F147" s="207"/>
      <c r="G147" s="207"/>
      <c r="H147" s="207"/>
      <c r="I147" s="207"/>
      <c r="J147" s="207"/>
      <c r="K147" s="207"/>
      <c r="L147" s="207"/>
      <c r="M147" s="207"/>
    </row>
    <row r="148" spans="1:13" outlineLevel="1" x14ac:dyDescent="0.4">
      <c r="A148" s="27"/>
      <c r="B148" s="28"/>
      <c r="C148" s="29"/>
      <c r="D148" s="25"/>
      <c r="E148" s="208" t="s">
        <v>314</v>
      </c>
      <c r="F148" s="25"/>
      <c r="G148" s="25"/>
      <c r="H148" s="25"/>
      <c r="I148" s="25"/>
      <c r="J148" s="25"/>
      <c r="K148" s="25"/>
      <c r="L148" s="25"/>
      <c r="M148" s="25"/>
    </row>
    <row r="149" spans="1:13" outlineLevel="1" x14ac:dyDescent="0.4">
      <c r="A149" s="27"/>
      <c r="B149" s="48" t="s">
        <v>259</v>
      </c>
      <c r="C149" s="29"/>
      <c r="D149" s="25"/>
      <c r="E149" s="25"/>
      <c r="F149" s="25"/>
      <c r="G149" s="25"/>
      <c r="H149" s="25"/>
      <c r="I149" s="25"/>
      <c r="J149" s="25"/>
      <c r="K149" s="25"/>
      <c r="L149" s="25"/>
      <c r="M149" s="25"/>
    </row>
    <row r="150" spans="1:13" outlineLevel="1" x14ac:dyDescent="0.4">
      <c r="A150" s="27"/>
      <c r="B150" s="28"/>
      <c r="C150" s="29"/>
      <c r="D150" s="25"/>
      <c r="E150" s="25"/>
      <c r="F150" s="25"/>
      <c r="G150" s="25"/>
      <c r="H150" s="25"/>
      <c r="I150" s="25"/>
      <c r="J150" s="25"/>
      <c r="K150" s="25"/>
      <c r="L150" s="25"/>
      <c r="M150" s="25"/>
    </row>
    <row r="151" spans="1:13" outlineLevel="1" x14ac:dyDescent="0.4">
      <c r="A151" s="27"/>
      <c r="B151" s="49" t="s">
        <v>260</v>
      </c>
      <c r="C151" s="10" t="s">
        <v>56</v>
      </c>
      <c r="D151" s="25"/>
      <c r="E151" s="195">
        <v>2017</v>
      </c>
      <c r="F151" s="25"/>
      <c r="G151" s="25"/>
      <c r="H151" s="25"/>
      <c r="I151" s="25"/>
      <c r="J151" s="25"/>
      <c r="K151" s="25"/>
      <c r="L151" s="25"/>
      <c r="M151" s="25"/>
    </row>
    <row r="152" spans="1:13" outlineLevel="1" x14ac:dyDescent="0.4">
      <c r="A152" s="27"/>
      <c r="B152" s="49" t="s">
        <v>261</v>
      </c>
      <c r="C152" s="10" t="s">
        <v>219</v>
      </c>
      <c r="D152" s="25"/>
      <c r="E152" s="176">
        <f>INDEX(Revenue_by_Bundle,MATCH(E$8,Mapping!$E$8:$L$8,0),MATCH(Mapping!$E$151,Years,0))/SUM(INDEX(Revenue_by_Bundle,,MATCH(Mapping!$E$151,Years,0)))</f>
        <v>0.6038587657465152</v>
      </c>
      <c r="F152" s="176">
        <f>INDEX(Revenue_by_Bundle,MATCH(F$8,Mapping!$E$8:$L$8,0),MATCH(Mapping!$E$151,Revenue!$G$9:$J$9,0))/SUM(INDEX(Revenue_by_Bundle,,MATCH(Mapping!$E$151,Revenue!$G$9:$J$9,0)))</f>
        <v>3.5564068123398185E-2</v>
      </c>
      <c r="G152" s="176">
        <f>INDEX(Revenue_by_Bundle,MATCH(G$8,Mapping!$E$8:$L$8,0),MATCH(Mapping!$E$151,Revenue!$G$9:$J$9,0))/SUM(INDEX(Revenue_by_Bundle,,MATCH(Mapping!$E$151,Revenue!$G$9:$J$9,0)))</f>
        <v>7.3723916952533636E-2</v>
      </c>
      <c r="H152" s="176">
        <f>INDEX(Revenue_by_Bundle,MATCH(H$8,Mapping!$E$8:$L$8,0),MATCH(Mapping!$E$151,Revenue!$G$9:$J$9,0))/SUM(INDEX(Revenue_by_Bundle,,MATCH(Mapping!$E$151,Revenue!$G$9:$J$9,0)))</f>
        <v>4.4865341521811548E-2</v>
      </c>
      <c r="I152" s="176">
        <f>INDEX(Revenue_by_Bundle,MATCH(I$8,Mapping!$E$8:$L$8,0),MATCH(Mapping!$E$151,Revenue!$G$9:$J$9,0))/SUM(INDEX(Revenue_by_Bundle,,MATCH(Mapping!$E$151,Revenue!$G$9:$J$9,0)))</f>
        <v>5.1925659634061518E-2</v>
      </c>
      <c r="J152" s="176">
        <f>INDEX(Revenue_by_Bundle,MATCH(J$8,Mapping!$E$8:$L$8,0),MATCH(Mapping!$E$151,Revenue!$G$9:$J$9,0))/SUM(INDEX(Revenue_by_Bundle,,MATCH(Mapping!$E$151,Revenue!$G$9:$J$9,0)))</f>
        <v>9.4297745056049403E-2</v>
      </c>
      <c r="K152" s="176">
        <f>INDEX(Revenue_by_Bundle,MATCH(K$8,Mapping!$E$8:$L$8,0),MATCH(Mapping!$E$151,Revenue!$G$9:$J$9,0))/SUM(INDEX(Revenue_by_Bundle,,MATCH(Mapping!$E$151,Revenue!$G$9:$J$9,0)))</f>
        <v>6.6976474528005453E-2</v>
      </c>
      <c r="L152" s="176">
        <f>INDEX(Revenue_by_Bundle,MATCH(L$8,Mapping!$E$8:$L$8,0),MATCH(Mapping!$E$151,Revenue!$G$9:$J$9,0))/SUM(INDEX(Revenue_by_Bundle,,MATCH(Mapping!$E$151,Revenue!$G$9:$J$9,0)))</f>
        <v>2.8788028437625152E-2</v>
      </c>
      <c r="M152" s="112">
        <f t="shared" ref="M152" si="38">1*(SUM(E152:L152)&lt;&gt;1)</f>
        <v>0</v>
      </c>
    </row>
    <row r="153" spans="1:13" outlineLevel="1" x14ac:dyDescent="0.4">
      <c r="A153" s="27"/>
      <c r="B153" s="28"/>
      <c r="C153" s="29"/>
      <c r="D153" s="25"/>
      <c r="E153" s="25"/>
      <c r="F153" s="25"/>
      <c r="G153" s="25"/>
      <c r="H153" s="25"/>
      <c r="I153" s="25"/>
      <c r="J153" s="25"/>
      <c r="K153" s="25"/>
      <c r="L153" s="25"/>
      <c r="M153" s="25"/>
    </row>
    <row r="154" spans="1:13" outlineLevel="1" x14ac:dyDescent="0.4">
      <c r="A154" s="27"/>
      <c r="B154" s="48" t="s">
        <v>187</v>
      </c>
      <c r="C154" s="29"/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spans="1:13" outlineLevel="1" x14ac:dyDescent="0.4">
      <c r="A155" s="27"/>
      <c r="B155" s="28"/>
      <c r="C155" s="29"/>
      <c r="D155" s="54" t="s">
        <v>188</v>
      </c>
      <c r="E155" s="25"/>
      <c r="F155" s="25"/>
      <c r="G155" s="25"/>
      <c r="H155" s="25"/>
      <c r="I155" s="25"/>
      <c r="J155" s="25"/>
      <c r="K155" s="25"/>
      <c r="L155" s="25"/>
      <c r="M155" s="25"/>
    </row>
    <row r="156" spans="1:13" outlineLevel="1" x14ac:dyDescent="0.4">
      <c r="A156" s="27"/>
      <c r="B156" s="49" t="s">
        <v>189</v>
      </c>
      <c r="C156" s="24" t="s">
        <v>152</v>
      </c>
      <c r="D156" s="75">
        <v>1</v>
      </c>
      <c r="E156" s="209">
        <f t="shared" ref="E156:L165" si="39">IFERROR(E124*E$152/SUMPRODUCT($E124:$L124,$E$152:$L$152),0)</f>
        <v>0</v>
      </c>
      <c r="F156" s="209">
        <f t="shared" si="39"/>
        <v>0</v>
      </c>
      <c r="G156" s="209">
        <f t="shared" si="39"/>
        <v>0</v>
      </c>
      <c r="H156" s="209">
        <f t="shared" si="39"/>
        <v>0</v>
      </c>
      <c r="I156" s="209">
        <f t="shared" si="39"/>
        <v>0</v>
      </c>
      <c r="J156" s="209">
        <f t="shared" si="39"/>
        <v>1</v>
      </c>
      <c r="K156" s="209">
        <f t="shared" si="39"/>
        <v>0</v>
      </c>
      <c r="L156" s="209">
        <f t="shared" si="39"/>
        <v>0</v>
      </c>
      <c r="M156" s="112">
        <f t="shared" ref="M156:M173" si="40">1*(SUM(E156:L156)&lt;&gt;1)</f>
        <v>0</v>
      </c>
    </row>
    <row r="157" spans="1:13" outlineLevel="1" x14ac:dyDescent="0.4">
      <c r="A157" s="27"/>
      <c r="B157" s="49" t="s">
        <v>190</v>
      </c>
      <c r="C157" s="24" t="s">
        <v>152</v>
      </c>
      <c r="D157" s="24">
        <f>MAX($D$156:D156)+1</f>
        <v>2</v>
      </c>
      <c r="E157" s="209">
        <f t="shared" si="39"/>
        <v>0</v>
      </c>
      <c r="F157" s="209">
        <f t="shared" si="39"/>
        <v>0</v>
      </c>
      <c r="G157" s="209">
        <f t="shared" si="39"/>
        <v>0</v>
      </c>
      <c r="H157" s="209">
        <f t="shared" si="39"/>
        <v>0</v>
      </c>
      <c r="I157" s="209">
        <f t="shared" si="39"/>
        <v>0</v>
      </c>
      <c r="J157" s="209">
        <f t="shared" si="39"/>
        <v>1</v>
      </c>
      <c r="K157" s="209">
        <f t="shared" si="39"/>
        <v>0</v>
      </c>
      <c r="L157" s="209">
        <f t="shared" si="39"/>
        <v>0</v>
      </c>
      <c r="M157" s="112">
        <f t="shared" si="40"/>
        <v>0</v>
      </c>
    </row>
    <row r="158" spans="1:13" outlineLevel="1" x14ac:dyDescent="0.4">
      <c r="A158" s="27"/>
      <c r="B158" s="49" t="s">
        <v>191</v>
      </c>
      <c r="C158" s="24" t="s">
        <v>152</v>
      </c>
      <c r="D158" s="24">
        <f>MAX($D$156:D157)+1</f>
        <v>3</v>
      </c>
      <c r="E158" s="209">
        <f t="shared" si="39"/>
        <v>0</v>
      </c>
      <c r="F158" s="209">
        <f t="shared" si="39"/>
        <v>0</v>
      </c>
      <c r="G158" s="209">
        <f t="shared" si="39"/>
        <v>0</v>
      </c>
      <c r="H158" s="209">
        <f t="shared" si="39"/>
        <v>0</v>
      </c>
      <c r="I158" s="209">
        <f t="shared" si="39"/>
        <v>0</v>
      </c>
      <c r="J158" s="209">
        <f t="shared" si="39"/>
        <v>0.58470439540339647</v>
      </c>
      <c r="K158" s="209">
        <f t="shared" si="39"/>
        <v>0.41529560459660347</v>
      </c>
      <c r="L158" s="209">
        <f t="shared" si="39"/>
        <v>0</v>
      </c>
      <c r="M158" s="112">
        <f t="shared" si="40"/>
        <v>0</v>
      </c>
    </row>
    <row r="159" spans="1:13" outlineLevel="1" x14ac:dyDescent="0.4">
      <c r="A159" s="27"/>
      <c r="B159" s="49" t="s">
        <v>192</v>
      </c>
      <c r="C159" s="24" t="s">
        <v>152</v>
      </c>
      <c r="D159" s="24">
        <f>MAX($D$156:D158)+1</f>
        <v>4</v>
      </c>
      <c r="E159" s="209">
        <f t="shared" si="39"/>
        <v>0</v>
      </c>
      <c r="F159" s="209">
        <f t="shared" si="39"/>
        <v>0</v>
      </c>
      <c r="G159" s="209">
        <f t="shared" si="39"/>
        <v>0</v>
      </c>
      <c r="H159" s="209">
        <f t="shared" si="39"/>
        <v>0</v>
      </c>
      <c r="I159" s="209">
        <f t="shared" si="39"/>
        <v>0</v>
      </c>
      <c r="J159" s="209">
        <f t="shared" si="39"/>
        <v>0.58470439540339647</v>
      </c>
      <c r="K159" s="209">
        <f t="shared" si="39"/>
        <v>0.41529560459660347</v>
      </c>
      <c r="L159" s="209">
        <f t="shared" si="39"/>
        <v>0</v>
      </c>
      <c r="M159" s="112">
        <f t="shared" si="40"/>
        <v>0</v>
      </c>
    </row>
    <row r="160" spans="1:13" outlineLevel="1" x14ac:dyDescent="0.4">
      <c r="A160" s="27"/>
      <c r="B160" s="49" t="s">
        <v>193</v>
      </c>
      <c r="C160" s="24" t="s">
        <v>152</v>
      </c>
      <c r="D160" s="24">
        <f>MAX($D$156:D159)+1</f>
        <v>5</v>
      </c>
      <c r="E160" s="209">
        <f t="shared" si="39"/>
        <v>0</v>
      </c>
      <c r="F160" s="209">
        <f t="shared" si="39"/>
        <v>0</v>
      </c>
      <c r="G160" s="209">
        <f t="shared" si="39"/>
        <v>0</v>
      </c>
      <c r="H160" s="209">
        <f t="shared" si="39"/>
        <v>0</v>
      </c>
      <c r="I160" s="209">
        <f t="shared" si="39"/>
        <v>0</v>
      </c>
      <c r="J160" s="209">
        <f t="shared" si="39"/>
        <v>0.58470439540339647</v>
      </c>
      <c r="K160" s="209">
        <f t="shared" si="39"/>
        <v>0.41529560459660347</v>
      </c>
      <c r="L160" s="209">
        <f t="shared" si="39"/>
        <v>0</v>
      </c>
      <c r="M160" s="112">
        <f t="shared" si="40"/>
        <v>0</v>
      </c>
    </row>
    <row r="161" spans="1:13" outlineLevel="1" x14ac:dyDescent="0.4">
      <c r="A161" s="27"/>
      <c r="B161" s="49" t="s">
        <v>194</v>
      </c>
      <c r="C161" s="24" t="s">
        <v>152</v>
      </c>
      <c r="D161" s="24">
        <f>MAX($D$156:D160)+1</f>
        <v>6</v>
      </c>
      <c r="E161" s="209">
        <f t="shared" si="39"/>
        <v>0</v>
      </c>
      <c r="F161" s="209">
        <f t="shared" si="39"/>
        <v>0</v>
      </c>
      <c r="G161" s="209">
        <f t="shared" si="39"/>
        <v>0</v>
      </c>
      <c r="H161" s="209">
        <f t="shared" si="39"/>
        <v>0</v>
      </c>
      <c r="I161" s="209">
        <f t="shared" si="39"/>
        <v>0</v>
      </c>
      <c r="J161" s="209">
        <f t="shared" si="39"/>
        <v>0.58470439540339647</v>
      </c>
      <c r="K161" s="209">
        <f t="shared" si="39"/>
        <v>0.41529560459660347</v>
      </c>
      <c r="L161" s="209">
        <f t="shared" si="39"/>
        <v>0</v>
      </c>
      <c r="M161" s="112">
        <f t="shared" si="40"/>
        <v>0</v>
      </c>
    </row>
    <row r="162" spans="1:13" outlineLevel="1" x14ac:dyDescent="0.4">
      <c r="A162" s="27"/>
      <c r="B162" s="49" t="s">
        <v>195</v>
      </c>
      <c r="C162" s="24" t="s">
        <v>152</v>
      </c>
      <c r="D162" s="24">
        <f>MAX($D$156:D161)+1</f>
        <v>7</v>
      </c>
      <c r="E162" s="209">
        <f t="shared" si="39"/>
        <v>0</v>
      </c>
      <c r="F162" s="209">
        <f t="shared" si="39"/>
        <v>0</v>
      </c>
      <c r="G162" s="209">
        <f t="shared" si="39"/>
        <v>0</v>
      </c>
      <c r="H162" s="209">
        <f t="shared" si="39"/>
        <v>0</v>
      </c>
      <c r="I162" s="209">
        <f t="shared" si="39"/>
        <v>0</v>
      </c>
      <c r="J162" s="209">
        <f t="shared" si="39"/>
        <v>0</v>
      </c>
      <c r="K162" s="209">
        <f t="shared" si="39"/>
        <v>0</v>
      </c>
      <c r="L162" s="209">
        <f t="shared" si="39"/>
        <v>1</v>
      </c>
      <c r="M162" s="112">
        <f t="shared" si="40"/>
        <v>0</v>
      </c>
    </row>
    <row r="163" spans="1:13" outlineLevel="1" x14ac:dyDescent="0.4">
      <c r="A163" s="27"/>
      <c r="B163" s="49" t="s">
        <v>196</v>
      </c>
      <c r="C163" s="24" t="s">
        <v>152</v>
      </c>
      <c r="D163" s="24">
        <f>MAX($D$156:D162)+1</f>
        <v>8</v>
      </c>
      <c r="E163" s="209">
        <f t="shared" si="39"/>
        <v>0</v>
      </c>
      <c r="F163" s="209">
        <f t="shared" si="39"/>
        <v>0</v>
      </c>
      <c r="G163" s="209">
        <f t="shared" si="39"/>
        <v>0</v>
      </c>
      <c r="H163" s="209">
        <f t="shared" si="39"/>
        <v>0</v>
      </c>
      <c r="I163" s="209">
        <f t="shared" si="39"/>
        <v>0</v>
      </c>
      <c r="J163" s="209">
        <f t="shared" si="39"/>
        <v>0</v>
      </c>
      <c r="K163" s="209">
        <f t="shared" si="39"/>
        <v>0</v>
      </c>
      <c r="L163" s="209">
        <f t="shared" si="39"/>
        <v>1</v>
      </c>
      <c r="M163" s="112">
        <f t="shared" si="40"/>
        <v>0</v>
      </c>
    </row>
    <row r="164" spans="1:13" outlineLevel="1" x14ac:dyDescent="0.4">
      <c r="A164" s="27"/>
      <c r="B164" s="49" t="s">
        <v>197</v>
      </c>
      <c r="C164" s="24" t="s">
        <v>152</v>
      </c>
      <c r="D164" s="24">
        <f>MAX($D$156:D163)+1</f>
        <v>9</v>
      </c>
      <c r="E164" s="209">
        <f t="shared" si="39"/>
        <v>0.71997162820850269</v>
      </c>
      <c r="F164" s="209">
        <f t="shared" si="39"/>
        <v>4.2402497876911652E-2</v>
      </c>
      <c r="G164" s="209">
        <f t="shared" si="39"/>
        <v>8.7899905635393835E-2</v>
      </c>
      <c r="H164" s="209">
        <f t="shared" si="39"/>
        <v>5.3492264777603112E-2</v>
      </c>
      <c r="I164" s="209">
        <f t="shared" si="39"/>
        <v>6.1910174751407157E-2</v>
      </c>
      <c r="J164" s="209">
        <f t="shared" si="39"/>
        <v>0</v>
      </c>
      <c r="K164" s="209">
        <f t="shared" si="39"/>
        <v>0</v>
      </c>
      <c r="L164" s="209">
        <f t="shared" si="39"/>
        <v>3.4323528750181548E-2</v>
      </c>
      <c r="M164" s="112">
        <f t="shared" si="40"/>
        <v>0</v>
      </c>
    </row>
    <row r="165" spans="1:13" outlineLevel="1" x14ac:dyDescent="0.4">
      <c r="A165" s="27"/>
      <c r="B165" s="49" t="s">
        <v>198</v>
      </c>
      <c r="C165" s="24" t="s">
        <v>152</v>
      </c>
      <c r="D165" s="24">
        <f>MAX($D$156:D164)+1</f>
        <v>10</v>
      </c>
      <c r="E165" s="209">
        <f t="shared" si="39"/>
        <v>0.71997162820850269</v>
      </c>
      <c r="F165" s="209">
        <f t="shared" si="39"/>
        <v>4.2402497876911652E-2</v>
      </c>
      <c r="G165" s="209">
        <f t="shared" si="39"/>
        <v>8.7899905635393835E-2</v>
      </c>
      <c r="H165" s="209">
        <f t="shared" si="39"/>
        <v>5.3492264777603112E-2</v>
      </c>
      <c r="I165" s="209">
        <f t="shared" si="39"/>
        <v>6.1910174751407157E-2</v>
      </c>
      <c r="J165" s="209">
        <f t="shared" si="39"/>
        <v>0</v>
      </c>
      <c r="K165" s="209">
        <f t="shared" si="39"/>
        <v>0</v>
      </c>
      <c r="L165" s="209">
        <f t="shared" si="39"/>
        <v>3.4323528750181548E-2</v>
      </c>
      <c r="M165" s="112">
        <f t="shared" si="40"/>
        <v>0</v>
      </c>
    </row>
    <row r="166" spans="1:13" outlineLevel="1" x14ac:dyDescent="0.4">
      <c r="A166" s="27"/>
      <c r="B166" s="49" t="s">
        <v>199</v>
      </c>
      <c r="C166" s="24" t="s">
        <v>152</v>
      </c>
      <c r="D166" s="24">
        <f>MAX($D$156:D165)+1</f>
        <v>11</v>
      </c>
      <c r="E166" s="209">
        <f t="shared" ref="E166:L175" si="41">IFERROR(E134*E$152/SUMPRODUCT($E134:$L134,$E$152:$L$152),0)</f>
        <v>0.6038587657465152</v>
      </c>
      <c r="F166" s="209">
        <f t="shared" si="41"/>
        <v>3.5564068123398185E-2</v>
      </c>
      <c r="G166" s="209">
        <f t="shared" si="41"/>
        <v>7.3723916952533636E-2</v>
      </c>
      <c r="H166" s="209">
        <f t="shared" si="41"/>
        <v>4.4865341521811548E-2</v>
      </c>
      <c r="I166" s="209">
        <f t="shared" si="41"/>
        <v>5.1925659634061518E-2</v>
      </c>
      <c r="J166" s="209">
        <f t="shared" si="41"/>
        <v>9.4297745056049403E-2</v>
      </c>
      <c r="K166" s="209">
        <f t="shared" si="41"/>
        <v>6.6976474528005453E-2</v>
      </c>
      <c r="L166" s="209">
        <f t="shared" si="41"/>
        <v>2.8788028437625152E-2</v>
      </c>
      <c r="M166" s="112">
        <f t="shared" si="40"/>
        <v>0</v>
      </c>
    </row>
    <row r="167" spans="1:13" outlineLevel="1" x14ac:dyDescent="0.4">
      <c r="A167" s="27"/>
      <c r="B167" s="49" t="s">
        <v>200</v>
      </c>
      <c r="C167" s="24" t="s">
        <v>152</v>
      </c>
      <c r="D167" s="24">
        <f>MAX($D$156:D166)+1</f>
        <v>12</v>
      </c>
      <c r="E167" s="209">
        <f t="shared" si="41"/>
        <v>0.71997162820850269</v>
      </c>
      <c r="F167" s="209">
        <f t="shared" si="41"/>
        <v>4.2402497876911652E-2</v>
      </c>
      <c r="G167" s="209">
        <f t="shared" si="41"/>
        <v>8.7899905635393835E-2</v>
      </c>
      <c r="H167" s="209">
        <f t="shared" si="41"/>
        <v>5.3492264777603112E-2</v>
      </c>
      <c r="I167" s="209">
        <f t="shared" si="41"/>
        <v>6.1910174751407157E-2</v>
      </c>
      <c r="J167" s="209">
        <f t="shared" si="41"/>
        <v>0</v>
      </c>
      <c r="K167" s="209">
        <f t="shared" si="41"/>
        <v>0</v>
      </c>
      <c r="L167" s="209">
        <f t="shared" si="41"/>
        <v>3.4323528750181548E-2</v>
      </c>
      <c r="M167" s="112">
        <f t="shared" si="40"/>
        <v>0</v>
      </c>
    </row>
    <row r="168" spans="1:13" outlineLevel="1" x14ac:dyDescent="0.4">
      <c r="A168" s="27"/>
      <c r="B168" s="49" t="s">
        <v>201</v>
      </c>
      <c r="C168" s="24" t="s">
        <v>152</v>
      </c>
      <c r="D168" s="24">
        <f>MAX($D$156:D167)+1</f>
        <v>13</v>
      </c>
      <c r="E168" s="209">
        <f t="shared" si="41"/>
        <v>0.71997162820850269</v>
      </c>
      <c r="F168" s="209">
        <f t="shared" si="41"/>
        <v>4.2402497876911652E-2</v>
      </c>
      <c r="G168" s="209">
        <f t="shared" si="41"/>
        <v>8.7899905635393835E-2</v>
      </c>
      <c r="H168" s="209">
        <f t="shared" si="41"/>
        <v>5.3492264777603112E-2</v>
      </c>
      <c r="I168" s="209">
        <f t="shared" si="41"/>
        <v>6.1910174751407157E-2</v>
      </c>
      <c r="J168" s="209">
        <f t="shared" si="41"/>
        <v>0</v>
      </c>
      <c r="K168" s="209">
        <f t="shared" si="41"/>
        <v>0</v>
      </c>
      <c r="L168" s="209">
        <f t="shared" si="41"/>
        <v>3.4323528750181548E-2</v>
      </c>
      <c r="M168" s="112">
        <f t="shared" si="40"/>
        <v>0</v>
      </c>
    </row>
    <row r="169" spans="1:13" outlineLevel="1" x14ac:dyDescent="0.4">
      <c r="A169" s="27"/>
      <c r="B169" s="49" t="s">
        <v>202</v>
      </c>
      <c r="C169" s="24" t="s">
        <v>152</v>
      </c>
      <c r="D169" s="24">
        <f>MAX($D$156:D168)+1</f>
        <v>14</v>
      </c>
      <c r="E169" s="209">
        <f t="shared" si="41"/>
        <v>0.71997162820850269</v>
      </c>
      <c r="F169" s="209">
        <f t="shared" si="41"/>
        <v>4.2402497876911652E-2</v>
      </c>
      <c r="G169" s="209">
        <f t="shared" si="41"/>
        <v>8.7899905635393835E-2</v>
      </c>
      <c r="H169" s="209">
        <f t="shared" si="41"/>
        <v>5.3492264777603112E-2</v>
      </c>
      <c r="I169" s="209">
        <f t="shared" si="41"/>
        <v>6.1910174751407157E-2</v>
      </c>
      <c r="J169" s="209">
        <f t="shared" si="41"/>
        <v>0</v>
      </c>
      <c r="K169" s="209">
        <f t="shared" si="41"/>
        <v>0</v>
      </c>
      <c r="L169" s="209">
        <f t="shared" si="41"/>
        <v>3.4323528750181548E-2</v>
      </c>
      <c r="M169" s="112">
        <f t="shared" si="40"/>
        <v>0</v>
      </c>
    </row>
    <row r="170" spans="1:13" outlineLevel="1" x14ac:dyDescent="0.4">
      <c r="A170" s="27"/>
      <c r="B170" s="49" t="s">
        <v>203</v>
      </c>
      <c r="C170" s="24" t="s">
        <v>152</v>
      </c>
      <c r="D170" s="24">
        <f>MAX($D$156:D169)+1</f>
        <v>15</v>
      </c>
      <c r="E170" s="209">
        <f t="shared" si="41"/>
        <v>0.71997162820850269</v>
      </c>
      <c r="F170" s="209">
        <f t="shared" si="41"/>
        <v>4.2402497876911652E-2</v>
      </c>
      <c r="G170" s="209">
        <f t="shared" si="41"/>
        <v>8.7899905635393835E-2</v>
      </c>
      <c r="H170" s="209">
        <f t="shared" si="41"/>
        <v>5.3492264777603112E-2</v>
      </c>
      <c r="I170" s="209">
        <f t="shared" si="41"/>
        <v>6.1910174751407157E-2</v>
      </c>
      <c r="J170" s="209">
        <f t="shared" si="41"/>
        <v>0</v>
      </c>
      <c r="K170" s="209">
        <f t="shared" si="41"/>
        <v>0</v>
      </c>
      <c r="L170" s="209">
        <f t="shared" si="41"/>
        <v>3.4323528750181548E-2</v>
      </c>
      <c r="M170" s="112">
        <f t="shared" si="40"/>
        <v>0</v>
      </c>
    </row>
    <row r="171" spans="1:13" outlineLevel="1" x14ac:dyDescent="0.4">
      <c r="A171" s="27"/>
      <c r="B171" s="49" t="s">
        <v>204</v>
      </c>
      <c r="C171" s="24" t="s">
        <v>152</v>
      </c>
      <c r="D171" s="24">
        <f>MAX($D$156:D170)+1</f>
        <v>16</v>
      </c>
      <c r="E171" s="209">
        <f t="shared" si="41"/>
        <v>0</v>
      </c>
      <c r="F171" s="209">
        <f t="shared" si="41"/>
        <v>0</v>
      </c>
      <c r="G171" s="209">
        <f t="shared" si="41"/>
        <v>0</v>
      </c>
      <c r="H171" s="209">
        <f t="shared" si="41"/>
        <v>0</v>
      </c>
      <c r="I171" s="209">
        <f t="shared" si="41"/>
        <v>0</v>
      </c>
      <c r="J171" s="209">
        <f t="shared" si="41"/>
        <v>0.58470439540339647</v>
      </c>
      <c r="K171" s="209">
        <f t="shared" si="41"/>
        <v>0.41529560459660347</v>
      </c>
      <c r="L171" s="209">
        <f t="shared" si="41"/>
        <v>0</v>
      </c>
      <c r="M171" s="112">
        <f t="shared" si="40"/>
        <v>0</v>
      </c>
    </row>
    <row r="172" spans="1:13" outlineLevel="1" x14ac:dyDescent="0.4">
      <c r="A172" s="27"/>
      <c r="B172" s="49" t="s">
        <v>205</v>
      </c>
      <c r="C172" s="24" t="s">
        <v>152</v>
      </c>
      <c r="D172" s="24">
        <f>MAX($D$156:D171)+1</f>
        <v>17</v>
      </c>
      <c r="E172" s="209">
        <f t="shared" si="41"/>
        <v>0.71997162820850269</v>
      </c>
      <c r="F172" s="209">
        <f t="shared" si="41"/>
        <v>4.2402497876911652E-2</v>
      </c>
      <c r="G172" s="209">
        <f t="shared" si="41"/>
        <v>8.7899905635393835E-2</v>
      </c>
      <c r="H172" s="209">
        <f t="shared" si="41"/>
        <v>5.3492264777603112E-2</v>
      </c>
      <c r="I172" s="209">
        <f t="shared" si="41"/>
        <v>6.1910174751407157E-2</v>
      </c>
      <c r="J172" s="209">
        <f t="shared" si="41"/>
        <v>0</v>
      </c>
      <c r="K172" s="209">
        <f t="shared" si="41"/>
        <v>0</v>
      </c>
      <c r="L172" s="209">
        <f t="shared" si="41"/>
        <v>3.4323528750181548E-2</v>
      </c>
      <c r="M172" s="112">
        <f t="shared" si="40"/>
        <v>0</v>
      </c>
    </row>
    <row r="173" spans="1:13" outlineLevel="1" x14ac:dyDescent="0.4">
      <c r="A173" s="27"/>
      <c r="B173" s="49" t="s">
        <v>206</v>
      </c>
      <c r="C173" s="24" t="s">
        <v>152</v>
      </c>
      <c r="D173" s="24">
        <f>MAX($D$156:D172)+1</f>
        <v>18</v>
      </c>
      <c r="E173" s="209">
        <f t="shared" si="41"/>
        <v>0.71997162820850269</v>
      </c>
      <c r="F173" s="209">
        <f t="shared" si="41"/>
        <v>4.2402497876911652E-2</v>
      </c>
      <c r="G173" s="209">
        <f t="shared" si="41"/>
        <v>8.7899905635393835E-2</v>
      </c>
      <c r="H173" s="209">
        <f t="shared" si="41"/>
        <v>5.3492264777603112E-2</v>
      </c>
      <c r="I173" s="209">
        <f t="shared" si="41"/>
        <v>6.1910174751407157E-2</v>
      </c>
      <c r="J173" s="209">
        <f t="shared" si="41"/>
        <v>0</v>
      </c>
      <c r="K173" s="209">
        <f t="shared" si="41"/>
        <v>0</v>
      </c>
      <c r="L173" s="209">
        <f t="shared" si="41"/>
        <v>3.4323528750181548E-2</v>
      </c>
      <c r="M173" s="112">
        <f t="shared" si="40"/>
        <v>0</v>
      </c>
    </row>
    <row r="174" spans="1:13" outlineLevel="1" x14ac:dyDescent="0.4">
      <c r="A174" s="27"/>
      <c r="B174" s="49" t="s">
        <v>207</v>
      </c>
      <c r="C174" s="24" t="s">
        <v>152</v>
      </c>
      <c r="D174" s="24">
        <f>MAX($D$156:D173)+1</f>
        <v>19</v>
      </c>
      <c r="E174" s="209">
        <f t="shared" si="41"/>
        <v>0.6038587657465152</v>
      </c>
      <c r="F174" s="209">
        <f t="shared" si="41"/>
        <v>3.5564068123398185E-2</v>
      </c>
      <c r="G174" s="209">
        <f t="shared" si="41"/>
        <v>7.3723916952533636E-2</v>
      </c>
      <c r="H174" s="209">
        <f t="shared" si="41"/>
        <v>4.4865341521811548E-2</v>
      </c>
      <c r="I174" s="209">
        <f t="shared" si="41"/>
        <v>5.1925659634061518E-2</v>
      </c>
      <c r="J174" s="209">
        <f t="shared" si="41"/>
        <v>9.4297745056049403E-2</v>
      </c>
      <c r="K174" s="209">
        <f t="shared" si="41"/>
        <v>6.6976474528005453E-2</v>
      </c>
      <c r="L174" s="209">
        <f t="shared" si="41"/>
        <v>2.8788028437625152E-2</v>
      </c>
      <c r="M174" s="112">
        <f>1*(SUM(E174:L174)&lt;&gt;1)</f>
        <v>0</v>
      </c>
    </row>
    <row r="175" spans="1:13" outlineLevel="1" x14ac:dyDescent="0.4">
      <c r="A175" s="27"/>
      <c r="B175" s="49" t="s">
        <v>208</v>
      </c>
      <c r="C175" s="24" t="s">
        <v>152</v>
      </c>
      <c r="D175" s="24">
        <f>MAX($D$156:D174)+1</f>
        <v>20</v>
      </c>
      <c r="E175" s="209">
        <f t="shared" si="41"/>
        <v>0</v>
      </c>
      <c r="F175" s="209">
        <f t="shared" si="41"/>
        <v>0</v>
      </c>
      <c r="G175" s="209">
        <f t="shared" si="41"/>
        <v>0</v>
      </c>
      <c r="H175" s="209">
        <f t="shared" si="41"/>
        <v>0</v>
      </c>
      <c r="I175" s="209">
        <f t="shared" si="41"/>
        <v>0</v>
      </c>
      <c r="J175" s="209">
        <f t="shared" si="41"/>
        <v>0</v>
      </c>
      <c r="K175" s="209">
        <f t="shared" si="41"/>
        <v>0</v>
      </c>
      <c r="L175" s="209">
        <f t="shared" si="41"/>
        <v>0</v>
      </c>
      <c r="M175" s="112"/>
    </row>
    <row r="176" spans="1:13" outlineLevel="1" x14ac:dyDescent="0.4">
      <c r="A176" s="27"/>
      <c r="B176" s="49"/>
      <c r="C176" s="29"/>
      <c r="D176" s="25"/>
      <c r="E176" s="25"/>
      <c r="F176" s="25"/>
      <c r="G176" s="25"/>
      <c r="H176" s="25"/>
      <c r="I176" s="25"/>
      <c r="J176" s="25"/>
      <c r="K176" s="25"/>
      <c r="L176" s="25"/>
      <c r="M176" s="25"/>
    </row>
    <row r="177" spans="1:13" outlineLevel="1" x14ac:dyDescent="0.4">
      <c r="A177" s="94">
        <f>SUM(E177:AZ177)</f>
        <v>0</v>
      </c>
      <c r="C177" s="1"/>
      <c r="D177" s="73" t="s">
        <v>215</v>
      </c>
      <c r="E177" s="112">
        <f t="array" ref="E177">IF(SUM(ISERROR(E156:E175))&gt;0,1,0)</f>
        <v>0</v>
      </c>
      <c r="F177" s="112">
        <f t="array" ref="F177">IF(SUM(ISERROR(F156:F175))&gt;0,1,0)</f>
        <v>0</v>
      </c>
      <c r="G177" s="112">
        <f t="array" ref="G177">IF(SUM(ISERROR(G156:G175))&gt;0,1,0)</f>
        <v>0</v>
      </c>
      <c r="H177" s="112">
        <f t="array" ref="H177">IF(SUM(ISERROR(H156:H175))&gt;0,1,0)</f>
        <v>0</v>
      </c>
      <c r="I177" s="112">
        <f t="array" ref="I177">IF(SUM(ISERROR(I156:I175))&gt;0,1,0)</f>
        <v>0</v>
      </c>
      <c r="J177" s="112">
        <f t="array" ref="J177">IF(SUM(ISERROR(J156:J175))&gt;0,1,0)</f>
        <v>0</v>
      </c>
      <c r="K177" s="112">
        <f t="array" ref="K177">IF(SUM(ISERROR(K156:K175))&gt;0,1,0)</f>
        <v>0</v>
      </c>
      <c r="L177" s="112">
        <f t="array" ref="L177">IF(SUM(ISERROR(L156:L175))&gt;0,1,0)</f>
        <v>0</v>
      </c>
      <c r="M177" s="112">
        <f>SUM(M152:M175)</f>
        <v>0</v>
      </c>
    </row>
    <row r="178" spans="1:13" outlineLevel="1" x14ac:dyDescent="0.4">
      <c r="A178" s="27"/>
      <c r="B178" s="28"/>
      <c r="C178" s="29"/>
      <c r="D178" s="25"/>
      <c r="E178" s="25"/>
      <c r="F178" s="25"/>
      <c r="G178" s="25"/>
      <c r="H178" s="25"/>
      <c r="I178" s="25"/>
      <c r="J178" s="25"/>
      <c r="K178" s="25"/>
      <c r="L178" s="25"/>
      <c r="M178" s="25"/>
    </row>
    <row r="179" spans="1:13" x14ac:dyDescent="0.4">
      <c r="A179" s="6">
        <f ca="1">MAX($A$1:A176)+subsection</f>
        <v>7.0499999999999989</v>
      </c>
      <c r="B179" s="6" t="s">
        <v>147</v>
      </c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51"/>
    </row>
    <row r="180" spans="1:13" x14ac:dyDescent="0.4">
      <c r="A180" s="27"/>
      <c r="C180" s="29"/>
      <c r="D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13" outlineLevel="1" x14ac:dyDescent="0.4">
      <c r="A181" s="27"/>
      <c r="B181" s="50" t="s">
        <v>148</v>
      </c>
      <c r="C181" s="29"/>
      <c r="D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13" outlineLevel="1" x14ac:dyDescent="0.4">
      <c r="A182" s="27"/>
      <c r="B182" s="28"/>
      <c r="C182" s="29"/>
      <c r="D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13" outlineLevel="1" x14ac:dyDescent="0.4">
      <c r="B183" s="48" t="s">
        <v>240</v>
      </c>
      <c r="C183" s="24"/>
      <c r="D183" s="54" t="s">
        <v>146</v>
      </c>
      <c r="G183" s="26"/>
      <c r="H183" s="25"/>
      <c r="I183" s="25"/>
      <c r="J183" s="25"/>
      <c r="K183" s="25"/>
      <c r="L183" s="25"/>
      <c r="M183" s="25"/>
    </row>
    <row r="184" spans="1:13" outlineLevel="1" x14ac:dyDescent="0.4">
      <c r="B184" s="66" t="s">
        <v>241</v>
      </c>
      <c r="H184" s="25"/>
      <c r="I184" s="25"/>
      <c r="J184" s="25"/>
      <c r="K184" s="25"/>
      <c r="L184" s="25"/>
      <c r="M184" s="25"/>
    </row>
    <row r="185" spans="1:13" outlineLevel="1" x14ac:dyDescent="0.4">
      <c r="B185" s="53" t="s">
        <v>87</v>
      </c>
      <c r="H185" s="25"/>
      <c r="I185" s="25"/>
      <c r="J185" s="25"/>
      <c r="K185" s="25"/>
      <c r="L185" s="25"/>
      <c r="M185" s="25"/>
    </row>
    <row r="186" spans="1:13" outlineLevel="1" x14ac:dyDescent="0.4">
      <c r="B186" s="67" t="s">
        <v>105</v>
      </c>
      <c r="C186" s="10" t="s">
        <v>214</v>
      </c>
      <c r="D186" s="24">
        <v>1</v>
      </c>
      <c r="E186" s="179">
        <f>HLOOKUP($D186,Allocators!$E$14:$AU$28,E$10+ROWS(Allocators!$E$15:$E$21),FALSE)</f>
        <v>1</v>
      </c>
      <c r="F186" s="179">
        <f>HLOOKUP($D186,Allocators!$E$14:$AU$28,F$10+ROWS(Allocators!$E$15:$E$21),FALSE)</f>
        <v>0</v>
      </c>
      <c r="G186" s="179">
        <f>HLOOKUP($D186,Allocators!$E$14:$AU$28,G$10+ROWS(Allocators!$E$15:$E$21),FALSE)</f>
        <v>0</v>
      </c>
      <c r="H186" s="179">
        <f>HLOOKUP($D186,Allocators!$E$14:$AU$28,H$10+ROWS(Allocators!$E$15:$E$21),FALSE)</f>
        <v>0</v>
      </c>
      <c r="I186" s="179">
        <f>HLOOKUP($D186,Allocators!$E$14:$AU$28,I$10+ROWS(Allocators!$E$15:$E$21),FALSE)</f>
        <v>0</v>
      </c>
      <c r="J186" s="179">
        <f>HLOOKUP($D186,Allocators!$E$14:$AU$28,J$10+ROWS(Allocators!$E$15:$E$21),FALSE)</f>
        <v>0</v>
      </c>
      <c r="K186" s="179">
        <f>HLOOKUP($D186,Allocators!$E$14:$AU$28,K$10+ROWS(Allocators!$E$15:$E$21),FALSE)</f>
        <v>0</v>
      </c>
      <c r="L186" s="179">
        <f>HLOOKUP($D186,Allocators!$E$14:$AU$28,L$10+ROWS(Allocators!$E$15:$E$21),FALSE)</f>
        <v>0</v>
      </c>
      <c r="M186" s="25"/>
    </row>
    <row r="187" spans="1:13" outlineLevel="1" x14ac:dyDescent="0.4">
      <c r="B187" s="67" t="s">
        <v>106</v>
      </c>
      <c r="C187" s="10" t="s">
        <v>214</v>
      </c>
      <c r="D187" s="24">
        <v>2</v>
      </c>
      <c r="E187" s="179">
        <f>HLOOKUP($D187,Allocators!$E$14:$AU$28,E$10+ROWS(Allocators!$E$15:$E$21),FALSE)</f>
        <v>1</v>
      </c>
      <c r="F187" s="179">
        <f>HLOOKUP($D187,Allocators!$E$14:$AU$28,F$10+ROWS(Allocators!$E$15:$E$21),FALSE)</f>
        <v>0</v>
      </c>
      <c r="G187" s="179">
        <f>HLOOKUP($D187,Allocators!$E$14:$AU$28,G$10+ROWS(Allocators!$E$15:$E$21),FALSE)</f>
        <v>0</v>
      </c>
      <c r="H187" s="179">
        <f>HLOOKUP($D187,Allocators!$E$14:$AU$28,H$10+ROWS(Allocators!$E$15:$E$21),FALSE)</f>
        <v>0</v>
      </c>
      <c r="I187" s="179">
        <f>HLOOKUP($D187,Allocators!$E$14:$AU$28,I$10+ROWS(Allocators!$E$15:$E$21),FALSE)</f>
        <v>0</v>
      </c>
      <c r="J187" s="179">
        <f>HLOOKUP($D187,Allocators!$E$14:$AU$28,J$10+ROWS(Allocators!$E$15:$E$21),FALSE)</f>
        <v>0</v>
      </c>
      <c r="K187" s="179">
        <f>HLOOKUP($D187,Allocators!$E$14:$AU$28,K$10+ROWS(Allocators!$E$15:$E$21),FALSE)</f>
        <v>0</v>
      </c>
      <c r="L187" s="179">
        <f>HLOOKUP($D187,Allocators!$E$14:$AU$28,L$10+ROWS(Allocators!$E$15:$E$21),FALSE)</f>
        <v>0</v>
      </c>
      <c r="M187" s="25"/>
    </row>
    <row r="188" spans="1:13" outlineLevel="1" x14ac:dyDescent="0.4">
      <c r="B188" s="67" t="s">
        <v>107</v>
      </c>
      <c r="C188" s="10" t="s">
        <v>214</v>
      </c>
      <c r="D188" s="24">
        <v>3</v>
      </c>
      <c r="E188" s="179">
        <f>HLOOKUP($D188,Allocators!$E$14:$AU$28,E$10+ROWS(Allocators!$E$15:$E$21),FALSE)</f>
        <v>1</v>
      </c>
      <c r="F188" s="179">
        <f>HLOOKUP($D188,Allocators!$E$14:$AU$28,F$10+ROWS(Allocators!$E$15:$E$21),FALSE)</f>
        <v>0</v>
      </c>
      <c r="G188" s="179">
        <f>HLOOKUP($D188,Allocators!$E$14:$AU$28,G$10+ROWS(Allocators!$E$15:$E$21),FALSE)</f>
        <v>0</v>
      </c>
      <c r="H188" s="179">
        <f>HLOOKUP($D188,Allocators!$E$14:$AU$28,H$10+ROWS(Allocators!$E$15:$E$21),FALSE)</f>
        <v>0</v>
      </c>
      <c r="I188" s="179">
        <f>HLOOKUP($D188,Allocators!$E$14:$AU$28,I$10+ROWS(Allocators!$E$15:$E$21),FALSE)</f>
        <v>0</v>
      </c>
      <c r="J188" s="179">
        <f>HLOOKUP($D188,Allocators!$E$14:$AU$28,J$10+ROWS(Allocators!$E$15:$E$21),FALSE)</f>
        <v>0</v>
      </c>
      <c r="K188" s="179">
        <f>HLOOKUP($D188,Allocators!$E$14:$AU$28,K$10+ROWS(Allocators!$E$15:$E$21),FALSE)</f>
        <v>0</v>
      </c>
      <c r="L188" s="179">
        <f>HLOOKUP($D188,Allocators!$E$14:$AU$28,L$10+ROWS(Allocators!$E$15:$E$21),FALSE)</f>
        <v>0</v>
      </c>
      <c r="M188" s="25"/>
    </row>
    <row r="189" spans="1:13" outlineLevel="1" x14ac:dyDescent="0.4">
      <c r="B189" s="67" t="s">
        <v>108</v>
      </c>
      <c r="C189" s="10" t="s">
        <v>214</v>
      </c>
      <c r="D189" s="24">
        <v>4</v>
      </c>
      <c r="E189" s="179">
        <f>HLOOKUP($D189,Allocators!$E$14:$AU$28,E$10+ROWS(Allocators!$E$15:$E$21),FALSE)</f>
        <v>1</v>
      </c>
      <c r="F189" s="179">
        <f>HLOOKUP($D189,Allocators!$E$14:$AU$28,F$10+ROWS(Allocators!$E$15:$E$21),FALSE)</f>
        <v>0</v>
      </c>
      <c r="G189" s="179">
        <f>HLOOKUP($D189,Allocators!$E$14:$AU$28,G$10+ROWS(Allocators!$E$15:$E$21),FALSE)</f>
        <v>0</v>
      </c>
      <c r="H189" s="179">
        <f>HLOOKUP($D189,Allocators!$E$14:$AU$28,H$10+ROWS(Allocators!$E$15:$E$21),FALSE)</f>
        <v>0</v>
      </c>
      <c r="I189" s="179">
        <f>HLOOKUP($D189,Allocators!$E$14:$AU$28,I$10+ROWS(Allocators!$E$15:$E$21),FALSE)</f>
        <v>0</v>
      </c>
      <c r="J189" s="179">
        <f>HLOOKUP($D189,Allocators!$E$14:$AU$28,J$10+ROWS(Allocators!$E$15:$E$21),FALSE)</f>
        <v>0</v>
      </c>
      <c r="K189" s="179">
        <f>HLOOKUP($D189,Allocators!$E$14:$AU$28,K$10+ROWS(Allocators!$E$15:$E$21),FALSE)</f>
        <v>0</v>
      </c>
      <c r="L189" s="179">
        <f>HLOOKUP($D189,Allocators!$E$14:$AU$28,L$10+ROWS(Allocators!$E$15:$E$21),FALSE)</f>
        <v>0</v>
      </c>
      <c r="M189" s="25"/>
    </row>
    <row r="190" spans="1:13" outlineLevel="1" x14ac:dyDescent="0.4">
      <c r="B190" s="67" t="s">
        <v>109</v>
      </c>
      <c r="C190" s="10" t="s">
        <v>214</v>
      </c>
      <c r="D190" s="24">
        <v>5</v>
      </c>
      <c r="E190" s="179">
        <f>HLOOKUP($D190,Allocators!$E$14:$AU$28,E$10+ROWS(Allocators!$E$15:$E$21),FALSE)</f>
        <v>1</v>
      </c>
      <c r="F190" s="179">
        <f>HLOOKUP($D190,Allocators!$E$14:$AU$28,F$10+ROWS(Allocators!$E$15:$E$21),FALSE)</f>
        <v>0</v>
      </c>
      <c r="G190" s="179">
        <f>HLOOKUP($D190,Allocators!$E$14:$AU$28,G$10+ROWS(Allocators!$E$15:$E$21),FALSE)</f>
        <v>0</v>
      </c>
      <c r="H190" s="179">
        <f>HLOOKUP($D190,Allocators!$E$14:$AU$28,H$10+ROWS(Allocators!$E$15:$E$21),FALSE)</f>
        <v>0</v>
      </c>
      <c r="I190" s="179">
        <f>HLOOKUP($D190,Allocators!$E$14:$AU$28,I$10+ROWS(Allocators!$E$15:$E$21),FALSE)</f>
        <v>0</v>
      </c>
      <c r="J190" s="179">
        <f>HLOOKUP($D190,Allocators!$E$14:$AU$28,J$10+ROWS(Allocators!$E$15:$E$21),FALSE)</f>
        <v>0</v>
      </c>
      <c r="K190" s="179">
        <f>HLOOKUP($D190,Allocators!$E$14:$AU$28,K$10+ROWS(Allocators!$E$15:$E$21),FALSE)</f>
        <v>0</v>
      </c>
      <c r="L190" s="179">
        <f>HLOOKUP($D190,Allocators!$E$14:$AU$28,L$10+ROWS(Allocators!$E$15:$E$21),FALSE)</f>
        <v>0</v>
      </c>
      <c r="M190" s="25"/>
    </row>
    <row r="191" spans="1:13" outlineLevel="1" x14ac:dyDescent="0.4">
      <c r="B191" s="53" t="s">
        <v>88</v>
      </c>
      <c r="C191" s="10" t="s">
        <v>214</v>
      </c>
      <c r="D191" s="24">
        <v>6</v>
      </c>
      <c r="E191" s="179">
        <f>HLOOKUP($D191,Allocators!$E$14:$AU$28,E$10+ROWS(Allocators!$E$15:$E$21),FALSE)</f>
        <v>0</v>
      </c>
      <c r="F191" s="179">
        <f>HLOOKUP($D191,Allocators!$E$14:$AU$28,F$10+ROWS(Allocators!$E$15:$E$21),FALSE)</f>
        <v>1</v>
      </c>
      <c r="G191" s="179">
        <f>HLOOKUP($D191,Allocators!$E$14:$AU$28,G$10+ROWS(Allocators!$E$15:$E$21),FALSE)</f>
        <v>0</v>
      </c>
      <c r="H191" s="179">
        <f>HLOOKUP($D191,Allocators!$E$14:$AU$28,H$10+ROWS(Allocators!$E$15:$E$21),FALSE)</f>
        <v>0</v>
      </c>
      <c r="I191" s="179">
        <f>HLOOKUP($D191,Allocators!$E$14:$AU$28,I$10+ROWS(Allocators!$E$15:$E$21),FALSE)</f>
        <v>0</v>
      </c>
      <c r="J191" s="179">
        <f>HLOOKUP($D191,Allocators!$E$14:$AU$28,J$10+ROWS(Allocators!$E$15:$E$21),FALSE)</f>
        <v>0</v>
      </c>
      <c r="K191" s="179">
        <f>HLOOKUP($D191,Allocators!$E$14:$AU$28,K$10+ROWS(Allocators!$E$15:$E$21),FALSE)</f>
        <v>0</v>
      </c>
      <c r="L191" s="179">
        <f>HLOOKUP($D191,Allocators!$E$14:$AU$28,L$10+ROWS(Allocators!$E$15:$E$21),FALSE)</f>
        <v>0</v>
      </c>
      <c r="M191" s="25"/>
    </row>
    <row r="192" spans="1:13" outlineLevel="1" x14ac:dyDescent="0.4">
      <c r="B192" s="53" t="s">
        <v>89</v>
      </c>
      <c r="C192" s="10" t="s">
        <v>214</v>
      </c>
      <c r="D192" s="24">
        <v>7</v>
      </c>
      <c r="E192" s="179">
        <f>HLOOKUP($D192,Allocators!$E$14:$AU$28,E$10+ROWS(Allocators!$E$15:$E$21),FALSE)</f>
        <v>0</v>
      </c>
      <c r="F192" s="179">
        <f>HLOOKUP($D192,Allocators!$E$14:$AU$28,F$10+ROWS(Allocators!$E$15:$E$21),FALSE)</f>
        <v>0</v>
      </c>
      <c r="G192" s="179">
        <f>HLOOKUP($D192,Allocators!$E$14:$AU$28,G$10+ROWS(Allocators!$E$15:$E$21),FALSE)</f>
        <v>0</v>
      </c>
      <c r="H192" s="179">
        <f>HLOOKUP($D192,Allocators!$E$14:$AU$28,H$10+ROWS(Allocators!$E$15:$E$21),FALSE)</f>
        <v>0</v>
      </c>
      <c r="I192" s="179">
        <f>HLOOKUP($D192,Allocators!$E$14:$AU$28,I$10+ROWS(Allocators!$E$15:$E$21),FALSE)</f>
        <v>0</v>
      </c>
      <c r="J192" s="179">
        <f>HLOOKUP($D192,Allocators!$E$14:$AU$28,J$10+ROWS(Allocators!$E$15:$E$21),FALSE)</f>
        <v>0</v>
      </c>
      <c r="K192" s="179">
        <f>HLOOKUP($D192,Allocators!$E$14:$AU$28,K$10+ROWS(Allocators!$E$15:$E$21),FALSE)</f>
        <v>0</v>
      </c>
      <c r="L192" s="179">
        <f>HLOOKUP($D192,Allocators!$E$14:$AU$28,L$10+ROWS(Allocators!$E$15:$E$21),FALSE)</f>
        <v>1</v>
      </c>
      <c r="M192" s="25"/>
    </row>
    <row r="193" spans="2:13" outlineLevel="1" x14ac:dyDescent="0.4">
      <c r="B193" s="53" t="s">
        <v>90</v>
      </c>
      <c r="C193" s="10" t="s">
        <v>214</v>
      </c>
      <c r="D193" s="24">
        <v>8</v>
      </c>
      <c r="E193" s="179">
        <f>HLOOKUP($D193,Allocators!$E$14:$AU$28,E$10+ROWS(Allocators!$E$15:$E$21),FALSE)</f>
        <v>0</v>
      </c>
      <c r="F193" s="179">
        <f>HLOOKUP($D193,Allocators!$E$14:$AU$28,F$10+ROWS(Allocators!$E$15:$E$21),FALSE)</f>
        <v>0</v>
      </c>
      <c r="G193" s="179">
        <f>HLOOKUP($D193,Allocators!$E$14:$AU$28,G$10+ROWS(Allocators!$E$15:$E$21),FALSE)</f>
        <v>1</v>
      </c>
      <c r="H193" s="179">
        <f>HLOOKUP($D193,Allocators!$E$14:$AU$28,H$10+ROWS(Allocators!$E$15:$E$21),FALSE)</f>
        <v>0</v>
      </c>
      <c r="I193" s="179">
        <f>HLOOKUP($D193,Allocators!$E$14:$AU$28,I$10+ROWS(Allocators!$E$15:$E$21),FALSE)</f>
        <v>0</v>
      </c>
      <c r="J193" s="179">
        <f>HLOOKUP($D193,Allocators!$E$14:$AU$28,J$10+ROWS(Allocators!$E$15:$E$21),FALSE)</f>
        <v>0</v>
      </c>
      <c r="K193" s="179">
        <f>HLOOKUP($D193,Allocators!$E$14:$AU$28,K$10+ROWS(Allocators!$E$15:$E$21),FALSE)</f>
        <v>0</v>
      </c>
      <c r="L193" s="179">
        <f>HLOOKUP($D193,Allocators!$E$14:$AU$28,L$10+ROWS(Allocators!$E$15:$E$21),FALSE)</f>
        <v>0</v>
      </c>
      <c r="M193" s="25"/>
    </row>
    <row r="194" spans="2:13" outlineLevel="1" x14ac:dyDescent="0.4">
      <c r="B194" s="53" t="s">
        <v>91</v>
      </c>
      <c r="C194" s="10" t="s">
        <v>214</v>
      </c>
      <c r="D194" s="24">
        <v>9</v>
      </c>
      <c r="E194" s="179">
        <f>HLOOKUP($D194,Allocators!$E$14:$AU$28,E$10+ROWS(Allocators!$E$15:$E$21),FALSE)</f>
        <v>0</v>
      </c>
      <c r="F194" s="179">
        <f>HLOOKUP($D194,Allocators!$E$14:$AU$28,F$10+ROWS(Allocators!$E$15:$E$21),FALSE)</f>
        <v>0</v>
      </c>
      <c r="G194" s="179">
        <f>HLOOKUP($D194,Allocators!$E$14:$AU$28,G$10+ROWS(Allocators!$E$15:$E$21),FALSE)</f>
        <v>0</v>
      </c>
      <c r="H194" s="179">
        <f>HLOOKUP($D194,Allocators!$E$14:$AU$28,H$10+ROWS(Allocators!$E$15:$E$21),FALSE)</f>
        <v>1</v>
      </c>
      <c r="I194" s="179">
        <f>HLOOKUP($D194,Allocators!$E$14:$AU$28,I$10+ROWS(Allocators!$E$15:$E$21),FALSE)</f>
        <v>0</v>
      </c>
      <c r="J194" s="179">
        <f>HLOOKUP($D194,Allocators!$E$14:$AU$28,J$10+ROWS(Allocators!$E$15:$E$21),FALSE)</f>
        <v>0</v>
      </c>
      <c r="K194" s="179">
        <f>HLOOKUP($D194,Allocators!$E$14:$AU$28,K$10+ROWS(Allocators!$E$15:$E$21),FALSE)</f>
        <v>0</v>
      </c>
      <c r="L194" s="179">
        <f>HLOOKUP($D194,Allocators!$E$14:$AU$28,L$10+ROWS(Allocators!$E$15:$E$21),FALSE)</f>
        <v>0</v>
      </c>
      <c r="M194" s="25"/>
    </row>
    <row r="195" spans="2:13" outlineLevel="1" x14ac:dyDescent="0.4">
      <c r="B195" s="53" t="s">
        <v>92</v>
      </c>
      <c r="M195" s="25"/>
    </row>
    <row r="196" spans="2:13" outlineLevel="1" x14ac:dyDescent="0.4">
      <c r="B196" s="67" t="s">
        <v>110</v>
      </c>
      <c r="C196" s="10" t="s">
        <v>214</v>
      </c>
      <c r="D196" s="24">
        <v>10</v>
      </c>
      <c r="E196" s="179">
        <f>HLOOKUP($D196,Allocators!$E$14:$AU$28,E$10+ROWS(Allocators!$E$15:$E$21),FALSE)</f>
        <v>0</v>
      </c>
      <c r="F196" s="179">
        <f>HLOOKUP($D196,Allocators!$E$14:$AU$28,F$10+ROWS(Allocators!$E$15:$E$21),FALSE)</f>
        <v>0</v>
      </c>
      <c r="G196" s="179">
        <f>HLOOKUP($D196,Allocators!$E$14:$AU$28,G$10+ROWS(Allocators!$E$15:$E$21),FALSE)</f>
        <v>0</v>
      </c>
      <c r="H196" s="179">
        <f>HLOOKUP($D196,Allocators!$E$14:$AU$28,H$10+ROWS(Allocators!$E$15:$E$21),FALSE)</f>
        <v>0</v>
      </c>
      <c r="I196" s="179">
        <f>HLOOKUP($D196,Allocators!$E$14:$AU$28,I$10+ROWS(Allocators!$E$15:$E$21),FALSE)</f>
        <v>1</v>
      </c>
      <c r="J196" s="179">
        <f>HLOOKUP($D196,Allocators!$E$14:$AU$28,J$10+ROWS(Allocators!$E$15:$E$21),FALSE)</f>
        <v>0</v>
      </c>
      <c r="K196" s="179">
        <f>HLOOKUP($D196,Allocators!$E$14:$AU$28,K$10+ROWS(Allocators!$E$15:$E$21),FALSE)</f>
        <v>0</v>
      </c>
      <c r="L196" s="179">
        <f>HLOOKUP($D196,Allocators!$E$14:$AU$28,L$10+ROWS(Allocators!$E$15:$E$21),FALSE)</f>
        <v>0</v>
      </c>
      <c r="M196" s="25"/>
    </row>
    <row r="197" spans="2:13" outlineLevel="1" x14ac:dyDescent="0.4">
      <c r="B197" s="67" t="s">
        <v>111</v>
      </c>
      <c r="C197" s="10" t="s">
        <v>214</v>
      </c>
      <c r="D197" s="24">
        <v>11</v>
      </c>
      <c r="E197" s="179">
        <f>HLOOKUP($D197,Allocators!$E$14:$AU$28,E$10+ROWS(Allocators!$E$15:$E$21),FALSE)</f>
        <v>0</v>
      </c>
      <c r="F197" s="179">
        <f>HLOOKUP($D197,Allocators!$E$14:$AU$28,F$10+ROWS(Allocators!$E$15:$E$21),FALSE)</f>
        <v>0</v>
      </c>
      <c r="G197" s="179">
        <f>HLOOKUP($D197,Allocators!$E$14:$AU$28,G$10+ROWS(Allocators!$E$15:$E$21),FALSE)</f>
        <v>0</v>
      </c>
      <c r="H197" s="179">
        <f>HLOOKUP($D197,Allocators!$E$14:$AU$28,H$10+ROWS(Allocators!$E$15:$E$21),FALSE)</f>
        <v>0</v>
      </c>
      <c r="I197" s="179">
        <f>HLOOKUP($D197,Allocators!$E$14:$AU$28,I$10+ROWS(Allocators!$E$15:$E$21),FALSE)</f>
        <v>1</v>
      </c>
      <c r="J197" s="179">
        <f>HLOOKUP($D197,Allocators!$E$14:$AU$28,J$10+ROWS(Allocators!$E$15:$E$21),FALSE)</f>
        <v>0</v>
      </c>
      <c r="K197" s="179">
        <f>HLOOKUP($D197,Allocators!$E$14:$AU$28,K$10+ROWS(Allocators!$E$15:$E$21),FALSE)</f>
        <v>0</v>
      </c>
      <c r="L197" s="179">
        <f>HLOOKUP($D197,Allocators!$E$14:$AU$28,L$10+ROWS(Allocators!$E$15:$E$21),FALSE)</f>
        <v>0</v>
      </c>
      <c r="M197" s="25"/>
    </row>
    <row r="198" spans="2:13" outlineLevel="1" x14ac:dyDescent="0.4">
      <c r="B198" s="53" t="s">
        <v>93</v>
      </c>
      <c r="M198" s="25"/>
    </row>
    <row r="199" spans="2:13" outlineLevel="1" x14ac:dyDescent="0.4">
      <c r="B199" s="67" t="s">
        <v>105</v>
      </c>
      <c r="C199" s="10" t="s">
        <v>214</v>
      </c>
      <c r="D199" s="24">
        <v>12</v>
      </c>
      <c r="E199" s="179">
        <f>HLOOKUP($D199,Allocators!$E$14:$AU$28,E$10+ROWS(Allocators!$E$15:$E$21),FALSE)</f>
        <v>1</v>
      </c>
      <c r="F199" s="179">
        <f>HLOOKUP($D199,Allocators!$E$14:$AU$28,F$10+ROWS(Allocators!$E$15:$E$21),FALSE)</f>
        <v>1</v>
      </c>
      <c r="G199" s="179">
        <f>HLOOKUP($D199,Allocators!$E$14:$AU$28,G$10+ROWS(Allocators!$E$15:$E$21),FALSE)</f>
        <v>1</v>
      </c>
      <c r="H199" s="179">
        <f>HLOOKUP($D199,Allocators!$E$14:$AU$28,H$10+ROWS(Allocators!$E$15:$E$21),FALSE)</f>
        <v>1</v>
      </c>
      <c r="I199" s="179">
        <f>HLOOKUP($D199,Allocators!$E$14:$AU$28,I$10+ROWS(Allocators!$E$15:$E$21),FALSE)</f>
        <v>1</v>
      </c>
      <c r="J199" s="179">
        <f>HLOOKUP($D199,Allocators!$E$14:$AU$28,J$10+ROWS(Allocators!$E$15:$E$21),FALSE)</f>
        <v>0</v>
      </c>
      <c r="K199" s="179">
        <f>HLOOKUP($D199,Allocators!$E$14:$AU$28,K$10+ROWS(Allocators!$E$15:$E$21),FALSE)</f>
        <v>0</v>
      </c>
      <c r="L199" s="179">
        <f>HLOOKUP($D199,Allocators!$E$14:$AU$28,L$10+ROWS(Allocators!$E$15:$E$21),FALSE)</f>
        <v>0</v>
      </c>
      <c r="M199" s="25"/>
    </row>
    <row r="200" spans="2:13" outlineLevel="1" x14ac:dyDescent="0.4">
      <c r="B200" s="67" t="s">
        <v>106</v>
      </c>
      <c r="C200" s="10" t="s">
        <v>214</v>
      </c>
      <c r="D200" s="24">
        <v>13</v>
      </c>
      <c r="E200" s="179">
        <f>HLOOKUP($D200,Allocators!$E$14:$AU$28,E$10+ROWS(Allocators!$E$15:$E$21),FALSE)</f>
        <v>1</v>
      </c>
      <c r="F200" s="179">
        <f>HLOOKUP($D200,Allocators!$E$14:$AU$28,F$10+ROWS(Allocators!$E$15:$E$21),FALSE)</f>
        <v>1</v>
      </c>
      <c r="G200" s="179">
        <f>HLOOKUP($D200,Allocators!$E$14:$AU$28,G$10+ROWS(Allocators!$E$15:$E$21),FALSE)</f>
        <v>1</v>
      </c>
      <c r="H200" s="179">
        <f>HLOOKUP($D200,Allocators!$E$14:$AU$28,H$10+ROWS(Allocators!$E$15:$E$21),FALSE)</f>
        <v>1</v>
      </c>
      <c r="I200" s="179">
        <f>HLOOKUP($D200,Allocators!$E$14:$AU$28,I$10+ROWS(Allocators!$E$15:$E$21),FALSE)</f>
        <v>1</v>
      </c>
      <c r="J200" s="179">
        <f>HLOOKUP($D200,Allocators!$E$14:$AU$28,J$10+ROWS(Allocators!$E$15:$E$21),FALSE)</f>
        <v>0</v>
      </c>
      <c r="K200" s="179">
        <f>HLOOKUP($D200,Allocators!$E$14:$AU$28,K$10+ROWS(Allocators!$E$15:$E$21),FALSE)</f>
        <v>0</v>
      </c>
      <c r="L200" s="179">
        <f>HLOOKUP($D200,Allocators!$E$14:$AU$28,L$10+ROWS(Allocators!$E$15:$E$21),FALSE)</f>
        <v>0</v>
      </c>
      <c r="M200" s="25"/>
    </row>
    <row r="201" spans="2:13" outlineLevel="1" x14ac:dyDescent="0.4">
      <c r="B201" s="67" t="s">
        <v>112</v>
      </c>
      <c r="C201" s="10" t="s">
        <v>214</v>
      </c>
      <c r="D201" s="24">
        <v>14</v>
      </c>
      <c r="E201" s="179">
        <f>HLOOKUP($D201,Allocators!$E$14:$AU$28,E$10+ROWS(Allocators!$E$15:$E$21),FALSE)</f>
        <v>1</v>
      </c>
      <c r="F201" s="179">
        <f>HLOOKUP($D201,Allocators!$E$14:$AU$28,F$10+ROWS(Allocators!$E$15:$E$21),FALSE)</f>
        <v>1</v>
      </c>
      <c r="G201" s="179">
        <f>HLOOKUP($D201,Allocators!$E$14:$AU$28,G$10+ROWS(Allocators!$E$15:$E$21),FALSE)</f>
        <v>1</v>
      </c>
      <c r="H201" s="179">
        <f>HLOOKUP($D201,Allocators!$E$14:$AU$28,H$10+ROWS(Allocators!$E$15:$E$21),FALSE)</f>
        <v>1</v>
      </c>
      <c r="I201" s="179">
        <f>HLOOKUP($D201,Allocators!$E$14:$AU$28,I$10+ROWS(Allocators!$E$15:$E$21),FALSE)</f>
        <v>1</v>
      </c>
      <c r="J201" s="179">
        <f>HLOOKUP($D201,Allocators!$E$14:$AU$28,J$10+ROWS(Allocators!$E$15:$E$21),FALSE)</f>
        <v>0</v>
      </c>
      <c r="K201" s="179">
        <f>HLOOKUP($D201,Allocators!$E$14:$AU$28,K$10+ROWS(Allocators!$E$15:$E$21),FALSE)</f>
        <v>0</v>
      </c>
      <c r="L201" s="179">
        <f>HLOOKUP($D201,Allocators!$E$14:$AU$28,L$10+ROWS(Allocators!$E$15:$E$21),FALSE)</f>
        <v>0</v>
      </c>
      <c r="M201" s="25"/>
    </row>
    <row r="202" spans="2:13" outlineLevel="1" x14ac:dyDescent="0.4">
      <c r="B202" s="66" t="s">
        <v>80</v>
      </c>
      <c r="M202" s="25"/>
    </row>
    <row r="203" spans="2:13" outlineLevel="1" x14ac:dyDescent="0.4">
      <c r="B203" s="53" t="s">
        <v>94</v>
      </c>
      <c r="M203" s="25"/>
    </row>
    <row r="204" spans="2:13" outlineLevel="1" x14ac:dyDescent="0.4">
      <c r="B204" s="67" t="s">
        <v>113</v>
      </c>
      <c r="C204" s="10" t="s">
        <v>214</v>
      </c>
      <c r="D204" s="24">
        <v>15</v>
      </c>
      <c r="E204" s="179">
        <f>HLOOKUP($D204,Allocators!$E$14:$AU$28,E$10+ROWS(Allocators!$E$15:$E$21),FALSE)</f>
        <v>0</v>
      </c>
      <c r="F204" s="179">
        <f>HLOOKUP($D204,Allocators!$E$14:$AU$28,F$10+ROWS(Allocators!$E$15:$E$21),FALSE)</f>
        <v>0</v>
      </c>
      <c r="G204" s="179">
        <f>HLOOKUP($D204,Allocators!$E$14:$AU$28,G$10+ROWS(Allocators!$E$15:$E$21),FALSE)</f>
        <v>0</v>
      </c>
      <c r="H204" s="179">
        <f>HLOOKUP($D204,Allocators!$E$14:$AU$28,H$10+ROWS(Allocators!$E$15:$E$21),FALSE)</f>
        <v>0</v>
      </c>
      <c r="I204" s="179">
        <f>HLOOKUP($D204,Allocators!$E$14:$AU$28,I$10+ROWS(Allocators!$E$15:$E$21),FALSE)</f>
        <v>0</v>
      </c>
      <c r="J204" s="179">
        <f>HLOOKUP($D204,Allocators!$E$14:$AU$28,J$10+ROWS(Allocators!$E$15:$E$21),FALSE)</f>
        <v>1</v>
      </c>
      <c r="K204" s="179">
        <f>HLOOKUP($D204,Allocators!$E$14:$AU$28,K$10+ROWS(Allocators!$E$15:$E$21),FALSE)</f>
        <v>0</v>
      </c>
      <c r="L204" s="179">
        <f>HLOOKUP($D204,Allocators!$E$14:$AU$28,L$10+ROWS(Allocators!$E$15:$E$21),FALSE)</f>
        <v>0</v>
      </c>
      <c r="M204" s="25"/>
    </row>
    <row r="205" spans="2:13" outlineLevel="1" x14ac:dyDescent="0.4">
      <c r="B205" s="67" t="s">
        <v>114</v>
      </c>
      <c r="C205" s="10" t="s">
        <v>214</v>
      </c>
      <c r="D205" s="24">
        <v>16</v>
      </c>
      <c r="E205" s="179">
        <f>HLOOKUP($D205,Allocators!$E$14:$AU$28,E$10+ROWS(Allocators!$E$15:$E$21),FALSE)</f>
        <v>0</v>
      </c>
      <c r="F205" s="179">
        <f>HLOOKUP($D205,Allocators!$E$14:$AU$28,F$10+ROWS(Allocators!$E$15:$E$21),FALSE)</f>
        <v>0</v>
      </c>
      <c r="G205" s="179">
        <f>HLOOKUP($D205,Allocators!$E$14:$AU$28,G$10+ROWS(Allocators!$E$15:$E$21),FALSE)</f>
        <v>0</v>
      </c>
      <c r="H205" s="179">
        <f>HLOOKUP($D205,Allocators!$E$14:$AU$28,H$10+ROWS(Allocators!$E$15:$E$21),FALSE)</f>
        <v>0</v>
      </c>
      <c r="I205" s="179">
        <f>HLOOKUP($D205,Allocators!$E$14:$AU$28,I$10+ROWS(Allocators!$E$15:$E$21),FALSE)</f>
        <v>0</v>
      </c>
      <c r="J205" s="179">
        <f>HLOOKUP($D205,Allocators!$E$14:$AU$28,J$10+ROWS(Allocators!$E$15:$E$21),FALSE)</f>
        <v>0</v>
      </c>
      <c r="K205" s="179">
        <f>HLOOKUP($D205,Allocators!$E$14:$AU$28,K$10+ROWS(Allocators!$E$15:$E$21),FALSE)</f>
        <v>1</v>
      </c>
      <c r="L205" s="179">
        <f>HLOOKUP($D205,Allocators!$E$14:$AU$28,L$10+ROWS(Allocators!$E$15:$E$21),FALSE)</f>
        <v>0</v>
      </c>
      <c r="M205" s="25"/>
    </row>
    <row r="206" spans="2:13" outlineLevel="1" x14ac:dyDescent="0.4">
      <c r="B206" s="53" t="s">
        <v>95</v>
      </c>
      <c r="M206" s="25"/>
    </row>
    <row r="207" spans="2:13" outlineLevel="1" x14ac:dyDescent="0.4">
      <c r="B207" s="67" t="s">
        <v>115</v>
      </c>
      <c r="C207" s="10" t="s">
        <v>214</v>
      </c>
      <c r="D207" s="24">
        <v>17</v>
      </c>
      <c r="E207" s="179">
        <f>HLOOKUP($D207,Allocators!$E$14:$AU$28,E$10+ROWS(Allocators!$E$15:$E$21),FALSE)</f>
        <v>0</v>
      </c>
      <c r="F207" s="179">
        <f>HLOOKUP($D207,Allocators!$E$14:$AU$28,F$10+ROWS(Allocators!$E$15:$E$21),FALSE)</f>
        <v>0</v>
      </c>
      <c r="G207" s="179">
        <f>HLOOKUP($D207,Allocators!$E$14:$AU$28,G$10+ROWS(Allocators!$E$15:$E$21),FALSE)</f>
        <v>0</v>
      </c>
      <c r="H207" s="179">
        <f>HLOOKUP($D207,Allocators!$E$14:$AU$28,H$10+ROWS(Allocators!$E$15:$E$21),FALSE)</f>
        <v>0</v>
      </c>
      <c r="I207" s="179">
        <f>HLOOKUP($D207,Allocators!$E$14:$AU$28,I$10+ROWS(Allocators!$E$15:$E$21),FALSE)</f>
        <v>0</v>
      </c>
      <c r="J207" s="179">
        <f>HLOOKUP($D207,Allocators!$E$14:$AU$28,J$10+ROWS(Allocators!$E$15:$E$21),FALSE)</f>
        <v>1</v>
      </c>
      <c r="K207" s="179">
        <f>HLOOKUP($D207,Allocators!$E$14:$AU$28,K$10+ROWS(Allocators!$E$15:$E$21),FALSE)</f>
        <v>0</v>
      </c>
      <c r="L207" s="179">
        <f>HLOOKUP($D207,Allocators!$E$14:$AU$28,L$10+ROWS(Allocators!$E$15:$E$21),FALSE)</f>
        <v>0</v>
      </c>
      <c r="M207" s="25"/>
    </row>
    <row r="208" spans="2:13" outlineLevel="1" x14ac:dyDescent="0.4">
      <c r="B208" s="67" t="s">
        <v>116</v>
      </c>
      <c r="C208" s="10" t="s">
        <v>214</v>
      </c>
      <c r="D208" s="24">
        <v>18</v>
      </c>
      <c r="E208" s="179">
        <f>HLOOKUP($D208,Allocators!$E$14:$AU$28,E$10+ROWS(Allocators!$E$15:$E$21),FALSE)</f>
        <v>0</v>
      </c>
      <c r="F208" s="179">
        <f>HLOOKUP($D208,Allocators!$E$14:$AU$28,F$10+ROWS(Allocators!$E$15:$E$21),FALSE)</f>
        <v>0</v>
      </c>
      <c r="G208" s="179">
        <f>HLOOKUP($D208,Allocators!$E$14:$AU$28,G$10+ROWS(Allocators!$E$15:$E$21),FALSE)</f>
        <v>0</v>
      </c>
      <c r="H208" s="179">
        <f>HLOOKUP($D208,Allocators!$E$14:$AU$28,H$10+ROWS(Allocators!$E$15:$E$21),FALSE)</f>
        <v>0</v>
      </c>
      <c r="I208" s="179">
        <f>HLOOKUP($D208,Allocators!$E$14:$AU$28,I$10+ROWS(Allocators!$E$15:$E$21),FALSE)</f>
        <v>0</v>
      </c>
      <c r="J208" s="179">
        <f>HLOOKUP($D208,Allocators!$E$14:$AU$28,J$10+ROWS(Allocators!$E$15:$E$21),FALSE)</f>
        <v>0</v>
      </c>
      <c r="K208" s="179">
        <f>HLOOKUP($D208,Allocators!$E$14:$AU$28,K$10+ROWS(Allocators!$E$15:$E$21),FALSE)</f>
        <v>1</v>
      </c>
      <c r="L208" s="179">
        <f>HLOOKUP($D208,Allocators!$E$14:$AU$28,L$10+ROWS(Allocators!$E$15:$E$21),FALSE)</f>
        <v>0</v>
      </c>
      <c r="M208" s="25"/>
    </row>
    <row r="209" spans="2:13" outlineLevel="1" x14ac:dyDescent="0.4">
      <c r="B209" s="53" t="s">
        <v>96</v>
      </c>
      <c r="E209" s="74"/>
      <c r="F209" s="74"/>
      <c r="G209" s="74"/>
      <c r="H209" s="74"/>
      <c r="I209" s="74"/>
      <c r="J209" s="74"/>
      <c r="K209" s="74"/>
      <c r="L209" s="74"/>
      <c r="M209" s="25"/>
    </row>
    <row r="210" spans="2:13" outlineLevel="1" x14ac:dyDescent="0.4">
      <c r="B210" s="53" t="s">
        <v>117</v>
      </c>
      <c r="C210" s="10" t="s">
        <v>214</v>
      </c>
      <c r="D210" s="24">
        <v>19</v>
      </c>
      <c r="E210" s="179">
        <f>HLOOKUP($D210,Allocators!$E$14:$AU$28,E$10+ROWS(Allocators!$E$15:$E$21),FALSE)</f>
        <v>0</v>
      </c>
      <c r="F210" s="179">
        <f>HLOOKUP($D210,Allocators!$E$14:$AU$28,F$10+ROWS(Allocators!$E$15:$E$21),FALSE)</f>
        <v>0</v>
      </c>
      <c r="G210" s="179">
        <f>HLOOKUP($D210,Allocators!$E$14:$AU$28,G$10+ROWS(Allocators!$E$15:$E$21),FALSE)</f>
        <v>0</v>
      </c>
      <c r="H210" s="179">
        <f>HLOOKUP($D210,Allocators!$E$14:$AU$28,H$10+ROWS(Allocators!$E$15:$E$21),FALSE)</f>
        <v>0</v>
      </c>
      <c r="I210" s="179">
        <f>HLOOKUP($D210,Allocators!$E$14:$AU$28,I$10+ROWS(Allocators!$E$15:$E$21),FALSE)</f>
        <v>0</v>
      </c>
      <c r="J210" s="179">
        <f>HLOOKUP($D210,Allocators!$E$14:$AU$28,J$10+ROWS(Allocators!$E$15:$E$21),FALSE)</f>
        <v>1</v>
      </c>
      <c r="K210" s="179">
        <f>HLOOKUP($D210,Allocators!$E$14:$AU$28,K$10+ROWS(Allocators!$E$15:$E$21),FALSE)</f>
        <v>0</v>
      </c>
      <c r="L210" s="179">
        <f>HLOOKUP($D210,Allocators!$E$14:$AU$28,L$10+ROWS(Allocators!$E$15:$E$21),FALSE)</f>
        <v>0</v>
      </c>
      <c r="M210" s="25"/>
    </row>
    <row r="211" spans="2:13" outlineLevel="1" x14ac:dyDescent="0.4">
      <c r="B211" s="53" t="s">
        <v>118</v>
      </c>
      <c r="C211" s="10" t="s">
        <v>214</v>
      </c>
      <c r="D211" s="24">
        <v>20</v>
      </c>
      <c r="E211" s="179">
        <f>HLOOKUP($D211,Allocators!$E$14:$AU$28,E$10+ROWS(Allocators!$E$15:$E$21),FALSE)</f>
        <v>0</v>
      </c>
      <c r="F211" s="179">
        <f>HLOOKUP($D211,Allocators!$E$14:$AU$28,F$10+ROWS(Allocators!$E$15:$E$21),FALSE)</f>
        <v>0</v>
      </c>
      <c r="G211" s="179">
        <f>HLOOKUP($D211,Allocators!$E$14:$AU$28,G$10+ROWS(Allocators!$E$15:$E$21),FALSE)</f>
        <v>0</v>
      </c>
      <c r="H211" s="179">
        <f>HLOOKUP($D211,Allocators!$E$14:$AU$28,H$10+ROWS(Allocators!$E$15:$E$21),FALSE)</f>
        <v>0</v>
      </c>
      <c r="I211" s="179">
        <f>HLOOKUP($D211,Allocators!$E$14:$AU$28,I$10+ROWS(Allocators!$E$15:$E$21),FALSE)</f>
        <v>0</v>
      </c>
      <c r="J211" s="179">
        <f>HLOOKUP($D211,Allocators!$E$14:$AU$28,J$10+ROWS(Allocators!$E$15:$E$21),FALSE)</f>
        <v>1</v>
      </c>
      <c r="K211" s="179">
        <f>HLOOKUP($D211,Allocators!$E$14:$AU$28,K$10+ROWS(Allocators!$E$15:$E$21),FALSE)</f>
        <v>0</v>
      </c>
      <c r="L211" s="179">
        <f>HLOOKUP($D211,Allocators!$E$14:$AU$28,L$10+ROWS(Allocators!$E$15:$E$21),FALSE)</f>
        <v>0</v>
      </c>
      <c r="M211" s="25"/>
    </row>
    <row r="212" spans="2:13" outlineLevel="1" x14ac:dyDescent="0.4">
      <c r="B212" s="53" t="s">
        <v>119</v>
      </c>
      <c r="C212" s="10" t="s">
        <v>214</v>
      </c>
      <c r="D212" s="24">
        <v>21</v>
      </c>
      <c r="E212" s="179">
        <f>HLOOKUP($D212,Allocators!$E$14:$AU$28,E$10+ROWS(Allocators!$E$15:$E$21),FALSE)</f>
        <v>0</v>
      </c>
      <c r="F212" s="179">
        <f>HLOOKUP($D212,Allocators!$E$14:$AU$28,F$10+ROWS(Allocators!$E$15:$E$21),FALSE)</f>
        <v>0</v>
      </c>
      <c r="G212" s="179">
        <f>HLOOKUP($D212,Allocators!$E$14:$AU$28,G$10+ROWS(Allocators!$E$15:$E$21),FALSE)</f>
        <v>0</v>
      </c>
      <c r="H212" s="179">
        <f>HLOOKUP($D212,Allocators!$E$14:$AU$28,H$10+ROWS(Allocators!$E$15:$E$21),FALSE)</f>
        <v>0</v>
      </c>
      <c r="I212" s="179">
        <f>HLOOKUP($D212,Allocators!$E$14:$AU$28,I$10+ROWS(Allocators!$E$15:$E$21),FALSE)</f>
        <v>0</v>
      </c>
      <c r="J212" s="179">
        <f>HLOOKUP($D212,Allocators!$E$14:$AU$28,J$10+ROWS(Allocators!$E$15:$E$21),FALSE)</f>
        <v>1</v>
      </c>
      <c r="K212" s="179">
        <f>HLOOKUP($D212,Allocators!$E$14:$AU$28,K$10+ROWS(Allocators!$E$15:$E$21),FALSE)</f>
        <v>0</v>
      </c>
      <c r="L212" s="179">
        <f>HLOOKUP($D212,Allocators!$E$14:$AU$28,L$10+ROWS(Allocators!$E$15:$E$21),FALSE)</f>
        <v>0</v>
      </c>
      <c r="M212" s="25"/>
    </row>
    <row r="213" spans="2:13" outlineLevel="1" x14ac:dyDescent="0.4">
      <c r="B213" s="53" t="s">
        <v>120</v>
      </c>
      <c r="C213" s="10" t="s">
        <v>214</v>
      </c>
      <c r="D213" s="24">
        <v>22</v>
      </c>
      <c r="E213" s="179">
        <f>HLOOKUP($D213,Allocators!$E$14:$AU$28,E$10+ROWS(Allocators!$E$15:$E$21),FALSE)</f>
        <v>0</v>
      </c>
      <c r="F213" s="179">
        <f>HLOOKUP($D213,Allocators!$E$14:$AU$28,F$10+ROWS(Allocators!$E$15:$E$21),FALSE)</f>
        <v>0</v>
      </c>
      <c r="G213" s="179">
        <f>HLOOKUP($D213,Allocators!$E$14:$AU$28,G$10+ROWS(Allocators!$E$15:$E$21),FALSE)</f>
        <v>0</v>
      </c>
      <c r="H213" s="179">
        <f>HLOOKUP($D213,Allocators!$E$14:$AU$28,H$10+ROWS(Allocators!$E$15:$E$21),FALSE)</f>
        <v>0</v>
      </c>
      <c r="I213" s="179">
        <f>HLOOKUP($D213,Allocators!$E$14:$AU$28,I$10+ROWS(Allocators!$E$15:$E$21),FALSE)</f>
        <v>0</v>
      </c>
      <c r="J213" s="179">
        <f>HLOOKUP($D213,Allocators!$E$14:$AU$28,J$10+ROWS(Allocators!$E$15:$E$21),FALSE)</f>
        <v>0</v>
      </c>
      <c r="K213" s="179">
        <f>HLOOKUP($D213,Allocators!$E$14:$AU$28,K$10+ROWS(Allocators!$E$15:$E$21),FALSE)</f>
        <v>1</v>
      </c>
      <c r="L213" s="179">
        <f>HLOOKUP($D213,Allocators!$E$14:$AU$28,L$10+ROWS(Allocators!$E$15:$E$21),FALSE)</f>
        <v>0</v>
      </c>
      <c r="M213" s="25"/>
    </row>
    <row r="214" spans="2:13" outlineLevel="1" x14ac:dyDescent="0.4">
      <c r="B214" s="66" t="s">
        <v>81</v>
      </c>
      <c r="M214" s="25"/>
    </row>
    <row r="215" spans="2:13" outlineLevel="1" x14ac:dyDescent="0.4">
      <c r="B215" s="53" t="s">
        <v>97</v>
      </c>
      <c r="M215" s="25"/>
    </row>
    <row r="216" spans="2:13" outlineLevel="1" x14ac:dyDescent="0.4">
      <c r="B216" s="67" t="s">
        <v>121</v>
      </c>
      <c r="M216" s="25"/>
    </row>
    <row r="217" spans="2:13" outlineLevel="1" x14ac:dyDescent="0.4">
      <c r="B217" s="68" t="s">
        <v>132</v>
      </c>
      <c r="C217" s="10" t="s">
        <v>214</v>
      </c>
      <c r="D217" s="24">
        <v>23</v>
      </c>
      <c r="E217" s="179">
        <f>HLOOKUP($D217,Allocators!$E$14:$AU$28,E$10+ROWS(Allocators!$E$15:$E$21),FALSE)</f>
        <v>0</v>
      </c>
      <c r="F217" s="179">
        <f>HLOOKUP($D217,Allocators!$E$14:$AU$28,F$10+ROWS(Allocators!$E$15:$E$21),FALSE)</f>
        <v>0</v>
      </c>
      <c r="G217" s="179">
        <f>HLOOKUP($D217,Allocators!$E$14:$AU$28,G$10+ROWS(Allocators!$E$15:$E$21),FALSE)</f>
        <v>0</v>
      </c>
      <c r="H217" s="179">
        <f>HLOOKUP($D217,Allocators!$E$14:$AU$28,H$10+ROWS(Allocators!$E$15:$E$21),FALSE)</f>
        <v>0</v>
      </c>
      <c r="I217" s="179">
        <f>HLOOKUP($D217,Allocators!$E$14:$AU$28,I$10+ROWS(Allocators!$E$15:$E$21),FALSE)</f>
        <v>0</v>
      </c>
      <c r="J217" s="179">
        <f>HLOOKUP($D217,Allocators!$E$14:$AU$28,J$10+ROWS(Allocators!$E$15:$E$21),FALSE)</f>
        <v>0</v>
      </c>
      <c r="K217" s="179">
        <f>HLOOKUP($D217,Allocators!$E$14:$AU$28,K$10+ROWS(Allocators!$E$15:$E$21),FALSE)</f>
        <v>0</v>
      </c>
      <c r="L217" s="179">
        <f>HLOOKUP($D217,Allocators!$E$14:$AU$28,L$10+ROWS(Allocators!$E$15:$E$21),FALSE)</f>
        <v>1</v>
      </c>
      <c r="M217" s="25"/>
    </row>
    <row r="218" spans="2:13" outlineLevel="1" x14ac:dyDescent="0.4">
      <c r="B218" s="68" t="s">
        <v>133</v>
      </c>
      <c r="C218" s="10" t="s">
        <v>214</v>
      </c>
      <c r="D218" s="24">
        <v>24</v>
      </c>
      <c r="E218" s="179">
        <f>HLOOKUP($D218,Allocators!$E$14:$AU$28,E$10+ROWS(Allocators!$E$15:$E$21),FALSE)</f>
        <v>0</v>
      </c>
      <c r="F218" s="179">
        <f>HLOOKUP($D218,Allocators!$E$14:$AU$28,F$10+ROWS(Allocators!$E$15:$E$21),FALSE)</f>
        <v>0</v>
      </c>
      <c r="G218" s="179">
        <f>HLOOKUP($D218,Allocators!$E$14:$AU$28,G$10+ROWS(Allocators!$E$15:$E$21),FALSE)</f>
        <v>0</v>
      </c>
      <c r="H218" s="179">
        <f>HLOOKUP($D218,Allocators!$E$14:$AU$28,H$10+ROWS(Allocators!$E$15:$E$21),FALSE)</f>
        <v>0</v>
      </c>
      <c r="I218" s="179">
        <f>HLOOKUP($D218,Allocators!$E$14:$AU$28,I$10+ROWS(Allocators!$E$15:$E$21),FALSE)</f>
        <v>0</v>
      </c>
      <c r="J218" s="179">
        <f>HLOOKUP($D218,Allocators!$E$14:$AU$28,J$10+ROWS(Allocators!$E$15:$E$21),FALSE)</f>
        <v>0</v>
      </c>
      <c r="K218" s="179">
        <f>HLOOKUP($D218,Allocators!$E$14:$AU$28,K$10+ROWS(Allocators!$E$15:$E$21),FALSE)</f>
        <v>0</v>
      </c>
      <c r="L218" s="179">
        <f>HLOOKUP($D218,Allocators!$E$14:$AU$28,L$10+ROWS(Allocators!$E$15:$E$21),FALSE)</f>
        <v>1</v>
      </c>
      <c r="M218" s="25"/>
    </row>
    <row r="219" spans="2:13" outlineLevel="1" x14ac:dyDescent="0.4">
      <c r="B219" s="68" t="s">
        <v>134</v>
      </c>
      <c r="C219" s="10" t="s">
        <v>214</v>
      </c>
      <c r="D219" s="24">
        <v>25</v>
      </c>
      <c r="E219" s="179">
        <f>HLOOKUP($D219,Allocators!$E$14:$AU$28,E$10+ROWS(Allocators!$E$15:$E$21),FALSE)</f>
        <v>0</v>
      </c>
      <c r="F219" s="179">
        <f>HLOOKUP($D219,Allocators!$E$14:$AU$28,F$10+ROWS(Allocators!$E$15:$E$21),FALSE)</f>
        <v>0</v>
      </c>
      <c r="G219" s="179">
        <f>HLOOKUP($D219,Allocators!$E$14:$AU$28,G$10+ROWS(Allocators!$E$15:$E$21),FALSE)</f>
        <v>0</v>
      </c>
      <c r="H219" s="179">
        <f>HLOOKUP($D219,Allocators!$E$14:$AU$28,H$10+ROWS(Allocators!$E$15:$E$21),FALSE)</f>
        <v>0</v>
      </c>
      <c r="I219" s="179">
        <f>HLOOKUP($D219,Allocators!$E$14:$AU$28,I$10+ROWS(Allocators!$E$15:$E$21),FALSE)</f>
        <v>0</v>
      </c>
      <c r="J219" s="179">
        <f>HLOOKUP($D219,Allocators!$E$14:$AU$28,J$10+ROWS(Allocators!$E$15:$E$21),FALSE)</f>
        <v>0</v>
      </c>
      <c r="K219" s="179">
        <f>HLOOKUP($D219,Allocators!$E$14:$AU$28,K$10+ROWS(Allocators!$E$15:$E$21),FALSE)</f>
        <v>0</v>
      </c>
      <c r="L219" s="179">
        <f>HLOOKUP($D219,Allocators!$E$14:$AU$28,L$10+ROWS(Allocators!$E$15:$E$21),FALSE)</f>
        <v>1</v>
      </c>
      <c r="M219" s="25"/>
    </row>
    <row r="220" spans="2:13" outlineLevel="1" x14ac:dyDescent="0.4">
      <c r="B220" s="67" t="s">
        <v>122</v>
      </c>
      <c r="C220" s="10" t="s">
        <v>214</v>
      </c>
      <c r="D220" s="24">
        <v>26</v>
      </c>
      <c r="E220" s="179">
        <f>HLOOKUP($D220,Allocators!$E$14:$AU$28,E$10+ROWS(Allocators!$E$15:$E$21),FALSE)</f>
        <v>0</v>
      </c>
      <c r="F220" s="179">
        <f>HLOOKUP($D220,Allocators!$E$14:$AU$28,F$10+ROWS(Allocators!$E$15:$E$21),FALSE)</f>
        <v>0</v>
      </c>
      <c r="G220" s="179">
        <f>HLOOKUP($D220,Allocators!$E$14:$AU$28,G$10+ROWS(Allocators!$E$15:$E$21),FALSE)</f>
        <v>0</v>
      </c>
      <c r="H220" s="179">
        <f>HLOOKUP($D220,Allocators!$E$14:$AU$28,H$10+ROWS(Allocators!$E$15:$E$21),FALSE)</f>
        <v>0</v>
      </c>
      <c r="I220" s="179">
        <f>HLOOKUP($D220,Allocators!$E$14:$AU$28,I$10+ROWS(Allocators!$E$15:$E$21),FALSE)</f>
        <v>0</v>
      </c>
      <c r="J220" s="179">
        <f>HLOOKUP($D220,Allocators!$E$14:$AU$28,J$10+ROWS(Allocators!$E$15:$E$21),FALSE)</f>
        <v>0</v>
      </c>
      <c r="K220" s="179">
        <f>HLOOKUP($D220,Allocators!$E$14:$AU$28,K$10+ROWS(Allocators!$E$15:$E$21),FALSE)</f>
        <v>0</v>
      </c>
      <c r="L220" s="179">
        <f>HLOOKUP($D220,Allocators!$E$14:$AU$28,L$10+ROWS(Allocators!$E$15:$E$21),FALSE)</f>
        <v>1</v>
      </c>
      <c r="M220" s="25"/>
    </row>
    <row r="221" spans="2:13" outlineLevel="1" x14ac:dyDescent="0.4">
      <c r="B221" s="53" t="s">
        <v>98</v>
      </c>
      <c r="M221" s="25"/>
    </row>
    <row r="222" spans="2:13" outlineLevel="1" x14ac:dyDescent="0.4">
      <c r="B222" s="67" t="s">
        <v>123</v>
      </c>
      <c r="C222" s="10" t="s">
        <v>214</v>
      </c>
      <c r="D222" s="24">
        <v>27</v>
      </c>
      <c r="E222" s="179">
        <f>HLOOKUP($D222,Allocators!$E$14:$AU$28,E$10+ROWS(Allocators!$E$15:$E$21),FALSE)</f>
        <v>0</v>
      </c>
      <c r="F222" s="179">
        <f>HLOOKUP($D222,Allocators!$E$14:$AU$28,F$10+ROWS(Allocators!$E$15:$E$21),FALSE)</f>
        <v>0</v>
      </c>
      <c r="G222" s="179">
        <f>HLOOKUP($D222,Allocators!$E$14:$AU$28,G$10+ROWS(Allocators!$E$15:$E$21),FALSE)</f>
        <v>0</v>
      </c>
      <c r="H222" s="179">
        <f>HLOOKUP($D222,Allocators!$E$14:$AU$28,H$10+ROWS(Allocators!$E$15:$E$21),FALSE)</f>
        <v>0</v>
      </c>
      <c r="I222" s="179">
        <f>HLOOKUP($D222,Allocators!$E$14:$AU$28,I$10+ROWS(Allocators!$E$15:$E$21),FALSE)</f>
        <v>0</v>
      </c>
      <c r="J222" s="179">
        <f>HLOOKUP($D222,Allocators!$E$14:$AU$28,J$10+ROWS(Allocators!$E$15:$E$21),FALSE)</f>
        <v>0</v>
      </c>
      <c r="K222" s="179">
        <f>HLOOKUP($D222,Allocators!$E$14:$AU$28,K$10+ROWS(Allocators!$E$15:$E$21),FALSE)</f>
        <v>0</v>
      </c>
      <c r="L222" s="179">
        <f>HLOOKUP($D222,Allocators!$E$14:$AU$28,L$10+ROWS(Allocators!$E$15:$E$21),FALSE)</f>
        <v>1</v>
      </c>
      <c r="M222" s="25"/>
    </row>
    <row r="223" spans="2:13" outlineLevel="1" x14ac:dyDescent="0.4">
      <c r="B223" s="53" t="s">
        <v>99</v>
      </c>
      <c r="M223" s="25"/>
    </row>
    <row r="224" spans="2:13" outlineLevel="1" x14ac:dyDescent="0.4">
      <c r="B224" s="67" t="s">
        <v>124</v>
      </c>
      <c r="C224" s="10" t="s">
        <v>214</v>
      </c>
      <c r="D224" s="24">
        <v>28</v>
      </c>
      <c r="E224" s="179">
        <f>HLOOKUP($D224,Allocators!$E$14:$AU$28,E$10+ROWS(Allocators!$E$15:$E$21),FALSE)</f>
        <v>0</v>
      </c>
      <c r="F224" s="179">
        <f>HLOOKUP($D224,Allocators!$E$14:$AU$28,F$10+ROWS(Allocators!$E$15:$E$21),FALSE)</f>
        <v>0</v>
      </c>
      <c r="G224" s="179">
        <f>HLOOKUP($D224,Allocators!$E$14:$AU$28,G$10+ROWS(Allocators!$E$15:$E$21),FALSE)</f>
        <v>0</v>
      </c>
      <c r="H224" s="179">
        <f>HLOOKUP($D224,Allocators!$E$14:$AU$28,H$10+ROWS(Allocators!$E$15:$E$21),FALSE)</f>
        <v>0</v>
      </c>
      <c r="I224" s="179">
        <f>HLOOKUP($D224,Allocators!$E$14:$AU$28,I$10+ROWS(Allocators!$E$15:$E$21),FALSE)</f>
        <v>0</v>
      </c>
      <c r="J224" s="179">
        <f>HLOOKUP($D224,Allocators!$E$14:$AU$28,J$10+ROWS(Allocators!$E$15:$E$21),FALSE)</f>
        <v>0</v>
      </c>
      <c r="K224" s="179">
        <f>HLOOKUP($D224,Allocators!$E$14:$AU$28,K$10+ROWS(Allocators!$E$15:$E$21),FALSE)</f>
        <v>0</v>
      </c>
      <c r="L224" s="179">
        <f>HLOOKUP($D224,Allocators!$E$14:$AU$28,L$10+ROWS(Allocators!$E$15:$E$21),FALSE)</f>
        <v>1</v>
      </c>
      <c r="M224" s="25"/>
    </row>
    <row r="225" spans="2:13" outlineLevel="1" x14ac:dyDescent="0.4">
      <c r="B225" s="67" t="s">
        <v>125</v>
      </c>
      <c r="C225" s="10" t="s">
        <v>214</v>
      </c>
      <c r="D225" s="24">
        <v>29</v>
      </c>
      <c r="E225" s="179">
        <f>HLOOKUP($D225,Allocators!$E$14:$AU$28,E$10+ROWS(Allocators!$E$15:$E$21),FALSE)</f>
        <v>0</v>
      </c>
      <c r="F225" s="179">
        <f>HLOOKUP($D225,Allocators!$E$14:$AU$28,F$10+ROWS(Allocators!$E$15:$E$21),FALSE)</f>
        <v>0</v>
      </c>
      <c r="G225" s="179">
        <f>HLOOKUP($D225,Allocators!$E$14:$AU$28,G$10+ROWS(Allocators!$E$15:$E$21),FALSE)</f>
        <v>0</v>
      </c>
      <c r="H225" s="179">
        <f>HLOOKUP($D225,Allocators!$E$14:$AU$28,H$10+ROWS(Allocators!$E$15:$E$21),FALSE)</f>
        <v>0</v>
      </c>
      <c r="I225" s="179">
        <f>HLOOKUP($D225,Allocators!$E$14:$AU$28,I$10+ROWS(Allocators!$E$15:$E$21),FALSE)</f>
        <v>0</v>
      </c>
      <c r="J225" s="179">
        <f>HLOOKUP($D225,Allocators!$E$14:$AU$28,J$10+ROWS(Allocators!$E$15:$E$21),FALSE)</f>
        <v>0</v>
      </c>
      <c r="K225" s="179">
        <f>HLOOKUP($D225,Allocators!$E$14:$AU$28,K$10+ROWS(Allocators!$E$15:$E$21),FALSE)</f>
        <v>0</v>
      </c>
      <c r="L225" s="179">
        <f>HLOOKUP($D225,Allocators!$E$14:$AU$28,L$10+ROWS(Allocators!$E$15:$E$21),FALSE)</f>
        <v>1</v>
      </c>
      <c r="M225" s="25"/>
    </row>
    <row r="226" spans="2:13" outlineLevel="1" x14ac:dyDescent="0.4">
      <c r="B226" s="53" t="s">
        <v>100</v>
      </c>
      <c r="M226" s="25"/>
    </row>
    <row r="227" spans="2:13" outlineLevel="1" x14ac:dyDescent="0.4">
      <c r="B227" s="67" t="s">
        <v>126</v>
      </c>
      <c r="C227" s="10" t="s">
        <v>214</v>
      </c>
      <c r="D227" s="24">
        <v>30</v>
      </c>
      <c r="E227" s="179">
        <f>HLOOKUP($D227,Allocators!$E$14:$AU$28,E$10+ROWS(Allocators!$E$15:$E$21),FALSE)</f>
        <v>0</v>
      </c>
      <c r="F227" s="179">
        <f>HLOOKUP($D227,Allocators!$E$14:$AU$28,F$10+ROWS(Allocators!$E$15:$E$21),FALSE)</f>
        <v>0</v>
      </c>
      <c r="G227" s="179">
        <f>HLOOKUP($D227,Allocators!$E$14:$AU$28,G$10+ROWS(Allocators!$E$15:$E$21),FALSE)</f>
        <v>0</v>
      </c>
      <c r="H227" s="179">
        <f>HLOOKUP($D227,Allocators!$E$14:$AU$28,H$10+ROWS(Allocators!$E$15:$E$21),FALSE)</f>
        <v>0</v>
      </c>
      <c r="I227" s="179">
        <f>HLOOKUP($D227,Allocators!$E$14:$AU$28,I$10+ROWS(Allocators!$E$15:$E$21),FALSE)</f>
        <v>0</v>
      </c>
      <c r="J227" s="179">
        <f>HLOOKUP($D227,Allocators!$E$14:$AU$28,J$10+ROWS(Allocators!$E$15:$E$21),FALSE)</f>
        <v>0</v>
      </c>
      <c r="K227" s="179">
        <f>HLOOKUP($D227,Allocators!$E$14:$AU$28,K$10+ROWS(Allocators!$E$15:$E$21),FALSE)</f>
        <v>0</v>
      </c>
      <c r="L227" s="179">
        <f>HLOOKUP($D227,Allocators!$E$14:$AU$28,L$10+ROWS(Allocators!$E$15:$E$21),FALSE)</f>
        <v>1</v>
      </c>
      <c r="M227" s="25"/>
    </row>
    <row r="228" spans="2:13" outlineLevel="1" x14ac:dyDescent="0.4">
      <c r="B228" s="67" t="s">
        <v>127</v>
      </c>
      <c r="C228" s="10" t="s">
        <v>214</v>
      </c>
      <c r="D228" s="24">
        <v>31</v>
      </c>
      <c r="E228" s="179">
        <f>HLOOKUP($D228,Allocators!$E$14:$AU$28,E$10+ROWS(Allocators!$E$15:$E$21),FALSE)</f>
        <v>0</v>
      </c>
      <c r="F228" s="179">
        <f>HLOOKUP($D228,Allocators!$E$14:$AU$28,F$10+ROWS(Allocators!$E$15:$E$21),FALSE)</f>
        <v>0</v>
      </c>
      <c r="G228" s="179">
        <f>HLOOKUP($D228,Allocators!$E$14:$AU$28,G$10+ROWS(Allocators!$E$15:$E$21),FALSE)</f>
        <v>0</v>
      </c>
      <c r="H228" s="179">
        <f>HLOOKUP($D228,Allocators!$E$14:$AU$28,H$10+ROWS(Allocators!$E$15:$E$21),FALSE)</f>
        <v>0</v>
      </c>
      <c r="I228" s="179">
        <f>HLOOKUP($D228,Allocators!$E$14:$AU$28,I$10+ROWS(Allocators!$E$15:$E$21),FALSE)</f>
        <v>0</v>
      </c>
      <c r="J228" s="179">
        <f>HLOOKUP($D228,Allocators!$E$14:$AU$28,J$10+ROWS(Allocators!$E$15:$E$21),FALSE)</f>
        <v>0</v>
      </c>
      <c r="K228" s="179">
        <f>HLOOKUP($D228,Allocators!$E$14:$AU$28,K$10+ROWS(Allocators!$E$15:$E$21),FALSE)</f>
        <v>0</v>
      </c>
      <c r="L228" s="179">
        <f>HLOOKUP($D228,Allocators!$E$14:$AU$28,L$10+ROWS(Allocators!$E$15:$E$21),FALSE)</f>
        <v>1</v>
      </c>
      <c r="M228" s="25"/>
    </row>
    <row r="229" spans="2:13" outlineLevel="1" x14ac:dyDescent="0.4">
      <c r="B229" s="67" t="s">
        <v>242</v>
      </c>
      <c r="C229" s="10" t="s">
        <v>214</v>
      </c>
      <c r="D229" s="24">
        <v>32</v>
      </c>
      <c r="E229" s="179">
        <f>HLOOKUP($D229,Allocators!$E$14:$AU$28,E$10+ROWS(Allocators!$E$15:$E$21),FALSE)</f>
        <v>0</v>
      </c>
      <c r="F229" s="179">
        <f>HLOOKUP($D229,Allocators!$E$14:$AU$28,F$10+ROWS(Allocators!$E$15:$E$21),FALSE)</f>
        <v>0</v>
      </c>
      <c r="G229" s="179">
        <f>HLOOKUP($D229,Allocators!$E$14:$AU$28,G$10+ROWS(Allocators!$E$15:$E$21),FALSE)</f>
        <v>0</v>
      </c>
      <c r="H229" s="179">
        <f>HLOOKUP($D229,Allocators!$E$14:$AU$28,H$10+ROWS(Allocators!$E$15:$E$21),FALSE)</f>
        <v>0</v>
      </c>
      <c r="I229" s="179">
        <f>HLOOKUP($D229,Allocators!$E$14:$AU$28,I$10+ROWS(Allocators!$E$15:$E$21),FALSE)</f>
        <v>0</v>
      </c>
      <c r="J229" s="179">
        <f>HLOOKUP($D229,Allocators!$E$14:$AU$28,J$10+ROWS(Allocators!$E$15:$E$21),FALSE)</f>
        <v>0</v>
      </c>
      <c r="K229" s="179">
        <f>HLOOKUP($D229,Allocators!$E$14:$AU$28,K$10+ROWS(Allocators!$E$15:$E$21),FALSE)</f>
        <v>0</v>
      </c>
      <c r="L229" s="179">
        <f>HLOOKUP($D229,Allocators!$E$14:$AU$28,L$10+ROWS(Allocators!$E$15:$E$21),FALSE)</f>
        <v>1</v>
      </c>
      <c r="M229" s="25"/>
    </row>
    <row r="230" spans="2:13" outlineLevel="1" x14ac:dyDescent="0.4">
      <c r="B230" s="66" t="s">
        <v>82</v>
      </c>
      <c r="M230" s="25"/>
    </row>
    <row r="231" spans="2:13" outlineLevel="1" x14ac:dyDescent="0.4">
      <c r="B231" s="53" t="s">
        <v>101</v>
      </c>
      <c r="M231" s="25"/>
    </row>
    <row r="232" spans="2:13" outlineLevel="1" x14ac:dyDescent="0.4">
      <c r="B232" s="67" t="s">
        <v>129</v>
      </c>
      <c r="C232" s="10" t="s">
        <v>214</v>
      </c>
      <c r="D232" s="24">
        <v>33</v>
      </c>
      <c r="E232" s="179">
        <f>HLOOKUP($D232,Allocators!$E$14:$AU$28,E$10+ROWS(Allocators!$E$15:$E$21),FALSE)</f>
        <v>0</v>
      </c>
      <c r="F232" s="179">
        <f>HLOOKUP($D232,Allocators!$E$14:$AU$28,F$10+ROWS(Allocators!$E$15:$E$21),FALSE)</f>
        <v>0</v>
      </c>
      <c r="G232" s="179">
        <f>HLOOKUP($D232,Allocators!$E$14:$AU$28,G$10+ROWS(Allocators!$E$15:$E$21),FALSE)</f>
        <v>0</v>
      </c>
      <c r="H232" s="179">
        <f>HLOOKUP($D232,Allocators!$E$14:$AU$28,H$10+ROWS(Allocators!$E$15:$E$21),FALSE)</f>
        <v>0</v>
      </c>
      <c r="I232" s="179">
        <f>HLOOKUP($D232,Allocators!$E$14:$AU$28,I$10+ROWS(Allocators!$E$15:$E$21),FALSE)</f>
        <v>0</v>
      </c>
      <c r="J232" s="179">
        <f>HLOOKUP($D232,Allocators!$E$14:$AU$28,J$10+ROWS(Allocators!$E$15:$E$21),FALSE)</f>
        <v>0</v>
      </c>
      <c r="K232" s="179">
        <f>HLOOKUP($D232,Allocators!$E$14:$AU$28,K$10+ROWS(Allocators!$E$15:$E$21),FALSE)</f>
        <v>0</v>
      </c>
      <c r="L232" s="179">
        <f>HLOOKUP($D232,Allocators!$E$14:$AU$28,L$10+ROWS(Allocators!$E$15:$E$21),FALSE)</f>
        <v>1</v>
      </c>
      <c r="M232" s="25"/>
    </row>
    <row r="233" spans="2:13" outlineLevel="1" x14ac:dyDescent="0.4">
      <c r="B233" s="53" t="s">
        <v>102</v>
      </c>
      <c r="M233" s="25"/>
    </row>
    <row r="234" spans="2:13" outlineLevel="1" x14ac:dyDescent="0.4">
      <c r="B234" s="67" t="s">
        <v>102</v>
      </c>
      <c r="C234" s="10" t="s">
        <v>214</v>
      </c>
      <c r="D234" s="24">
        <v>34</v>
      </c>
      <c r="E234" s="179">
        <f>HLOOKUP($D234,Allocators!$E$14:$AU$28,E$10+ROWS(Allocators!$E$15:$E$21),FALSE)</f>
        <v>0</v>
      </c>
      <c r="F234" s="179">
        <f>HLOOKUP($D234,Allocators!$E$14:$AU$28,F$10+ROWS(Allocators!$E$15:$E$21),FALSE)</f>
        <v>0</v>
      </c>
      <c r="G234" s="179">
        <f>HLOOKUP($D234,Allocators!$E$14:$AU$28,G$10+ROWS(Allocators!$E$15:$E$21),FALSE)</f>
        <v>0</v>
      </c>
      <c r="H234" s="179">
        <f>HLOOKUP($D234,Allocators!$E$14:$AU$28,H$10+ROWS(Allocators!$E$15:$E$21),FALSE)</f>
        <v>0</v>
      </c>
      <c r="I234" s="179">
        <f>HLOOKUP($D234,Allocators!$E$14:$AU$28,I$10+ROWS(Allocators!$E$15:$E$21),FALSE)</f>
        <v>0</v>
      </c>
      <c r="J234" s="179">
        <f>HLOOKUP($D234,Allocators!$E$14:$AU$28,J$10+ROWS(Allocators!$E$15:$E$21),FALSE)</f>
        <v>0</v>
      </c>
      <c r="K234" s="179">
        <f>HLOOKUP($D234,Allocators!$E$14:$AU$28,K$10+ROWS(Allocators!$E$15:$E$21),FALSE)</f>
        <v>0</v>
      </c>
      <c r="L234" s="179">
        <f>HLOOKUP($D234,Allocators!$E$14:$AU$28,L$10+ROWS(Allocators!$E$15:$E$21),FALSE)</f>
        <v>1</v>
      </c>
      <c r="M234" s="25"/>
    </row>
    <row r="235" spans="2:13" outlineLevel="1" x14ac:dyDescent="0.4">
      <c r="B235" s="53" t="s">
        <v>103</v>
      </c>
      <c r="M235" s="25"/>
    </row>
    <row r="236" spans="2:13" outlineLevel="1" x14ac:dyDescent="0.4">
      <c r="B236" s="67" t="s">
        <v>130</v>
      </c>
      <c r="C236" s="10" t="s">
        <v>214</v>
      </c>
      <c r="D236" s="24">
        <v>35</v>
      </c>
      <c r="E236" s="179">
        <f>HLOOKUP($D236,Allocators!$E$14:$AU$28,E$10+ROWS(Allocators!$E$15:$E$21),FALSE)</f>
        <v>0</v>
      </c>
      <c r="F236" s="179">
        <f>HLOOKUP($D236,Allocators!$E$14:$AU$28,F$10+ROWS(Allocators!$E$15:$E$21),FALSE)</f>
        <v>0</v>
      </c>
      <c r="G236" s="179">
        <f>HLOOKUP($D236,Allocators!$E$14:$AU$28,G$10+ROWS(Allocators!$E$15:$E$21),FALSE)</f>
        <v>0</v>
      </c>
      <c r="H236" s="179">
        <f>HLOOKUP($D236,Allocators!$E$14:$AU$28,H$10+ROWS(Allocators!$E$15:$E$21),FALSE)</f>
        <v>0</v>
      </c>
      <c r="I236" s="179">
        <f>HLOOKUP($D236,Allocators!$E$14:$AU$28,I$10+ROWS(Allocators!$E$15:$E$21),FALSE)</f>
        <v>0</v>
      </c>
      <c r="J236" s="179">
        <f>HLOOKUP($D236,Allocators!$E$14:$AU$28,J$10+ROWS(Allocators!$E$15:$E$21),FALSE)</f>
        <v>0</v>
      </c>
      <c r="K236" s="179">
        <f>HLOOKUP($D236,Allocators!$E$14:$AU$28,K$10+ROWS(Allocators!$E$15:$E$21),FALSE)</f>
        <v>0</v>
      </c>
      <c r="L236" s="179">
        <f>HLOOKUP($D236,Allocators!$E$14:$AU$28,L$10+ROWS(Allocators!$E$15:$E$21),FALSE)</f>
        <v>1</v>
      </c>
      <c r="M236" s="25"/>
    </row>
    <row r="237" spans="2:13" outlineLevel="1" x14ac:dyDescent="0.4">
      <c r="B237" s="67" t="s">
        <v>131</v>
      </c>
      <c r="C237" s="10" t="s">
        <v>214</v>
      </c>
      <c r="D237" s="24">
        <v>36</v>
      </c>
      <c r="E237" s="179">
        <f>HLOOKUP($D237,Allocators!$E$14:$AU$28,E$10+ROWS(Allocators!$E$15:$E$21),FALSE)</f>
        <v>0</v>
      </c>
      <c r="F237" s="179">
        <f>HLOOKUP($D237,Allocators!$E$14:$AU$28,F$10+ROWS(Allocators!$E$15:$E$21),FALSE)</f>
        <v>0</v>
      </c>
      <c r="G237" s="179">
        <f>HLOOKUP($D237,Allocators!$E$14:$AU$28,G$10+ROWS(Allocators!$E$15:$E$21),FALSE)</f>
        <v>0</v>
      </c>
      <c r="H237" s="179">
        <f>HLOOKUP($D237,Allocators!$E$14:$AU$28,H$10+ROWS(Allocators!$E$15:$E$21),FALSE)</f>
        <v>0</v>
      </c>
      <c r="I237" s="179">
        <f>HLOOKUP($D237,Allocators!$E$14:$AU$28,I$10+ROWS(Allocators!$E$15:$E$21),FALSE)</f>
        <v>0</v>
      </c>
      <c r="J237" s="179">
        <f>HLOOKUP($D237,Allocators!$E$14:$AU$28,J$10+ROWS(Allocators!$E$15:$E$21),FALSE)</f>
        <v>0</v>
      </c>
      <c r="K237" s="179">
        <f>HLOOKUP($D237,Allocators!$E$14:$AU$28,K$10+ROWS(Allocators!$E$15:$E$21),FALSE)</f>
        <v>0</v>
      </c>
      <c r="L237" s="179">
        <f>HLOOKUP($D237,Allocators!$E$14:$AU$28,L$10+ROWS(Allocators!$E$15:$E$21),FALSE)</f>
        <v>1</v>
      </c>
      <c r="M237" s="25"/>
    </row>
    <row r="238" spans="2:13" outlineLevel="1" x14ac:dyDescent="0.4">
      <c r="B238" s="53" t="s">
        <v>112</v>
      </c>
      <c r="C238" s="10" t="s">
        <v>214</v>
      </c>
      <c r="D238" s="24">
        <v>37</v>
      </c>
      <c r="E238" s="179">
        <f>HLOOKUP($D238,Allocators!$E$14:$AU$28,E$10+ROWS(Allocators!$E$15:$E$21),FALSE)</f>
        <v>0</v>
      </c>
      <c r="F238" s="179">
        <f>HLOOKUP($D238,Allocators!$E$14:$AU$28,F$10+ROWS(Allocators!$E$15:$E$21),FALSE)</f>
        <v>0</v>
      </c>
      <c r="G238" s="179">
        <f>HLOOKUP($D238,Allocators!$E$14:$AU$28,G$10+ROWS(Allocators!$E$15:$E$21),FALSE)</f>
        <v>0</v>
      </c>
      <c r="H238" s="179">
        <f>HLOOKUP($D238,Allocators!$E$14:$AU$28,H$10+ROWS(Allocators!$E$15:$E$21),FALSE)</f>
        <v>0</v>
      </c>
      <c r="I238" s="179">
        <f>HLOOKUP($D238,Allocators!$E$14:$AU$28,I$10+ROWS(Allocators!$E$15:$E$21),FALSE)</f>
        <v>0</v>
      </c>
      <c r="J238" s="179">
        <f>HLOOKUP($D238,Allocators!$E$14:$AU$28,J$10+ROWS(Allocators!$E$15:$E$21),FALSE)</f>
        <v>0</v>
      </c>
      <c r="K238" s="179">
        <f>HLOOKUP($D238,Allocators!$E$14:$AU$28,K$10+ROWS(Allocators!$E$15:$E$21),FALSE)</f>
        <v>0</v>
      </c>
      <c r="L238" s="179">
        <f>HLOOKUP($D238,Allocators!$E$14:$AU$28,L$10+ROWS(Allocators!$E$15:$E$21),FALSE)</f>
        <v>1</v>
      </c>
      <c r="M238" s="25"/>
    </row>
    <row r="239" spans="2:13" outlineLevel="1" x14ac:dyDescent="0.4">
      <c r="B239" s="66" t="s">
        <v>243</v>
      </c>
      <c r="D239" s="24"/>
      <c r="E239" s="74"/>
      <c r="F239" s="74"/>
      <c r="G239" s="74"/>
      <c r="H239" s="74"/>
      <c r="I239" s="74"/>
      <c r="J239" s="74"/>
      <c r="K239" s="74"/>
      <c r="L239" s="74"/>
      <c r="M239" s="25"/>
    </row>
    <row r="240" spans="2:13" outlineLevel="1" x14ac:dyDescent="0.4">
      <c r="B240" s="122" t="s">
        <v>244</v>
      </c>
      <c r="C240" s="10" t="s">
        <v>214</v>
      </c>
      <c r="D240" s="24">
        <v>38</v>
      </c>
      <c r="E240" s="179">
        <f>HLOOKUP($D240,Allocators!$E$14:$AU$28,E$10+ROWS(Allocators!$E$15:$E$21),FALSE)</f>
        <v>0</v>
      </c>
      <c r="F240" s="179">
        <f>HLOOKUP($D240,Allocators!$E$14:$AU$28,F$10+ROWS(Allocators!$E$15:$E$21),FALSE)</f>
        <v>0</v>
      </c>
      <c r="G240" s="179">
        <f>HLOOKUP($D240,Allocators!$E$14:$AU$28,G$10+ROWS(Allocators!$E$15:$E$21),FALSE)</f>
        <v>0</v>
      </c>
      <c r="H240" s="179">
        <f>HLOOKUP($D240,Allocators!$E$14:$AU$28,H$10+ROWS(Allocators!$E$15:$E$21),FALSE)</f>
        <v>0</v>
      </c>
      <c r="I240" s="179">
        <f>HLOOKUP($D240,Allocators!$E$14:$AU$28,I$10+ROWS(Allocators!$E$15:$E$21),FALSE)</f>
        <v>0</v>
      </c>
      <c r="J240" s="179">
        <f>HLOOKUP($D240,Allocators!$E$14:$AU$28,J$10+ROWS(Allocators!$E$15:$E$21),FALSE)</f>
        <v>0</v>
      </c>
      <c r="K240" s="179">
        <f>HLOOKUP($D240,Allocators!$E$14:$AU$28,K$10+ROWS(Allocators!$E$15:$E$21),FALSE)</f>
        <v>0</v>
      </c>
      <c r="L240" s="179">
        <f>HLOOKUP($D240,Allocators!$E$14:$AU$28,L$10+ROWS(Allocators!$E$15:$E$21),FALSE)</f>
        <v>1</v>
      </c>
      <c r="M240" s="25"/>
    </row>
    <row r="241" spans="1:13" outlineLevel="1" x14ac:dyDescent="0.4">
      <c r="B241" s="122" t="s">
        <v>245</v>
      </c>
      <c r="C241" s="10" t="s">
        <v>214</v>
      </c>
      <c r="D241" s="24">
        <v>39</v>
      </c>
      <c r="E241" s="179">
        <f>HLOOKUP($D241,Allocators!$E$14:$AU$28,E$10+ROWS(Allocators!$E$15:$E$21),FALSE)</f>
        <v>0</v>
      </c>
      <c r="F241" s="179">
        <f>HLOOKUP($D241,Allocators!$E$14:$AU$28,F$10+ROWS(Allocators!$E$15:$E$21),FALSE)</f>
        <v>0</v>
      </c>
      <c r="G241" s="179">
        <f>HLOOKUP($D241,Allocators!$E$14:$AU$28,G$10+ROWS(Allocators!$E$15:$E$21),FALSE)</f>
        <v>0</v>
      </c>
      <c r="H241" s="179">
        <f>HLOOKUP($D241,Allocators!$E$14:$AU$28,H$10+ROWS(Allocators!$E$15:$E$21),FALSE)</f>
        <v>0</v>
      </c>
      <c r="I241" s="179">
        <f>HLOOKUP($D241,Allocators!$E$14:$AU$28,I$10+ROWS(Allocators!$E$15:$E$21),FALSE)</f>
        <v>0</v>
      </c>
      <c r="J241" s="179">
        <f>HLOOKUP($D241,Allocators!$E$14:$AU$28,J$10+ROWS(Allocators!$E$15:$E$21),FALSE)</f>
        <v>0</v>
      </c>
      <c r="K241" s="179">
        <f>HLOOKUP($D241,Allocators!$E$14:$AU$28,K$10+ROWS(Allocators!$E$15:$E$21),FALSE)</f>
        <v>0</v>
      </c>
      <c r="L241" s="179">
        <f>HLOOKUP($D241,Allocators!$E$14:$AU$28,L$10+ROWS(Allocators!$E$15:$E$21),FALSE)</f>
        <v>1</v>
      </c>
      <c r="M241" s="25"/>
    </row>
    <row r="242" spans="1:13" outlineLevel="1" x14ac:dyDescent="0.4">
      <c r="B242" s="122" t="s">
        <v>246</v>
      </c>
      <c r="C242" s="10" t="s">
        <v>214</v>
      </c>
      <c r="D242" s="24">
        <v>40</v>
      </c>
      <c r="E242" s="179">
        <f>HLOOKUP($D242,Allocators!$E$14:$AU$28,E$10+ROWS(Allocators!$E$15:$E$21),FALSE)</f>
        <v>0</v>
      </c>
      <c r="F242" s="179">
        <f>HLOOKUP($D242,Allocators!$E$14:$AU$28,F$10+ROWS(Allocators!$E$15:$E$21),FALSE)</f>
        <v>0</v>
      </c>
      <c r="G242" s="179">
        <f>HLOOKUP($D242,Allocators!$E$14:$AU$28,G$10+ROWS(Allocators!$E$15:$E$21),FALSE)</f>
        <v>0</v>
      </c>
      <c r="H242" s="179">
        <f>HLOOKUP($D242,Allocators!$E$14:$AU$28,H$10+ROWS(Allocators!$E$15:$E$21),FALSE)</f>
        <v>0</v>
      </c>
      <c r="I242" s="179">
        <f>HLOOKUP($D242,Allocators!$E$14:$AU$28,I$10+ROWS(Allocators!$E$15:$E$21),FALSE)</f>
        <v>0</v>
      </c>
      <c r="J242" s="179">
        <f>HLOOKUP($D242,Allocators!$E$14:$AU$28,J$10+ROWS(Allocators!$E$15:$E$21),FALSE)</f>
        <v>0</v>
      </c>
      <c r="K242" s="179">
        <f>HLOOKUP($D242,Allocators!$E$14:$AU$28,K$10+ROWS(Allocators!$E$15:$E$21),FALSE)</f>
        <v>0</v>
      </c>
      <c r="L242" s="179">
        <f>HLOOKUP($D242,Allocators!$E$14:$AU$28,L$10+ROWS(Allocators!$E$15:$E$21),FALSE)</f>
        <v>1</v>
      </c>
      <c r="M242" s="25"/>
    </row>
    <row r="243" spans="1:13" outlineLevel="1" x14ac:dyDescent="0.4">
      <c r="B243" s="122" t="s">
        <v>247</v>
      </c>
      <c r="C243" s="10" t="s">
        <v>214</v>
      </c>
      <c r="D243" s="24">
        <v>41</v>
      </c>
      <c r="E243" s="179">
        <f>HLOOKUP($D243,Allocators!$E$14:$AU$28,E$10+ROWS(Allocators!$E$15:$E$21),FALSE)</f>
        <v>0</v>
      </c>
      <c r="F243" s="179">
        <f>HLOOKUP($D243,Allocators!$E$14:$AU$28,F$10+ROWS(Allocators!$E$15:$E$21),FALSE)</f>
        <v>0</v>
      </c>
      <c r="G243" s="179">
        <f>HLOOKUP($D243,Allocators!$E$14:$AU$28,G$10+ROWS(Allocators!$E$15:$E$21),FALSE)</f>
        <v>0</v>
      </c>
      <c r="H243" s="179">
        <f>HLOOKUP($D243,Allocators!$E$14:$AU$28,H$10+ROWS(Allocators!$E$15:$E$21),FALSE)</f>
        <v>0</v>
      </c>
      <c r="I243" s="179">
        <f>HLOOKUP($D243,Allocators!$E$14:$AU$28,I$10+ROWS(Allocators!$E$15:$E$21),FALSE)</f>
        <v>0</v>
      </c>
      <c r="J243" s="179">
        <f>HLOOKUP($D243,Allocators!$E$14:$AU$28,J$10+ROWS(Allocators!$E$15:$E$21),FALSE)</f>
        <v>0</v>
      </c>
      <c r="K243" s="179">
        <f>HLOOKUP($D243,Allocators!$E$14:$AU$28,K$10+ROWS(Allocators!$E$15:$E$21),FALSE)</f>
        <v>0</v>
      </c>
      <c r="L243" s="179">
        <f>HLOOKUP($D243,Allocators!$E$14:$AU$28,L$10+ROWS(Allocators!$E$15:$E$21),FALSE)</f>
        <v>1</v>
      </c>
      <c r="M243" s="25"/>
    </row>
    <row r="244" spans="1:13" outlineLevel="1" x14ac:dyDescent="0.4">
      <c r="B244" s="122" t="s">
        <v>248</v>
      </c>
      <c r="C244" s="10" t="s">
        <v>214</v>
      </c>
      <c r="D244" s="24">
        <v>42</v>
      </c>
      <c r="E244" s="179">
        <f>HLOOKUP($D244,Allocators!$E$14:$AU$28,E$10+ROWS(Allocators!$E$15:$E$21),FALSE)</f>
        <v>0</v>
      </c>
      <c r="F244" s="179">
        <f>HLOOKUP($D244,Allocators!$E$14:$AU$28,F$10+ROWS(Allocators!$E$15:$E$21),FALSE)</f>
        <v>0</v>
      </c>
      <c r="G244" s="179">
        <f>HLOOKUP($D244,Allocators!$E$14:$AU$28,G$10+ROWS(Allocators!$E$15:$E$21),FALSE)</f>
        <v>0</v>
      </c>
      <c r="H244" s="179">
        <f>HLOOKUP($D244,Allocators!$E$14:$AU$28,H$10+ROWS(Allocators!$E$15:$E$21),FALSE)</f>
        <v>0</v>
      </c>
      <c r="I244" s="179">
        <f>HLOOKUP($D244,Allocators!$E$14:$AU$28,I$10+ROWS(Allocators!$E$15:$E$21),FALSE)</f>
        <v>0</v>
      </c>
      <c r="J244" s="179">
        <f>HLOOKUP($D244,Allocators!$E$14:$AU$28,J$10+ROWS(Allocators!$E$15:$E$21),FALSE)</f>
        <v>0</v>
      </c>
      <c r="K244" s="179">
        <f>HLOOKUP($D244,Allocators!$E$14:$AU$28,K$10+ROWS(Allocators!$E$15:$E$21),FALSE)</f>
        <v>0</v>
      </c>
      <c r="L244" s="179">
        <f>HLOOKUP($D244,Allocators!$E$14:$AU$28,L$10+ROWS(Allocators!$E$15:$E$21),FALSE)</f>
        <v>1</v>
      </c>
      <c r="M244" s="25"/>
    </row>
    <row r="245" spans="1:13" outlineLevel="1" x14ac:dyDescent="0.4">
      <c r="B245" s="49"/>
      <c r="M245" s="25"/>
    </row>
    <row r="246" spans="1:13" outlineLevel="1" x14ac:dyDescent="0.4">
      <c r="A246" s="94">
        <f>SUM(E246:AZ246)</f>
        <v>0</v>
      </c>
      <c r="C246" s="1"/>
      <c r="D246" s="73" t="s">
        <v>215</v>
      </c>
      <c r="E246" s="112">
        <f t="array" ref="E246">IF(SUM(ISERROR(E186:E244))&gt;0,1,0)</f>
        <v>0</v>
      </c>
      <c r="F246" s="112">
        <f t="array" ref="F246">IF(SUM(ISERROR(F186:F244))&gt;0,1,0)</f>
        <v>0</v>
      </c>
      <c r="G246" s="112">
        <f t="array" ref="G246">IF(SUM(ISERROR(G186:G244))&gt;0,1,0)</f>
        <v>0</v>
      </c>
      <c r="H246" s="112">
        <f t="array" ref="H246">IF(SUM(ISERROR(H186:H244))&gt;0,1,0)</f>
        <v>0</v>
      </c>
      <c r="I246" s="112">
        <f t="array" ref="I246">IF(SUM(ISERROR(I186:I244))&gt;0,1,0)</f>
        <v>0</v>
      </c>
      <c r="J246" s="112">
        <f t="array" ref="J246">IF(SUM(ISERROR(J186:J244))&gt;0,1,0)</f>
        <v>0</v>
      </c>
      <c r="K246" s="112">
        <f t="array" ref="K246">IF(SUM(ISERROR(K186:K244))&gt;0,1,0)</f>
        <v>0</v>
      </c>
      <c r="L246" s="112">
        <f t="array" ref="L246">IF(SUM(ISERROR(L186:L244))&gt;0,1,0)</f>
        <v>0</v>
      </c>
      <c r="M246" s="25"/>
    </row>
    <row r="247" spans="1:13" outlineLevel="1" x14ac:dyDescent="0.4">
      <c r="A247" s="27"/>
      <c r="B247" s="28"/>
      <c r="C247" s="29"/>
      <c r="D247" s="25"/>
      <c r="E247" s="25"/>
      <c r="F247" s="25"/>
      <c r="G247" s="25"/>
      <c r="H247" s="25"/>
      <c r="I247" s="25"/>
      <c r="J247" s="25"/>
      <c r="K247" s="25"/>
      <c r="L247" s="25"/>
      <c r="M247" s="25"/>
    </row>
    <row r="248" spans="1:13" x14ac:dyDescent="0.4">
      <c r="A248" s="30" t="s">
        <v>24</v>
      </c>
      <c r="B248" s="31"/>
      <c r="C248" s="32"/>
      <c r="D248" s="31"/>
      <c r="E248" s="31"/>
      <c r="F248" s="31"/>
      <c r="G248" s="31"/>
      <c r="H248" s="31"/>
      <c r="I248" s="31"/>
      <c r="J248" s="31"/>
      <c r="K248" s="31"/>
      <c r="L248" s="31"/>
      <c r="M248" s="31"/>
    </row>
  </sheetData>
  <sheetProtection formatCells="0" formatColumns="0" formatRows="0" insertColumns="0" insertRows="0" insertHyperlinks="0" deleteColumns="0" deleteRows="0" sort="0" autoFilter="0" pivotTables="0"/>
  <dataConsolidate link="1"/>
  <conditionalFormatting sqref="B3">
    <cfRule type="expression" dxfId="126" priority="26">
      <formula>$B$3="The model contains one or more errors"</formula>
    </cfRule>
  </conditionalFormatting>
  <conditionalFormatting sqref="E246">
    <cfRule type="expression" dxfId="125" priority="17">
      <formula>#REF!=0</formula>
    </cfRule>
  </conditionalFormatting>
  <conditionalFormatting sqref="F246:L246">
    <cfRule type="expression" dxfId="124" priority="10">
      <formula>#REF!=0</formula>
    </cfRule>
  </conditionalFormatting>
  <conditionalFormatting sqref="E177">
    <cfRule type="expression" dxfId="123" priority="8">
      <formula>#REF!=0</formula>
    </cfRule>
  </conditionalFormatting>
  <conditionalFormatting sqref="M152">
    <cfRule type="expression" dxfId="122" priority="1">
      <formula>#REF!=0</formula>
    </cfRule>
  </conditionalFormatting>
  <conditionalFormatting sqref="F177:L177">
    <cfRule type="expression" dxfId="121" priority="6">
      <formula>#REF!=0</formula>
    </cfRule>
  </conditionalFormatting>
  <conditionalFormatting sqref="M177">
    <cfRule type="expression" dxfId="120" priority="5">
      <formula>#REF!=0</formula>
    </cfRule>
  </conditionalFormatting>
  <conditionalFormatting sqref="M175">
    <cfRule type="expression" dxfId="119" priority="4">
      <formula>#REF!=0</formula>
    </cfRule>
  </conditionalFormatting>
  <conditionalFormatting sqref="M174">
    <cfRule type="expression" dxfId="118" priority="3">
      <formula>#REF!=0</formula>
    </cfRule>
  </conditionalFormatting>
  <conditionalFormatting sqref="M156:M173">
    <cfRule type="expression" dxfId="117" priority="2">
      <formula>#REF!=0</formula>
    </cfRule>
  </conditionalFormatting>
  <conditionalFormatting sqref="E239:L239">
    <cfRule type="expression" dxfId="116" priority="16">
      <formula>#REF!=0</formula>
    </cfRule>
  </conditionalFormatting>
  <dataValidations count="1">
    <dataValidation type="list" allowBlank="1" showInputMessage="1" showErrorMessage="1" sqref="E151">
      <formula1>Years</formula1>
    </dataValidation>
  </dataValidations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  <pageSetUpPr fitToPage="1"/>
  </sheetPr>
  <dimension ref="A1:BI161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0" width="9" style="1" customWidth="1"/>
    <col min="11" max="11" width="2.42578125" style="1" customWidth="1"/>
    <col min="12" max="15" width="0" style="1" hidden="1" customWidth="1"/>
    <col min="16" max="61" width="0" style="1" hidden="1"/>
    <col min="62" max="16384" width="9.140625" style="1" hidden="1"/>
  </cols>
  <sheetData>
    <row r="1" spans="1:11" s="2" customFormat="1" ht="18" x14ac:dyDescent="0.55000000000000004">
      <c r="A1" s="97" t="s">
        <v>310</v>
      </c>
      <c r="B1" s="98"/>
      <c r="C1" s="99"/>
      <c r="D1" s="100"/>
      <c r="E1" s="100"/>
      <c r="F1" s="100"/>
      <c r="G1" s="100"/>
      <c r="H1" s="100"/>
      <c r="I1" s="100"/>
      <c r="J1" s="100"/>
    </row>
    <row r="2" spans="1:11" s="3" customFormat="1" x14ac:dyDescent="0.4">
      <c r="A2" s="101">
        <v>8</v>
      </c>
      <c r="B2" s="102" t="s">
        <v>322</v>
      </c>
      <c r="C2" s="96"/>
      <c r="D2" s="103"/>
      <c r="E2" s="103"/>
      <c r="F2" s="103"/>
      <c r="G2" s="103"/>
      <c r="H2" s="103"/>
      <c r="I2" s="103"/>
      <c r="J2" s="103"/>
    </row>
    <row r="3" spans="1:11" s="3" customFormat="1" x14ac:dyDescent="0.4">
      <c r="A3" s="126">
        <v>0</v>
      </c>
      <c r="B3" s="127" t="s">
        <v>315</v>
      </c>
      <c r="C3" s="96"/>
      <c r="D3" s="103"/>
      <c r="E3" s="103"/>
      <c r="F3" s="103"/>
      <c r="G3" s="103"/>
      <c r="H3" s="103"/>
      <c r="I3" s="103"/>
      <c r="J3" s="103"/>
    </row>
    <row r="4" spans="1:11" s="3" customFormat="1" x14ac:dyDescent="0.4">
      <c r="A4" s="104"/>
      <c r="B4" s="105"/>
      <c r="C4" s="96"/>
      <c r="D4" s="103"/>
      <c r="E4" s="103"/>
      <c r="F4" s="103"/>
      <c r="G4" s="103"/>
      <c r="H4" s="103"/>
      <c r="I4" s="103"/>
      <c r="J4" s="103"/>
    </row>
    <row r="5" spans="1:11" x14ac:dyDescent="0.4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</row>
    <row r="6" spans="1:11" x14ac:dyDescent="0.4">
      <c r="A6" s="6">
        <v>8.01</v>
      </c>
      <c r="B6" s="6" t="s">
        <v>209</v>
      </c>
      <c r="C6" s="7"/>
      <c r="D6" s="8"/>
      <c r="E6" s="8"/>
      <c r="F6" s="8"/>
      <c r="G6" s="8"/>
      <c r="H6" s="8"/>
      <c r="I6" s="8"/>
      <c r="J6" s="8"/>
    </row>
    <row r="7" spans="1:11" x14ac:dyDescent="0.4">
      <c r="A7" s="9"/>
      <c r="C7" s="13"/>
      <c r="D7" s="46"/>
    </row>
    <row r="8" spans="1:11" ht="15.75" customHeight="1" x14ac:dyDescent="0.4">
      <c r="A8" s="9"/>
      <c r="C8" s="13"/>
      <c r="D8" s="46"/>
      <c r="E8" s="76"/>
      <c r="F8" s="91" t="s">
        <v>328</v>
      </c>
      <c r="G8" s="91" t="s">
        <v>328</v>
      </c>
      <c r="H8" s="91" t="s">
        <v>328</v>
      </c>
      <c r="I8" s="91" t="s">
        <v>329</v>
      </c>
      <c r="J8" s="91" t="s">
        <v>329</v>
      </c>
    </row>
    <row r="9" spans="1:11" s="18" customFormat="1" ht="28.5" customHeight="1" x14ac:dyDescent="0.4">
      <c r="A9" s="15"/>
      <c r="B9" s="55" t="s">
        <v>210</v>
      </c>
      <c r="C9" s="16"/>
      <c r="D9" s="17"/>
      <c r="E9" s="56">
        <v>2015</v>
      </c>
      <c r="F9" s="57">
        <v>2016</v>
      </c>
      <c r="G9" s="57">
        <v>2017</v>
      </c>
      <c r="H9" s="57">
        <v>2018</v>
      </c>
      <c r="I9" s="57">
        <v>2019</v>
      </c>
      <c r="J9" s="57">
        <v>2020</v>
      </c>
      <c r="K9" s="14"/>
    </row>
    <row r="10" spans="1:11" s="18" customFormat="1" ht="14.25" hidden="1" customHeight="1" outlineLevel="1" x14ac:dyDescent="0.4">
      <c r="A10" s="15"/>
      <c r="B10" s="55" t="s">
        <v>57</v>
      </c>
      <c r="C10" s="19"/>
      <c r="D10" s="20"/>
      <c r="E10" s="58">
        <v>41821</v>
      </c>
      <c r="F10" s="59">
        <v>42186</v>
      </c>
      <c r="G10" s="59">
        <v>42552</v>
      </c>
      <c r="H10" s="59">
        <v>42917</v>
      </c>
      <c r="I10" s="59">
        <v>43282</v>
      </c>
      <c r="J10" s="59">
        <v>43647</v>
      </c>
    </row>
    <row r="11" spans="1:11" hidden="1" outlineLevel="1" x14ac:dyDescent="0.4">
      <c r="A11" s="21"/>
      <c r="B11" s="55" t="s">
        <v>59</v>
      </c>
      <c r="E11" s="58">
        <v>42185</v>
      </c>
      <c r="F11" s="59">
        <v>42551</v>
      </c>
      <c r="G11" s="59">
        <v>42916</v>
      </c>
      <c r="H11" s="59">
        <v>43281</v>
      </c>
      <c r="I11" s="59">
        <v>43646</v>
      </c>
      <c r="J11" s="59">
        <v>44012</v>
      </c>
      <c r="K11" s="18"/>
    </row>
    <row r="12" spans="1:11" hidden="1" outlineLevel="1" x14ac:dyDescent="0.4">
      <c r="B12" s="55" t="s">
        <v>211</v>
      </c>
      <c r="E12" s="60">
        <v>0</v>
      </c>
      <c r="F12" s="60">
        <v>0</v>
      </c>
      <c r="G12" s="61">
        <v>1</v>
      </c>
      <c r="H12" s="61">
        <v>2</v>
      </c>
      <c r="I12" s="61">
        <v>3</v>
      </c>
      <c r="J12" s="61">
        <v>4</v>
      </c>
    </row>
    <row r="13" spans="1:11" hidden="1" outlineLevel="1" x14ac:dyDescent="0.4">
      <c r="B13" s="55" t="s">
        <v>212</v>
      </c>
      <c r="E13" s="60">
        <v>1</v>
      </c>
      <c r="F13" s="60">
        <v>1</v>
      </c>
      <c r="G13" s="60">
        <v>1</v>
      </c>
      <c r="H13" s="60">
        <v>1</v>
      </c>
      <c r="I13" s="60">
        <v>0</v>
      </c>
      <c r="J13" s="60">
        <v>0</v>
      </c>
    </row>
    <row r="14" spans="1:11" hidden="1" outlineLevel="1" x14ac:dyDescent="0.4">
      <c r="B14" s="55" t="s">
        <v>213</v>
      </c>
      <c r="E14" s="60">
        <v>0</v>
      </c>
      <c r="F14" s="60">
        <v>1</v>
      </c>
      <c r="G14" s="61">
        <v>1</v>
      </c>
      <c r="H14" s="61">
        <v>1</v>
      </c>
      <c r="I14" s="61">
        <v>1</v>
      </c>
      <c r="J14" s="61">
        <v>1</v>
      </c>
    </row>
    <row r="15" spans="1:11" collapsed="1" x14ac:dyDescent="0.4">
      <c r="D15" s="9"/>
      <c r="K15" s="23"/>
    </row>
    <row r="16" spans="1:11" x14ac:dyDescent="0.4">
      <c r="A16" s="6">
        <v>8.02</v>
      </c>
      <c r="B16" s="6" t="s">
        <v>262</v>
      </c>
      <c r="C16" s="7"/>
      <c r="D16" s="8"/>
      <c r="E16" s="8"/>
      <c r="F16" s="8"/>
      <c r="G16" s="8"/>
      <c r="H16" s="8"/>
      <c r="I16" s="8"/>
      <c r="J16" s="8"/>
    </row>
    <row r="17" spans="1:10" x14ac:dyDescent="0.4">
      <c r="C17" s="24"/>
      <c r="G17" s="26"/>
      <c r="H17" s="26"/>
      <c r="I17" s="26"/>
      <c r="J17" s="26"/>
    </row>
    <row r="18" spans="1:10" outlineLevel="1" x14ac:dyDescent="0.4">
      <c r="B18" s="49" t="s">
        <v>218</v>
      </c>
      <c r="C18" s="10" t="s">
        <v>219</v>
      </c>
      <c r="G18" s="176">
        <v>1.3108614232209881E-2</v>
      </c>
      <c r="H18" s="176">
        <v>2.1256931608133023E-2</v>
      </c>
      <c r="I18" s="176">
        <v>1.9004524886877761E-2</v>
      </c>
      <c r="J18" s="176">
        <v>1.3321492007104752E-2</v>
      </c>
    </row>
    <row r="19" spans="1:10" outlineLevel="1" x14ac:dyDescent="0.4">
      <c r="B19" s="49" t="s">
        <v>220</v>
      </c>
      <c r="C19" s="10" t="s">
        <v>219</v>
      </c>
      <c r="G19" s="176">
        <v>0.11536600724810855</v>
      </c>
      <c r="H19" s="176">
        <v>0.11536600724810855</v>
      </c>
      <c r="I19" s="176">
        <v>0.11519598212611215</v>
      </c>
      <c r="J19" s="176">
        <v>0.1046</v>
      </c>
    </row>
    <row r="20" spans="1:10" outlineLevel="1" x14ac:dyDescent="0.4">
      <c r="C20" s="24"/>
      <c r="G20" s="26"/>
      <c r="H20" s="26"/>
      <c r="I20" s="26"/>
      <c r="J20" s="26"/>
    </row>
    <row r="21" spans="1:10" x14ac:dyDescent="0.4">
      <c r="A21" s="6">
        <v>8.0299999999999994</v>
      </c>
      <c r="B21" s="6" t="s">
        <v>221</v>
      </c>
      <c r="C21" s="7"/>
      <c r="D21" s="8"/>
      <c r="E21" s="8"/>
      <c r="F21" s="8"/>
      <c r="G21" s="8"/>
      <c r="H21" s="8"/>
      <c r="I21" s="8"/>
      <c r="J21" s="8"/>
    </row>
    <row r="22" spans="1:10" x14ac:dyDescent="0.4">
      <c r="C22" s="24"/>
      <c r="E22" s="26"/>
      <c r="G22" s="26"/>
      <c r="H22" s="26"/>
      <c r="I22" s="26"/>
      <c r="J22" s="26"/>
    </row>
    <row r="23" spans="1:10" outlineLevel="1" x14ac:dyDescent="0.4">
      <c r="B23" s="50" t="s">
        <v>263</v>
      </c>
      <c r="C23" s="24"/>
      <c r="G23" s="26"/>
      <c r="H23" s="26"/>
      <c r="I23" s="26"/>
      <c r="J23" s="26"/>
    </row>
    <row r="24" spans="1:10" outlineLevel="1" x14ac:dyDescent="0.4">
      <c r="C24" s="24"/>
      <c r="G24" s="26"/>
      <c r="H24" s="26"/>
      <c r="I24" s="26"/>
      <c r="J24" s="26"/>
    </row>
    <row r="25" spans="1:10" outlineLevel="1" x14ac:dyDescent="0.4">
      <c r="B25" s="48" t="s">
        <v>221</v>
      </c>
      <c r="C25" s="24"/>
      <c r="G25" s="26"/>
      <c r="H25" s="26"/>
      <c r="I25" s="26"/>
      <c r="J25" s="26"/>
    </row>
    <row r="26" spans="1:10" outlineLevel="1" x14ac:dyDescent="0.4">
      <c r="B26" s="49" t="s">
        <v>189</v>
      </c>
      <c r="C26" s="10" t="s">
        <v>214</v>
      </c>
      <c r="G26" s="172">
        <v>448.95017300000001</v>
      </c>
      <c r="H26" s="177">
        <v>454.8352876273409</v>
      </c>
      <c r="I26" s="177">
        <v>464.50369022940077</v>
      </c>
      <c r="J26" s="177">
        <v>473.33136217041198</v>
      </c>
    </row>
    <row r="27" spans="1:10" outlineLevel="1" x14ac:dyDescent="0.4">
      <c r="B27" s="49" t="s">
        <v>190</v>
      </c>
      <c r="C27" s="10" t="s">
        <v>214</v>
      </c>
      <c r="G27" s="173">
        <v>142.85852800000001</v>
      </c>
      <c r="H27" s="177">
        <v>150.72396474413694</v>
      </c>
      <c r="I27" s="177">
        <v>158.93953278740653</v>
      </c>
      <c r="J27" s="177">
        <v>164.51645839914494</v>
      </c>
    </row>
    <row r="28" spans="1:10" outlineLevel="1" x14ac:dyDescent="0.4">
      <c r="B28" s="49" t="s">
        <v>191</v>
      </c>
      <c r="C28" s="10" t="s">
        <v>214</v>
      </c>
      <c r="G28" s="173">
        <v>1914.3143600000001</v>
      </c>
      <c r="H28" s="177">
        <v>1930.3116627118732</v>
      </c>
      <c r="I28" s="177">
        <v>1962.362324791877</v>
      </c>
      <c r="J28" s="177">
        <v>1990.9586205633336</v>
      </c>
    </row>
    <row r="29" spans="1:10" outlineLevel="1" x14ac:dyDescent="0.4">
      <c r="B29" s="49" t="s">
        <v>192</v>
      </c>
      <c r="C29" s="10" t="s">
        <v>214</v>
      </c>
      <c r="G29" s="173">
        <v>140.47955300000001</v>
      </c>
      <c r="H29" s="177">
        <v>47.194300324095465</v>
      </c>
      <c r="I29" s="177">
        <v>-1.9423936632310372</v>
      </c>
      <c r="J29" s="177">
        <v>3.5223771330665077</v>
      </c>
    </row>
    <row r="30" spans="1:10" outlineLevel="1" x14ac:dyDescent="0.4">
      <c r="B30" s="49" t="s">
        <v>193</v>
      </c>
      <c r="C30" s="10" t="s">
        <v>214</v>
      </c>
      <c r="G30" s="173">
        <v>61.214477000000002</v>
      </c>
      <c r="H30" s="177">
        <v>23.228746595131085</v>
      </c>
      <c r="I30" s="177">
        <v>-15.893343976054339</v>
      </c>
      <c r="J30" s="177">
        <v>-56.575466982927516</v>
      </c>
    </row>
    <row r="31" spans="1:10" outlineLevel="1" x14ac:dyDescent="0.4">
      <c r="B31" s="49" t="s">
        <v>194</v>
      </c>
      <c r="C31" s="10" t="s">
        <v>214</v>
      </c>
      <c r="G31" s="173">
        <v>7.0836589999999999</v>
      </c>
      <c r="H31" s="177">
        <v>-88.097433977620227</v>
      </c>
      <c r="I31" s="177">
        <v>-139.55623649824341</v>
      </c>
      <c r="J31" s="177">
        <v>-144.90768660887935</v>
      </c>
    </row>
    <row r="32" spans="1:10" outlineLevel="1" x14ac:dyDescent="0.4">
      <c r="B32" s="49" t="s">
        <v>195</v>
      </c>
      <c r="C32" s="10" t="s">
        <v>214</v>
      </c>
      <c r="G32" s="173">
        <v>39.527847000000001</v>
      </c>
      <c r="H32" s="177">
        <v>37.429288490164325</v>
      </c>
      <c r="I32" s="177">
        <v>36.759509202779249</v>
      </c>
      <c r="J32" s="177">
        <v>38.773407821878187</v>
      </c>
    </row>
    <row r="33" spans="1:10" outlineLevel="1" x14ac:dyDescent="0.4">
      <c r="B33" s="49" t="s">
        <v>196</v>
      </c>
      <c r="C33" s="10" t="s">
        <v>214</v>
      </c>
      <c r="G33" s="173">
        <v>29.706513999999999</v>
      </c>
      <c r="H33" s="177">
        <v>29.687521723616939</v>
      </c>
      <c r="I33" s="177">
        <v>32.161988809035485</v>
      </c>
      <c r="J33" s="177">
        <v>38.14100430619785</v>
      </c>
    </row>
    <row r="34" spans="1:10" outlineLevel="1" x14ac:dyDescent="0.4">
      <c r="B34" s="49" t="s">
        <v>197</v>
      </c>
      <c r="C34" s="10" t="s">
        <v>214</v>
      </c>
      <c r="G34" s="173">
        <v>2.825688</v>
      </c>
      <c r="H34" s="177">
        <v>-2.145013277188565</v>
      </c>
      <c r="I34" s="177">
        <v>-6.7891140965322911</v>
      </c>
      <c r="J34" s="177">
        <v>-11.752440402066968</v>
      </c>
    </row>
    <row r="35" spans="1:10" outlineLevel="1" x14ac:dyDescent="0.4">
      <c r="B35" s="49" t="s">
        <v>198</v>
      </c>
      <c r="C35" s="10" t="s">
        <v>214</v>
      </c>
      <c r="G35" s="173">
        <v>636.11568399999999</v>
      </c>
      <c r="H35" s="177">
        <v>661.33604734105734</v>
      </c>
      <c r="I35" s="177">
        <v>711.42927472604674</v>
      </c>
      <c r="J35" s="177">
        <v>761.36852338550875</v>
      </c>
    </row>
    <row r="36" spans="1:10" outlineLevel="1" x14ac:dyDescent="0.4">
      <c r="B36" s="49" t="s">
        <v>199</v>
      </c>
      <c r="C36" s="10" t="s">
        <v>214</v>
      </c>
      <c r="G36" s="173">
        <v>41.780777</v>
      </c>
      <c r="H36" s="177">
        <v>43.034397969811856</v>
      </c>
      <c r="I36" s="177">
        <v>44.523555221529904</v>
      </c>
      <c r="J36" s="177">
        <v>48.622287534691999</v>
      </c>
    </row>
    <row r="37" spans="1:10" outlineLevel="1" x14ac:dyDescent="0.4">
      <c r="B37" s="49" t="s">
        <v>200</v>
      </c>
      <c r="C37" s="10" t="s">
        <v>214</v>
      </c>
      <c r="G37" s="173">
        <v>40.359653999999999</v>
      </c>
      <c r="H37" s="177">
        <v>12.497851852741409</v>
      </c>
      <c r="I37" s="177">
        <v>-17.365560427966436</v>
      </c>
      <c r="J37" s="177">
        <v>-49.934155736050684</v>
      </c>
    </row>
    <row r="38" spans="1:10" outlineLevel="1" x14ac:dyDescent="0.4">
      <c r="B38" s="49" t="s">
        <v>201</v>
      </c>
      <c r="C38" s="10" t="s">
        <v>214</v>
      </c>
      <c r="G38" s="173">
        <v>636.83080800000005</v>
      </c>
      <c r="H38" s="177">
        <v>642.78639410759411</v>
      </c>
      <c r="I38" s="177">
        <v>653.93026219651938</v>
      </c>
      <c r="J38" s="177">
        <v>663.58462917765985</v>
      </c>
    </row>
    <row r="39" spans="1:10" outlineLevel="1" x14ac:dyDescent="0.4">
      <c r="B39" s="49" t="s">
        <v>202</v>
      </c>
      <c r="C39" s="10" t="s">
        <v>214</v>
      </c>
      <c r="G39" s="173">
        <v>0</v>
      </c>
      <c r="H39" s="177">
        <v>24.61911175030756</v>
      </c>
      <c r="I39" s="177">
        <v>26.020093784172207</v>
      </c>
      <c r="J39" s="177">
        <v>25.663563895737795</v>
      </c>
    </row>
    <row r="40" spans="1:10" outlineLevel="1" x14ac:dyDescent="0.4">
      <c r="B40" s="49" t="s">
        <v>203</v>
      </c>
      <c r="C40" s="10" t="s">
        <v>214</v>
      </c>
      <c r="G40" s="173">
        <v>0</v>
      </c>
      <c r="H40" s="177">
        <v>4.8466138931720018</v>
      </c>
      <c r="I40" s="177">
        <v>-8.1749032145608496</v>
      </c>
      <c r="J40" s="177">
        <v>-21.758568418734058</v>
      </c>
    </row>
    <row r="41" spans="1:10" outlineLevel="1" x14ac:dyDescent="0.4">
      <c r="B41" s="49" t="s">
        <v>204</v>
      </c>
      <c r="C41" s="10" t="s">
        <v>214</v>
      </c>
      <c r="G41" s="173">
        <v>0</v>
      </c>
      <c r="H41" s="177">
        <v>1.2998899482841284</v>
      </c>
      <c r="I41" s="177">
        <v>1.2785691576299696</v>
      </c>
      <c r="J41" s="177">
        <v>0.78439556987570624</v>
      </c>
    </row>
    <row r="42" spans="1:10" outlineLevel="1" x14ac:dyDescent="0.4">
      <c r="B42" s="49" t="s">
        <v>205</v>
      </c>
      <c r="C42" s="10" t="s">
        <v>214</v>
      </c>
      <c r="G42" s="173">
        <v>0</v>
      </c>
      <c r="H42" s="177">
        <v>-0.29583649068395285</v>
      </c>
      <c r="I42" s="177">
        <v>-1.1477802187009263</v>
      </c>
      <c r="J42" s="177">
        <v>-0.48109032553686848</v>
      </c>
    </row>
    <row r="43" spans="1:10" outlineLevel="1" x14ac:dyDescent="0.4">
      <c r="B43" s="49" t="s">
        <v>206</v>
      </c>
      <c r="C43" s="10" t="s">
        <v>214</v>
      </c>
      <c r="G43" s="173">
        <v>0</v>
      </c>
      <c r="H43" s="177">
        <v>-3.1136563816794527E-2</v>
      </c>
      <c r="I43" s="177">
        <v>0.16146941157923528</v>
      </c>
      <c r="J43" s="177">
        <v>7.8571439307685911E-2</v>
      </c>
    </row>
    <row r="44" spans="1:10" outlineLevel="1" x14ac:dyDescent="0.4">
      <c r="B44" s="49" t="s">
        <v>207</v>
      </c>
      <c r="C44" s="10" t="s">
        <v>214</v>
      </c>
      <c r="G44" s="173">
        <v>0</v>
      </c>
      <c r="H44" s="177">
        <v>0</v>
      </c>
      <c r="I44" s="177">
        <v>1.1874823714654825</v>
      </c>
      <c r="J44" s="177">
        <v>2.4250154929130732</v>
      </c>
    </row>
    <row r="45" spans="1:10" outlineLevel="1" x14ac:dyDescent="0.4">
      <c r="B45" s="49" t="s">
        <v>208</v>
      </c>
      <c r="C45" s="10" t="s">
        <v>214</v>
      </c>
      <c r="G45" s="174">
        <v>0</v>
      </c>
      <c r="H45" s="177">
        <v>0</v>
      </c>
      <c r="I45" s="177">
        <v>-3.3341851618808966E-3</v>
      </c>
      <c r="J45" s="177">
        <v>-1.0192649300301962E-2</v>
      </c>
    </row>
    <row r="46" spans="1:10" outlineLevel="1" x14ac:dyDescent="0.4">
      <c r="A46" s="27"/>
      <c r="B46" s="49"/>
      <c r="C46" s="29"/>
      <c r="D46" s="25"/>
      <c r="E46" s="25"/>
      <c r="G46" s="25"/>
      <c r="H46" s="25"/>
      <c r="I46" s="25"/>
      <c r="J46" s="25"/>
    </row>
    <row r="47" spans="1:10" outlineLevel="1" x14ac:dyDescent="0.4">
      <c r="A47" s="27"/>
      <c r="B47" s="62" t="s">
        <v>264</v>
      </c>
      <c r="C47" s="63" t="s">
        <v>214</v>
      </c>
      <c r="D47" s="64"/>
      <c r="E47" s="65">
        <v>0</v>
      </c>
      <c r="F47" s="65"/>
      <c r="G47" s="65">
        <v>4142.0477219999993</v>
      </c>
      <c r="H47" s="65">
        <v>3973.2616587700177</v>
      </c>
      <c r="I47" s="65">
        <v>3902.3850864089914</v>
      </c>
      <c r="J47" s="65">
        <v>3926.3506157662327</v>
      </c>
    </row>
    <row r="48" spans="1:10" outlineLevel="1" x14ac:dyDescent="0.4">
      <c r="C48" s="24"/>
      <c r="G48" s="26"/>
      <c r="H48" s="26"/>
      <c r="I48" s="26"/>
      <c r="J48" s="26"/>
    </row>
    <row r="49" spans="1:10" x14ac:dyDescent="0.4">
      <c r="A49" s="6">
        <v>8.0399999999999991</v>
      </c>
      <c r="B49" s="6" t="s">
        <v>265</v>
      </c>
      <c r="C49" s="7"/>
      <c r="D49" s="8"/>
      <c r="E49" s="8"/>
      <c r="F49" s="8"/>
      <c r="G49" s="8"/>
      <c r="H49" s="8"/>
      <c r="I49" s="8"/>
      <c r="J49" s="8"/>
    </row>
    <row r="50" spans="1:10" x14ac:dyDescent="0.4">
      <c r="C50" s="24"/>
      <c r="E50" s="26"/>
      <c r="G50" s="26"/>
      <c r="H50" s="26"/>
      <c r="I50" s="26"/>
      <c r="J50" s="26"/>
    </row>
    <row r="51" spans="1:10" outlineLevel="1" x14ac:dyDescent="0.4">
      <c r="B51" s="50" t="s">
        <v>266</v>
      </c>
      <c r="C51" s="24"/>
      <c r="G51" s="26"/>
      <c r="H51" s="26"/>
      <c r="I51" s="26"/>
      <c r="J51" s="26"/>
    </row>
    <row r="52" spans="1:10" outlineLevel="1" x14ac:dyDescent="0.4">
      <c r="C52" s="24"/>
      <c r="G52" s="26"/>
      <c r="H52" s="26"/>
      <c r="I52" s="26"/>
      <c r="J52" s="26"/>
    </row>
    <row r="53" spans="1:10" outlineLevel="1" x14ac:dyDescent="0.4">
      <c r="B53" s="48" t="s">
        <v>265</v>
      </c>
      <c r="C53" s="24"/>
      <c r="G53" s="26"/>
      <c r="H53" s="26"/>
      <c r="I53" s="26"/>
      <c r="J53" s="26"/>
    </row>
    <row r="54" spans="1:10" outlineLevel="1" x14ac:dyDescent="0.4">
      <c r="B54" s="49" t="s">
        <v>189</v>
      </c>
      <c r="C54" s="10" t="s">
        <v>214</v>
      </c>
      <c r="G54" s="177">
        <v>5.8851146273408883</v>
      </c>
      <c r="H54" s="177">
        <v>9.6684026020598974</v>
      </c>
      <c r="I54" s="177">
        <v>8.8276719410112054</v>
      </c>
      <c r="J54" s="177">
        <v>6.3054799578651473</v>
      </c>
    </row>
    <row r="55" spans="1:10" outlineLevel="1" x14ac:dyDescent="0.4">
      <c r="B55" s="49" t="s">
        <v>190</v>
      </c>
      <c r="C55" s="10" t="s">
        <v>214</v>
      </c>
      <c r="G55" s="177">
        <v>1.9115737256544325</v>
      </c>
      <c r="H55" s="177">
        <v>3.2563606083787175</v>
      </c>
      <c r="I55" s="177">
        <v>3.0445206275801362</v>
      </c>
      <c r="J55" s="177">
        <v>2.210759871310108</v>
      </c>
    </row>
    <row r="56" spans="1:10" outlineLevel="1" x14ac:dyDescent="0.4">
      <c r="B56" s="49" t="s">
        <v>191</v>
      </c>
      <c r="C56" s="10" t="s">
        <v>214</v>
      </c>
      <c r="G56" s="177">
        <v>25.094008464419751</v>
      </c>
      <c r="H56" s="177">
        <v>41.035727718699299</v>
      </c>
      <c r="I56" s="177">
        <v>37.300969841130829</v>
      </c>
      <c r="J56" s="177">
        <v>26.527366608139008</v>
      </c>
    </row>
    <row r="57" spans="1:10" outlineLevel="1" x14ac:dyDescent="0.4">
      <c r="B57" s="49" t="s">
        <v>192</v>
      </c>
      <c r="C57" s="10" t="s">
        <v>214</v>
      </c>
      <c r="G57" s="177">
        <v>1.8568068752198359</v>
      </c>
      <c r="H57" s="177">
        <v>1.0241788154294658</v>
      </c>
      <c r="I57" s="177">
        <v>5.4047367736696231E-2</v>
      </c>
      <c r="J57" s="177">
        <v>0.23684986270401581</v>
      </c>
    </row>
    <row r="58" spans="1:10" outlineLevel="1" x14ac:dyDescent="0.4">
      <c r="B58" s="49" t="s">
        <v>193</v>
      </c>
      <c r="C58" s="10" t="s">
        <v>214</v>
      </c>
      <c r="G58" s="177">
        <v>0.80243696441948442</v>
      </c>
      <c r="H58" s="177">
        <v>0.4937718777153543</v>
      </c>
      <c r="I58" s="177">
        <v>-0.30204545112863346</v>
      </c>
      <c r="J58" s="177">
        <v>-0.75366963121128772</v>
      </c>
    </row>
    <row r="59" spans="1:10" outlineLevel="1" x14ac:dyDescent="0.4">
      <c r="B59" s="49" t="s">
        <v>194</v>
      </c>
      <c r="C59" s="10" t="s">
        <v>214</v>
      </c>
      <c r="G59" s="177">
        <v>9.2856953183521607E-2</v>
      </c>
      <c r="H59" s="177">
        <v>-1.8726811289142875</v>
      </c>
      <c r="I59" s="177">
        <v>-2.6482808928029296</v>
      </c>
      <c r="J59" s="177">
        <v>-1.9228323588335707</v>
      </c>
    </row>
    <row r="60" spans="1:10" outlineLevel="1" x14ac:dyDescent="0.4">
      <c r="B60" s="49" t="s">
        <v>195</v>
      </c>
      <c r="C60" s="10" t="s">
        <v>214</v>
      </c>
      <c r="G60" s="177">
        <v>0.51867242541668668</v>
      </c>
      <c r="H60" s="177">
        <v>0.80910990732321086</v>
      </c>
      <c r="I60" s="177">
        <v>0.73720955534498878</v>
      </c>
      <c r="J60" s="177">
        <v>0.53471492581291635</v>
      </c>
    </row>
    <row r="61" spans="1:10" outlineLevel="1" x14ac:dyDescent="0.4">
      <c r="B61" s="49" t="s">
        <v>196</v>
      </c>
      <c r="C61" s="10" t="s">
        <v>214</v>
      </c>
      <c r="G61" s="177">
        <v>0.39008758002962446</v>
      </c>
      <c r="H61" s="177">
        <v>0.6558281118206245</v>
      </c>
      <c r="I61" s="177">
        <v>0.66656068181152872</v>
      </c>
      <c r="J61" s="177">
        <v>0.54401201436709778</v>
      </c>
    </row>
    <row r="62" spans="1:10" outlineLevel="1" x14ac:dyDescent="0.4">
      <c r="B62" s="49" t="s">
        <v>197</v>
      </c>
      <c r="C62" s="10" t="s">
        <v>214</v>
      </c>
      <c r="G62" s="177">
        <v>3.7040853932584675E-2</v>
      </c>
      <c r="H62" s="177">
        <v>-3.9843067545250473E-2</v>
      </c>
      <c r="I62" s="177">
        <v>-0.12389133456854318</v>
      </c>
      <c r="J62" s="177">
        <v>-0.14391138544325363</v>
      </c>
    </row>
    <row r="63" spans="1:10" outlineLevel="1" x14ac:dyDescent="0.4">
      <c r="B63" s="49" t="s">
        <v>198</v>
      </c>
      <c r="C63" s="10" t="s">
        <v>214</v>
      </c>
      <c r="G63" s="177">
        <v>8.4590307861251741</v>
      </c>
      <c r="H63" s="177">
        <v>14.453288737217964</v>
      </c>
      <c r="I63" s="177">
        <v>13.879592551843997</v>
      </c>
      <c r="J63" s="177">
        <v>10.526676382373051</v>
      </c>
    </row>
    <row r="64" spans="1:10" outlineLevel="1" x14ac:dyDescent="0.4">
      <c r="B64" s="49" t="s">
        <v>199</v>
      </c>
      <c r="C64" s="10" t="s">
        <v>214</v>
      </c>
      <c r="G64" s="177">
        <v>0.55298463434846379</v>
      </c>
      <c r="H64" s="177">
        <v>0.92207984477734362</v>
      </c>
      <c r="I64" s="177">
        <v>0.87800842023842474</v>
      </c>
      <c r="J64" s="177">
        <v>0.6625060440957804</v>
      </c>
    </row>
    <row r="65" spans="1:10" outlineLevel="1" x14ac:dyDescent="0.4">
      <c r="B65" s="49" t="s">
        <v>200</v>
      </c>
      <c r="C65" s="10" t="s">
        <v>214</v>
      </c>
      <c r="G65" s="177">
        <v>0.52905913483146638</v>
      </c>
      <c r="H65" s="177">
        <v>0.26566598208230274</v>
      </c>
      <c r="I65" s="177">
        <v>-0.33002422532786774</v>
      </c>
      <c r="J65" s="177">
        <v>-0.66519745651932305</v>
      </c>
    </row>
    <row r="66" spans="1:10" outlineLevel="1" x14ac:dyDescent="0.4">
      <c r="B66" s="49" t="s">
        <v>201</v>
      </c>
      <c r="C66" s="10" t="s">
        <v>214</v>
      </c>
      <c r="G66" s="177">
        <v>8.3479693932585182</v>
      </c>
      <c r="H66" s="177">
        <v>13.663666418183567</v>
      </c>
      <c r="I66" s="177">
        <v>12.427633942196252</v>
      </c>
      <c r="J66" s="177">
        <v>8.8399373336277662</v>
      </c>
    </row>
    <row r="67" spans="1:10" outlineLevel="1" x14ac:dyDescent="0.4">
      <c r="B67" s="49" t="s">
        <v>202</v>
      </c>
      <c r="C67" s="10" t="s">
        <v>214</v>
      </c>
      <c r="G67" s="177">
        <v>0.16509975287923268</v>
      </c>
      <c r="H67" s="177">
        <v>0.54124616530517167</v>
      </c>
      <c r="I67" s="177">
        <v>0.49449951988019403</v>
      </c>
      <c r="J67" s="177">
        <v>0.34187696131089312</v>
      </c>
    </row>
    <row r="68" spans="1:10" outlineLevel="1" x14ac:dyDescent="0.4">
      <c r="B68" s="49" t="s">
        <v>203</v>
      </c>
      <c r="C68" s="10" t="s">
        <v>214</v>
      </c>
      <c r="G68" s="177">
        <v>0.11520875191942148</v>
      </c>
      <c r="H68" s="177">
        <v>0.1035820215071081</v>
      </c>
      <c r="I68" s="177">
        <v>-0.15536015158893868</v>
      </c>
      <c r="J68" s="177">
        <v>-0.28985659527620761</v>
      </c>
    </row>
    <row r="69" spans="1:10" outlineLevel="1" x14ac:dyDescent="0.4">
      <c r="B69" s="49" t="s">
        <v>204</v>
      </c>
      <c r="C69" s="10" t="s">
        <v>214</v>
      </c>
      <c r="G69" s="177">
        <v>1.0104694004276245E-2</v>
      </c>
      <c r="H69" s="177">
        <v>3.2794707751191116E-2</v>
      </c>
      <c r="I69" s="177">
        <v>2.4788483981640033E-2</v>
      </c>
      <c r="J69" s="177">
        <v>1.4102819687559217E-2</v>
      </c>
    </row>
    <row r="70" spans="1:10" outlineLevel="1" x14ac:dyDescent="0.4">
      <c r="B70" s="49" t="s">
        <v>205</v>
      </c>
      <c r="C70" s="10" t="s">
        <v>214</v>
      </c>
      <c r="G70" s="177">
        <v>0</v>
      </c>
      <c r="H70" s="177">
        <v>-8.8048491664920216E-3</v>
      </c>
      <c r="I70" s="177">
        <v>-9.576743564938494E-3</v>
      </c>
      <c r="J70" s="177">
        <v>8.0201507310916857E-4</v>
      </c>
    </row>
    <row r="71" spans="1:10" outlineLevel="1" x14ac:dyDescent="0.4">
      <c r="B71" s="49" t="s">
        <v>206</v>
      </c>
      <c r="C71" s="10" t="s">
        <v>214</v>
      </c>
      <c r="G71" s="177">
        <v>0</v>
      </c>
      <c r="H71" s="177">
        <v>2.1287027864860361E-3</v>
      </c>
      <c r="I71" s="177">
        <v>3.068649450827085E-3</v>
      </c>
      <c r="J71" s="177">
        <v>2.9627162520048842E-3</v>
      </c>
    </row>
    <row r="72" spans="1:10" outlineLevel="1" x14ac:dyDescent="0.4">
      <c r="B72" s="49" t="s">
        <v>207</v>
      </c>
      <c r="C72" s="10" t="s">
        <v>214</v>
      </c>
      <c r="G72" s="177">
        <v>0</v>
      </c>
      <c r="H72" s="177">
        <v>1.2381462532953974E-2</v>
      </c>
      <c r="I72" s="177">
        <v>3.4077866980694052E-2</v>
      </c>
      <c r="J72" s="177">
        <v>4.2606047362295243E-2</v>
      </c>
    </row>
    <row r="73" spans="1:10" outlineLevel="1" x14ac:dyDescent="0.4">
      <c r="B73" s="49" t="s">
        <v>208</v>
      </c>
      <c r="C73" s="10" t="s">
        <v>214</v>
      </c>
      <c r="G73" s="177">
        <v>0</v>
      </c>
      <c r="H73" s="177">
        <v>0</v>
      </c>
      <c r="I73" s="177">
        <v>-6.3364604886424056E-5</v>
      </c>
      <c r="J73" s="177">
        <v>-1.3578129618519442E-4</v>
      </c>
    </row>
    <row r="74" spans="1:10" outlineLevel="1" x14ac:dyDescent="0.4">
      <c r="A74" s="27"/>
      <c r="B74" s="49"/>
      <c r="C74" s="29"/>
      <c r="D74" s="25"/>
      <c r="E74" s="25"/>
      <c r="F74" s="25"/>
      <c r="G74" s="25"/>
      <c r="H74" s="25"/>
      <c r="I74" s="25"/>
      <c r="J74" s="25"/>
    </row>
    <row r="75" spans="1:10" outlineLevel="1" x14ac:dyDescent="0.4">
      <c r="A75" s="27"/>
      <c r="B75" s="62" t="s">
        <v>267</v>
      </c>
      <c r="C75" s="63" t="s">
        <v>214</v>
      </c>
      <c r="D75" s="64"/>
      <c r="E75" s="65">
        <v>0</v>
      </c>
      <c r="F75" s="65">
        <v>0</v>
      </c>
      <c r="G75" s="65">
        <v>54.768055616983361</v>
      </c>
      <c r="H75" s="65">
        <v>85.018884637944623</v>
      </c>
      <c r="I75" s="65">
        <v>74.803407285600684</v>
      </c>
      <c r="J75" s="65">
        <v>53.015050351400923</v>
      </c>
    </row>
    <row r="76" spans="1:10" outlineLevel="1" x14ac:dyDescent="0.4">
      <c r="C76" s="24"/>
      <c r="G76" s="26"/>
      <c r="H76" s="26"/>
      <c r="I76" s="26"/>
      <c r="J76" s="26"/>
    </row>
    <row r="77" spans="1:10" x14ac:dyDescent="0.4">
      <c r="A77" s="6">
        <v>8.0499999999999989</v>
      </c>
      <c r="B77" s="6" t="s">
        <v>224</v>
      </c>
      <c r="C77" s="7"/>
      <c r="D77" s="8"/>
      <c r="E77" s="8"/>
      <c r="F77" s="8"/>
      <c r="G77" s="8"/>
      <c r="H77" s="8"/>
      <c r="I77" s="8"/>
      <c r="J77" s="8"/>
    </row>
    <row r="78" spans="1:10" x14ac:dyDescent="0.4">
      <c r="C78" s="24"/>
      <c r="E78" s="26"/>
      <c r="G78" s="26"/>
      <c r="H78" s="26"/>
      <c r="I78" s="26"/>
      <c r="J78" s="26"/>
    </row>
    <row r="79" spans="1:10" outlineLevel="1" x14ac:dyDescent="0.4">
      <c r="B79" s="50" t="s">
        <v>225</v>
      </c>
      <c r="C79" s="24"/>
      <c r="G79" s="26"/>
      <c r="H79" s="26"/>
      <c r="I79" s="26"/>
      <c r="J79" s="26"/>
    </row>
    <row r="80" spans="1:10" outlineLevel="1" x14ac:dyDescent="0.4">
      <c r="C80" s="24"/>
      <c r="G80" s="26"/>
      <c r="H80" s="26"/>
      <c r="I80" s="26"/>
      <c r="J80" s="26"/>
    </row>
    <row r="81" spans="2:10" outlineLevel="1" x14ac:dyDescent="0.4">
      <c r="B81" s="48" t="s">
        <v>224</v>
      </c>
      <c r="C81" s="24"/>
      <c r="G81" s="26"/>
      <c r="H81" s="26"/>
      <c r="I81" s="26"/>
      <c r="J81" s="26"/>
    </row>
    <row r="82" spans="2:10" outlineLevel="1" x14ac:dyDescent="0.4">
      <c r="B82" s="49" t="s">
        <v>189</v>
      </c>
      <c r="C82" s="10" t="s">
        <v>214</v>
      </c>
      <c r="G82" s="171">
        <v>0</v>
      </c>
      <c r="H82" s="171">
        <v>0</v>
      </c>
      <c r="I82" s="171">
        <v>0</v>
      </c>
      <c r="J82" s="171">
        <v>0</v>
      </c>
    </row>
    <row r="83" spans="2:10" outlineLevel="1" x14ac:dyDescent="0.4">
      <c r="B83" s="49" t="s">
        <v>190</v>
      </c>
      <c r="C83" s="10" t="s">
        <v>214</v>
      </c>
      <c r="G83" s="171">
        <v>5.9538630184825143</v>
      </c>
      <c r="H83" s="171">
        <v>4.9592074348908826</v>
      </c>
      <c r="I83" s="171">
        <v>2.5324049841582696</v>
      </c>
      <c r="J83" s="171">
        <v>2.8853777876714455</v>
      </c>
    </row>
    <row r="84" spans="2:10" outlineLevel="1" x14ac:dyDescent="0.4">
      <c r="B84" s="49" t="s">
        <v>191</v>
      </c>
      <c r="C84" s="10" t="s">
        <v>214</v>
      </c>
      <c r="G84" s="171">
        <v>0</v>
      </c>
      <c r="H84" s="171">
        <v>0.30500816589254764</v>
      </c>
      <c r="I84" s="171">
        <v>0.76195317373403149</v>
      </c>
      <c r="J84" s="171">
        <v>0.72713795234479794</v>
      </c>
    </row>
    <row r="85" spans="2:10" outlineLevel="1" x14ac:dyDescent="0.4">
      <c r="B85" s="49" t="s">
        <v>192</v>
      </c>
      <c r="C85" s="10" t="s">
        <v>214</v>
      </c>
      <c r="G85" s="171">
        <v>2.3442039062317908</v>
      </c>
      <c r="H85" s="171">
        <v>1.9836982875467402</v>
      </c>
      <c r="I85" s="171">
        <v>9.6178961218250407</v>
      </c>
      <c r="J85" s="171">
        <v>28.608954219157866</v>
      </c>
    </row>
    <row r="86" spans="2:10" outlineLevel="1" x14ac:dyDescent="0.4">
      <c r="B86" s="49" t="s">
        <v>193</v>
      </c>
      <c r="C86" s="10" t="s">
        <v>214</v>
      </c>
      <c r="G86" s="171">
        <v>0</v>
      </c>
      <c r="H86" s="171">
        <v>0</v>
      </c>
      <c r="I86" s="171">
        <v>0</v>
      </c>
      <c r="J86" s="171">
        <v>0</v>
      </c>
    </row>
    <row r="87" spans="2:10" outlineLevel="1" x14ac:dyDescent="0.4">
      <c r="B87" s="49" t="s">
        <v>194</v>
      </c>
      <c r="C87" s="10" t="s">
        <v>214</v>
      </c>
      <c r="G87" s="171">
        <v>0</v>
      </c>
      <c r="H87" s="171">
        <v>0</v>
      </c>
      <c r="I87" s="171">
        <v>0.41438649829179147</v>
      </c>
      <c r="J87" s="171">
        <v>1.1379063638187026</v>
      </c>
    </row>
    <row r="88" spans="2:10" outlineLevel="1" x14ac:dyDescent="0.4">
      <c r="B88" s="49" t="s">
        <v>195</v>
      </c>
      <c r="C88" s="10" t="s">
        <v>214</v>
      </c>
      <c r="G88" s="171">
        <v>7.9156628418046715E-2</v>
      </c>
      <c r="H88" s="171">
        <v>1.2748152949920908</v>
      </c>
      <c r="I88" s="171">
        <v>4.0827263989599434</v>
      </c>
      <c r="J88" s="171">
        <v>2.7407860949416638</v>
      </c>
    </row>
    <row r="89" spans="2:10" outlineLevel="1" x14ac:dyDescent="0.4">
      <c r="B89" s="49" t="s">
        <v>196</v>
      </c>
      <c r="C89" s="10" t="s">
        <v>214</v>
      </c>
      <c r="G89" s="171">
        <v>0.10352842595756534</v>
      </c>
      <c r="H89" s="171">
        <v>2.3421437351682779</v>
      </c>
      <c r="I89" s="171">
        <v>5.8511373558800939</v>
      </c>
      <c r="J89" s="171">
        <v>5.4102275297925582</v>
      </c>
    </row>
    <row r="90" spans="2:10" outlineLevel="1" x14ac:dyDescent="0.4">
      <c r="B90" s="49" t="s">
        <v>197</v>
      </c>
      <c r="C90" s="10" t="s">
        <v>214</v>
      </c>
      <c r="G90" s="171">
        <v>0</v>
      </c>
      <c r="H90" s="171">
        <v>0.54417513012520025</v>
      </c>
      <c r="I90" s="171">
        <v>0.54269432496822956</v>
      </c>
      <c r="J90" s="171">
        <v>1.9052882074020476</v>
      </c>
    </row>
    <row r="91" spans="2:10" outlineLevel="1" x14ac:dyDescent="0.4">
      <c r="B91" s="49" t="s">
        <v>198</v>
      </c>
      <c r="C91" s="10" t="s">
        <v>214</v>
      </c>
      <c r="G91" s="171">
        <v>18.435065147395644</v>
      </c>
      <c r="H91" s="171">
        <v>37.390471760743566</v>
      </c>
      <c r="I91" s="171">
        <v>37.98209665199046</v>
      </c>
      <c r="J91" s="171">
        <v>57.859387885341214</v>
      </c>
    </row>
    <row r="92" spans="2:10" outlineLevel="1" x14ac:dyDescent="0.4">
      <c r="B92" s="49" t="s">
        <v>199</v>
      </c>
      <c r="C92" s="10" t="s">
        <v>214</v>
      </c>
      <c r="G92" s="171">
        <v>0.81074129138387918</v>
      </c>
      <c r="H92" s="171">
        <v>0.69052142564113761</v>
      </c>
      <c r="I92" s="171">
        <v>3.3686780359592765</v>
      </c>
      <c r="J92" s="171">
        <v>2.2270335423279333</v>
      </c>
    </row>
    <row r="93" spans="2:10" outlineLevel="1" x14ac:dyDescent="0.4">
      <c r="B93" s="49" t="s">
        <v>200</v>
      </c>
      <c r="C93" s="10" t="s">
        <v>214</v>
      </c>
      <c r="G93" s="171">
        <v>0</v>
      </c>
      <c r="H93" s="171">
        <v>0</v>
      </c>
      <c r="I93" s="171">
        <v>0</v>
      </c>
      <c r="J93" s="171">
        <v>0</v>
      </c>
    </row>
    <row r="94" spans="2:10" outlineLevel="1" x14ac:dyDescent="0.4">
      <c r="B94" s="49" t="s">
        <v>201</v>
      </c>
      <c r="C94" s="10" t="s">
        <v>214</v>
      </c>
      <c r="G94" s="171">
        <v>0</v>
      </c>
      <c r="H94" s="171">
        <v>0</v>
      </c>
      <c r="I94" s="171">
        <v>0</v>
      </c>
      <c r="J94" s="171">
        <v>0</v>
      </c>
    </row>
    <row r="95" spans="2:10" outlineLevel="1" x14ac:dyDescent="0.4">
      <c r="B95" s="49" t="s">
        <v>202</v>
      </c>
      <c r="C95" s="10" t="s">
        <v>214</v>
      </c>
      <c r="G95" s="171">
        <v>25.271786260124959</v>
      </c>
      <c r="H95" s="171">
        <v>1.6948935028291376</v>
      </c>
      <c r="I95" s="171">
        <v>0</v>
      </c>
      <c r="J95" s="171">
        <v>0</v>
      </c>
    </row>
    <row r="96" spans="2:10" outlineLevel="1" x14ac:dyDescent="0.4">
      <c r="B96" s="49" t="s">
        <v>203</v>
      </c>
      <c r="C96" s="10" t="s">
        <v>214</v>
      </c>
      <c r="G96" s="171">
        <v>17.63498068911775</v>
      </c>
      <c r="H96" s="171">
        <v>5.2766841546558599E-2</v>
      </c>
      <c r="I96" s="171">
        <v>0</v>
      </c>
      <c r="J96" s="171">
        <v>0</v>
      </c>
    </row>
    <row r="97" spans="1:10" outlineLevel="1" x14ac:dyDescent="0.4">
      <c r="B97" s="49" t="s">
        <v>204</v>
      </c>
      <c r="C97" s="10" t="s">
        <v>214</v>
      </c>
      <c r="G97" s="171">
        <v>1.5467234968354502</v>
      </c>
      <c r="H97" s="171">
        <v>0.48834228888534664</v>
      </c>
      <c r="I97" s="171">
        <v>5.1798312286473934E-2</v>
      </c>
      <c r="J97" s="171">
        <v>0.55033289595595436</v>
      </c>
    </row>
    <row r="98" spans="1:10" outlineLevel="1" x14ac:dyDescent="0.4">
      <c r="B98" s="49" t="s">
        <v>205</v>
      </c>
      <c r="C98" s="10" t="s">
        <v>214</v>
      </c>
      <c r="G98" s="171">
        <v>0</v>
      </c>
      <c r="H98" s="171">
        <v>-0.23800000000000002</v>
      </c>
      <c r="I98" s="171">
        <v>1.2938115280296214</v>
      </c>
      <c r="J98" s="171">
        <v>1.0861833472814886</v>
      </c>
    </row>
    <row r="99" spans="1:10" outlineLevel="1" x14ac:dyDescent="0.4">
      <c r="B99" s="49" t="s">
        <v>206</v>
      </c>
      <c r="C99" s="10" t="s">
        <v>214</v>
      </c>
      <c r="G99" s="171">
        <v>0</v>
      </c>
      <c r="H99" s="171">
        <v>0.26394424235641983</v>
      </c>
      <c r="I99" s="171">
        <v>0</v>
      </c>
      <c r="J99" s="171">
        <v>0.28861443227765271</v>
      </c>
    </row>
    <row r="100" spans="1:10" outlineLevel="1" x14ac:dyDescent="0.4">
      <c r="B100" s="49" t="s">
        <v>207</v>
      </c>
      <c r="C100" s="10" t="s">
        <v>214</v>
      </c>
      <c r="G100" s="171">
        <v>0</v>
      </c>
      <c r="H100" s="171">
        <v>1.1710923043805814</v>
      </c>
      <c r="I100" s="171">
        <v>1.2170531454829916</v>
      </c>
      <c r="J100" s="171">
        <v>1.5516904961164124</v>
      </c>
    </row>
    <row r="101" spans="1:10" outlineLevel="1" x14ac:dyDescent="0.4">
      <c r="B101" s="49" t="s">
        <v>208</v>
      </c>
      <c r="C101" s="10" t="s">
        <v>214</v>
      </c>
      <c r="G101" s="171">
        <v>0</v>
      </c>
      <c r="H101" s="171">
        <v>0</v>
      </c>
      <c r="I101" s="171">
        <v>0</v>
      </c>
      <c r="J101" s="171">
        <v>0</v>
      </c>
    </row>
    <row r="102" spans="1:10" outlineLevel="1" x14ac:dyDescent="0.4">
      <c r="A102" s="27"/>
      <c r="B102" s="49"/>
      <c r="C102" s="29"/>
      <c r="D102" s="25"/>
      <c r="E102" s="25"/>
      <c r="F102" s="25"/>
      <c r="G102" s="25"/>
      <c r="H102" s="25"/>
      <c r="I102" s="25"/>
      <c r="J102" s="25"/>
    </row>
    <row r="103" spans="1:10" outlineLevel="1" x14ac:dyDescent="0.4">
      <c r="A103" s="27"/>
      <c r="B103" s="62" t="s">
        <v>268</v>
      </c>
      <c r="C103" s="63" t="s">
        <v>214</v>
      </c>
      <c r="D103" s="64"/>
      <c r="E103" s="65">
        <v>0</v>
      </c>
      <c r="F103" s="65"/>
      <c r="G103" s="65">
        <v>72.180048863947604</v>
      </c>
      <c r="H103" s="65">
        <v>52.923080414998495</v>
      </c>
      <c r="I103" s="65">
        <v>67.716636531566238</v>
      </c>
      <c r="J103" s="65">
        <v>106.97892075442972</v>
      </c>
    </row>
    <row r="104" spans="1:10" outlineLevel="1" x14ac:dyDescent="0.4">
      <c r="C104" s="24"/>
      <c r="G104" s="26"/>
      <c r="H104" s="26"/>
      <c r="I104" s="26"/>
      <c r="J104" s="26"/>
    </row>
    <row r="105" spans="1:10" x14ac:dyDescent="0.4">
      <c r="A105" s="6">
        <v>8.0599999999999987</v>
      </c>
      <c r="B105" s="6" t="s">
        <v>231</v>
      </c>
      <c r="C105" s="7"/>
      <c r="D105" s="8"/>
      <c r="E105" s="8"/>
      <c r="F105" s="8"/>
      <c r="G105" s="8"/>
      <c r="H105" s="8"/>
      <c r="I105" s="8"/>
      <c r="J105" s="8"/>
    </row>
    <row r="106" spans="1:10" x14ac:dyDescent="0.4">
      <c r="C106" s="24"/>
      <c r="G106" s="26"/>
      <c r="H106" s="26"/>
      <c r="I106" s="26"/>
      <c r="J106" s="26"/>
    </row>
    <row r="107" spans="1:10" outlineLevel="1" x14ac:dyDescent="0.4">
      <c r="B107" s="50" t="s">
        <v>269</v>
      </c>
      <c r="C107" s="24"/>
      <c r="G107" s="26"/>
      <c r="H107" s="26"/>
      <c r="I107" s="26"/>
      <c r="J107" s="26"/>
    </row>
    <row r="108" spans="1:10" outlineLevel="1" x14ac:dyDescent="0.4">
      <c r="C108" s="24"/>
      <c r="G108" s="26"/>
      <c r="H108" s="26"/>
      <c r="I108" s="26"/>
      <c r="J108" s="26"/>
    </row>
    <row r="109" spans="1:10" outlineLevel="1" x14ac:dyDescent="0.4">
      <c r="B109" s="48" t="s">
        <v>231</v>
      </c>
      <c r="C109" s="24"/>
      <c r="G109" s="26"/>
      <c r="H109" s="26"/>
      <c r="I109" s="26"/>
      <c r="J109" s="26"/>
    </row>
    <row r="110" spans="1:10" outlineLevel="1" x14ac:dyDescent="0.4">
      <c r="B110" s="49" t="s">
        <v>189</v>
      </c>
      <c r="C110" s="10" t="s">
        <v>214</v>
      </c>
      <c r="G110" s="171">
        <v>0</v>
      </c>
      <c r="H110" s="171">
        <v>0</v>
      </c>
      <c r="I110" s="171">
        <v>0</v>
      </c>
      <c r="J110" s="171">
        <v>0</v>
      </c>
    </row>
    <row r="111" spans="1:10" outlineLevel="1" x14ac:dyDescent="0.4">
      <c r="B111" s="49" t="s">
        <v>190</v>
      </c>
      <c r="C111" s="10" t="s">
        <v>214</v>
      </c>
      <c r="G111" s="171">
        <v>0</v>
      </c>
      <c r="H111" s="171">
        <v>0</v>
      </c>
      <c r="I111" s="171">
        <v>0</v>
      </c>
      <c r="J111" s="171">
        <v>0</v>
      </c>
    </row>
    <row r="112" spans="1:10" outlineLevel="1" x14ac:dyDescent="0.4">
      <c r="B112" s="49" t="s">
        <v>191</v>
      </c>
      <c r="C112" s="10" t="s">
        <v>214</v>
      </c>
      <c r="G112" s="171">
        <v>-9.0967057525468178</v>
      </c>
      <c r="H112" s="171">
        <v>-9.2900738045880153</v>
      </c>
      <c r="I112" s="171">
        <v>-9.4666272434082401</v>
      </c>
      <c r="J112" s="171">
        <v>-9.5927368425655413</v>
      </c>
    </row>
    <row r="113" spans="2:10" outlineLevel="1" x14ac:dyDescent="0.4">
      <c r="B113" s="49" t="s">
        <v>192</v>
      </c>
      <c r="C113" s="10" t="s">
        <v>214</v>
      </c>
      <c r="G113" s="171">
        <v>-97.486263457356173</v>
      </c>
      <c r="H113" s="171">
        <v>-52.144571090302705</v>
      </c>
      <c r="I113" s="171">
        <v>-4.2071726932641917</v>
      </c>
      <c r="J113" s="171">
        <v>-4.125786219068833</v>
      </c>
    </row>
    <row r="114" spans="2:10" outlineLevel="1" x14ac:dyDescent="0.4">
      <c r="B114" s="49" t="s">
        <v>193</v>
      </c>
      <c r="C114" s="10" t="s">
        <v>214</v>
      </c>
      <c r="G114" s="171">
        <v>-38.788167369288402</v>
      </c>
      <c r="H114" s="171">
        <v>-39.615862448900778</v>
      </c>
      <c r="I114" s="171">
        <v>-40.380077555744542</v>
      </c>
      <c r="J114" s="171">
        <v>-40.934075300615532</v>
      </c>
    </row>
    <row r="115" spans="2:10" outlineLevel="1" x14ac:dyDescent="0.4">
      <c r="B115" s="49" t="s">
        <v>194</v>
      </c>
      <c r="C115" s="10" t="s">
        <v>214</v>
      </c>
      <c r="G115" s="171">
        <v>-95.273949930803752</v>
      </c>
      <c r="H115" s="171">
        <v>-49.586121391708893</v>
      </c>
      <c r="I115" s="171">
        <v>-3.1175557161248402</v>
      </c>
      <c r="J115" s="171">
        <v>-9.1839020626705068</v>
      </c>
    </row>
    <row r="116" spans="2:10" outlineLevel="1" x14ac:dyDescent="0.4">
      <c r="B116" s="49" t="s">
        <v>195</v>
      </c>
      <c r="C116" s="10" t="s">
        <v>214</v>
      </c>
      <c r="G116" s="171">
        <v>-2.6963875636704122</v>
      </c>
      <c r="H116" s="171">
        <v>-2.7537044897003748</v>
      </c>
      <c r="I116" s="171">
        <v>-2.8060373352059926</v>
      </c>
      <c r="J116" s="171">
        <v>-2.8434179391385768</v>
      </c>
    </row>
    <row r="117" spans="2:10" outlineLevel="1" x14ac:dyDescent="0.4">
      <c r="B117" s="49" t="s">
        <v>196</v>
      </c>
      <c r="C117" s="10" t="s">
        <v>214</v>
      </c>
      <c r="G117" s="171">
        <v>-0.51260828237025147</v>
      </c>
      <c r="H117" s="171">
        <v>-0.52350476157035841</v>
      </c>
      <c r="I117" s="171">
        <v>-0.53868254052925546</v>
      </c>
      <c r="J117" s="171">
        <v>-0.5654753284801306</v>
      </c>
    </row>
    <row r="118" spans="2:10" outlineLevel="1" x14ac:dyDescent="0.4">
      <c r="B118" s="49" t="s">
        <v>197</v>
      </c>
      <c r="C118" s="10" t="s">
        <v>214</v>
      </c>
      <c r="G118" s="171">
        <v>-5.0077421311211499</v>
      </c>
      <c r="H118" s="171">
        <v>-5.148432881923676</v>
      </c>
      <c r="I118" s="171">
        <v>-5.3821292959343632</v>
      </c>
      <c r="J118" s="171">
        <v>-5.6272078560572893</v>
      </c>
    </row>
    <row r="119" spans="2:10" outlineLevel="1" x14ac:dyDescent="0.4">
      <c r="B119" s="49" t="s">
        <v>198</v>
      </c>
      <c r="C119" s="10" t="s">
        <v>214</v>
      </c>
      <c r="G119" s="171">
        <v>-1.6737325924634987</v>
      </c>
      <c r="H119" s="171">
        <v>-1.7505331129721633</v>
      </c>
      <c r="I119" s="171">
        <v>-1.9224405443724559</v>
      </c>
      <c r="J119" s="171">
        <v>-2.138572024666713</v>
      </c>
    </row>
    <row r="120" spans="2:10" outlineLevel="1" x14ac:dyDescent="0.4">
      <c r="B120" s="49" t="s">
        <v>199</v>
      </c>
      <c r="C120" s="10" t="s">
        <v>214</v>
      </c>
      <c r="G120" s="171">
        <v>-0.11010495592048403</v>
      </c>
      <c r="H120" s="171">
        <v>-0.12344401870043593</v>
      </c>
      <c r="I120" s="171">
        <v>-0.14795414303560417</v>
      </c>
      <c r="J120" s="171">
        <v>-0.1993863452179771</v>
      </c>
    </row>
    <row r="121" spans="2:10" outlineLevel="1" x14ac:dyDescent="0.4">
      <c r="B121" s="49" t="s">
        <v>200</v>
      </c>
      <c r="C121" s="10" t="s">
        <v>214</v>
      </c>
      <c r="G121" s="171">
        <v>-28.390861282090054</v>
      </c>
      <c r="H121" s="171">
        <v>-30.129078262790149</v>
      </c>
      <c r="I121" s="171">
        <v>-32.23857108275638</v>
      </c>
      <c r="J121" s="171">
        <v>-34.609948488195357</v>
      </c>
    </row>
    <row r="122" spans="2:10" outlineLevel="1" x14ac:dyDescent="0.4">
      <c r="B122" s="49" t="s">
        <v>201</v>
      </c>
      <c r="C122" s="10" t="s">
        <v>214</v>
      </c>
      <c r="G122" s="171">
        <v>-2.392383285664478</v>
      </c>
      <c r="H122" s="171">
        <v>-2.519798329258307</v>
      </c>
      <c r="I122" s="171">
        <v>-2.7732669610558154</v>
      </c>
      <c r="J122" s="171">
        <v>-3.0945938070594368</v>
      </c>
    </row>
    <row r="123" spans="2:10" outlineLevel="1" x14ac:dyDescent="0.4">
      <c r="B123" s="49" t="s">
        <v>202</v>
      </c>
      <c r="C123" s="10" t="s">
        <v>214</v>
      </c>
      <c r="G123" s="171">
        <v>-0.81777426269662934</v>
      </c>
      <c r="H123" s="171">
        <v>-0.83515763426966294</v>
      </c>
      <c r="I123" s="171">
        <v>-0.85102940831460672</v>
      </c>
      <c r="J123" s="171">
        <v>-0.86236638977528079</v>
      </c>
    </row>
    <row r="124" spans="2:10" outlineLevel="1" x14ac:dyDescent="0.4">
      <c r="B124" s="49" t="s">
        <v>203</v>
      </c>
      <c r="C124" s="10" t="s">
        <v>214</v>
      </c>
      <c r="G124" s="171">
        <v>-12.90357554786517</v>
      </c>
      <c r="H124" s="171">
        <v>-13.177865970786518</v>
      </c>
      <c r="I124" s="171">
        <v>-13.428305052584271</v>
      </c>
      <c r="J124" s="171">
        <v>-13.607190111011235</v>
      </c>
    </row>
    <row r="125" spans="2:10" outlineLevel="1" x14ac:dyDescent="0.4">
      <c r="B125" s="49" t="s">
        <v>204</v>
      </c>
      <c r="C125" s="10" t="s">
        <v>214</v>
      </c>
      <c r="G125" s="171">
        <v>-0.25693824255559788</v>
      </c>
      <c r="H125" s="171">
        <v>-0.54245778729069649</v>
      </c>
      <c r="I125" s="171">
        <v>-0.5707603840223775</v>
      </c>
      <c r="J125" s="171">
        <v>-0.57836376391610367</v>
      </c>
    </row>
    <row r="126" spans="2:10" outlineLevel="1" x14ac:dyDescent="0.4">
      <c r="B126" s="49" t="s">
        <v>205</v>
      </c>
      <c r="C126" s="10" t="s">
        <v>214</v>
      </c>
      <c r="G126" s="171">
        <v>-0.29583649068395285</v>
      </c>
      <c r="H126" s="171">
        <v>-0.60513887885048145</v>
      </c>
      <c r="I126" s="171">
        <v>-0.61754489130062507</v>
      </c>
      <c r="J126" s="171">
        <v>-0.62577151063411474</v>
      </c>
    </row>
    <row r="127" spans="2:10" outlineLevel="1" x14ac:dyDescent="0.4">
      <c r="B127" s="49" t="s">
        <v>206</v>
      </c>
      <c r="C127" s="10" t="s">
        <v>214</v>
      </c>
      <c r="G127" s="171">
        <v>-3.1136563816794527E-2</v>
      </c>
      <c r="H127" s="171">
        <v>-7.346696974687604E-2</v>
      </c>
      <c r="I127" s="171">
        <v>-8.5966621722376443E-2</v>
      </c>
      <c r="J127" s="171">
        <v>-9.9251248386895141E-2</v>
      </c>
    </row>
    <row r="128" spans="2:10" outlineLevel="1" x14ac:dyDescent="0.4">
      <c r="B128" s="49" t="s">
        <v>207</v>
      </c>
      <c r="C128" s="10" t="s">
        <v>214</v>
      </c>
      <c r="G128" s="171">
        <v>0</v>
      </c>
      <c r="H128" s="171">
        <v>4.0086045519472195E-3</v>
      </c>
      <c r="I128" s="171">
        <v>-1.3597891016094807E-2</v>
      </c>
      <c r="J128" s="171">
        <v>-5.4059710393153021E-2</v>
      </c>
    </row>
    <row r="129" spans="1:10" outlineLevel="1" x14ac:dyDescent="0.4">
      <c r="B129" s="49" t="s">
        <v>208</v>
      </c>
      <c r="C129" s="10" t="s">
        <v>214</v>
      </c>
      <c r="G129" s="171">
        <v>0</v>
      </c>
      <c r="H129" s="171">
        <v>-3.3341851618808966E-3</v>
      </c>
      <c r="I129" s="171">
        <v>-6.7950995335346416E-3</v>
      </c>
      <c r="J129" s="171">
        <v>-1.0517251144269773E-2</v>
      </c>
    </row>
    <row r="130" spans="1:10" outlineLevel="1" x14ac:dyDescent="0.4">
      <c r="A130" s="27"/>
      <c r="B130" s="49"/>
      <c r="C130" s="29"/>
      <c r="D130" s="25"/>
      <c r="E130" s="25"/>
      <c r="F130" s="25"/>
      <c r="G130" s="25"/>
      <c r="H130" s="25"/>
      <c r="I130" s="25"/>
      <c r="J130" s="25"/>
    </row>
    <row r="131" spans="1:10" outlineLevel="1" x14ac:dyDescent="0.4">
      <c r="A131" s="27"/>
      <c r="B131" s="62" t="s">
        <v>232</v>
      </c>
      <c r="C131" s="63" t="s">
        <v>214</v>
      </c>
      <c r="D131" s="64"/>
      <c r="E131" s="65">
        <v>0</v>
      </c>
      <c r="F131" s="65"/>
      <c r="G131" s="65">
        <v>-295.7341677109136</v>
      </c>
      <c r="H131" s="65">
        <v>-208.81853741397001</v>
      </c>
      <c r="I131" s="65">
        <v>-118.55451445992556</v>
      </c>
      <c r="J131" s="65">
        <v>-128.75262219899696</v>
      </c>
    </row>
    <row r="132" spans="1:10" outlineLevel="1" x14ac:dyDescent="0.4">
      <c r="C132" s="24"/>
      <c r="G132" s="26"/>
      <c r="H132" s="26"/>
      <c r="I132" s="26"/>
      <c r="J132" s="26"/>
    </row>
    <row r="133" spans="1:10" x14ac:dyDescent="0.4">
      <c r="A133" s="6">
        <v>8.0699999999999985</v>
      </c>
      <c r="B133" s="6" t="s">
        <v>270</v>
      </c>
      <c r="C133" s="7"/>
      <c r="D133" s="8"/>
      <c r="E133" s="8"/>
      <c r="F133" s="8"/>
      <c r="G133" s="8"/>
      <c r="H133" s="8"/>
      <c r="I133" s="8"/>
      <c r="J133" s="8"/>
    </row>
    <row r="134" spans="1:10" x14ac:dyDescent="0.4">
      <c r="C134" s="24"/>
      <c r="G134" s="26"/>
      <c r="H134" s="26"/>
      <c r="I134" s="26"/>
      <c r="J134" s="26"/>
    </row>
    <row r="135" spans="1:10" outlineLevel="1" x14ac:dyDescent="0.4">
      <c r="B135" s="50" t="s">
        <v>271</v>
      </c>
      <c r="C135" s="24"/>
      <c r="G135" s="26"/>
      <c r="H135" s="26"/>
      <c r="I135" s="26"/>
      <c r="J135" s="26"/>
    </row>
    <row r="136" spans="1:10" outlineLevel="1" x14ac:dyDescent="0.4">
      <c r="C136" s="24"/>
      <c r="G136" s="26"/>
      <c r="H136" s="26"/>
      <c r="I136" s="26"/>
      <c r="J136" s="26"/>
    </row>
    <row r="137" spans="1:10" outlineLevel="1" x14ac:dyDescent="0.4">
      <c r="B137" s="48" t="s">
        <v>270</v>
      </c>
      <c r="C137" s="24"/>
      <c r="G137" s="26"/>
      <c r="H137" s="26"/>
      <c r="I137" s="26"/>
      <c r="J137" s="26"/>
    </row>
    <row r="138" spans="1:10" outlineLevel="1" x14ac:dyDescent="0.4">
      <c r="B138" s="49" t="s">
        <v>189</v>
      </c>
      <c r="C138" s="10" t="s">
        <v>214</v>
      </c>
      <c r="G138" s="177">
        <v>454.8352876273409</v>
      </c>
      <c r="H138" s="177">
        <v>464.50369022940077</v>
      </c>
      <c r="I138" s="177">
        <v>473.33136217041198</v>
      </c>
      <c r="J138" s="177">
        <v>479.63684212827712</v>
      </c>
    </row>
    <row r="139" spans="1:10" outlineLevel="1" x14ac:dyDescent="0.4">
      <c r="B139" s="49" t="s">
        <v>190</v>
      </c>
      <c r="C139" s="10" t="s">
        <v>214</v>
      </c>
      <c r="G139" s="177">
        <v>150.72396474413694</v>
      </c>
      <c r="H139" s="177">
        <v>158.93953278740653</v>
      </c>
      <c r="I139" s="177">
        <v>164.51645839914494</v>
      </c>
      <c r="J139" s="177">
        <v>169.61259605812648</v>
      </c>
    </row>
    <row r="140" spans="1:10" outlineLevel="1" x14ac:dyDescent="0.4">
      <c r="B140" s="49" t="s">
        <v>191</v>
      </c>
      <c r="C140" s="10" t="s">
        <v>214</v>
      </c>
      <c r="G140" s="177">
        <v>1930.3116627118732</v>
      </c>
      <c r="H140" s="177">
        <v>1962.362324791877</v>
      </c>
      <c r="I140" s="177">
        <v>1990.9586205633336</v>
      </c>
      <c r="J140" s="177">
        <v>2008.620388281252</v>
      </c>
    </row>
    <row r="141" spans="1:10" outlineLevel="1" x14ac:dyDescent="0.4">
      <c r="B141" s="49" t="s">
        <v>192</v>
      </c>
      <c r="C141" s="10" t="s">
        <v>214</v>
      </c>
      <c r="G141" s="177">
        <v>47.194300324095465</v>
      </c>
      <c r="H141" s="177">
        <v>-1.9423936632310372</v>
      </c>
      <c r="I141" s="177">
        <v>3.5223771330665077</v>
      </c>
      <c r="J141" s="177">
        <v>28.242394995859559</v>
      </c>
    </row>
    <row r="142" spans="1:10" outlineLevel="1" x14ac:dyDescent="0.4">
      <c r="B142" s="49" t="s">
        <v>193</v>
      </c>
      <c r="C142" s="10" t="s">
        <v>214</v>
      </c>
      <c r="G142" s="177">
        <v>23.228746595131085</v>
      </c>
      <c r="H142" s="177">
        <v>-15.893343976054339</v>
      </c>
      <c r="I142" s="177">
        <v>-56.575466982927516</v>
      </c>
      <c r="J142" s="177">
        <v>-98.263211914754336</v>
      </c>
    </row>
    <row r="143" spans="1:10" outlineLevel="1" x14ac:dyDescent="0.4">
      <c r="B143" s="49" t="s">
        <v>194</v>
      </c>
      <c r="C143" s="10" t="s">
        <v>214</v>
      </c>
      <c r="G143" s="177">
        <v>-88.097433977620227</v>
      </c>
      <c r="H143" s="177">
        <v>-139.55623649824341</v>
      </c>
      <c r="I143" s="177">
        <v>-144.90768660887935</v>
      </c>
      <c r="J143" s="177">
        <v>-154.87651466656473</v>
      </c>
    </row>
    <row r="144" spans="1:10" outlineLevel="1" x14ac:dyDescent="0.4">
      <c r="B144" s="49" t="s">
        <v>195</v>
      </c>
      <c r="C144" s="10" t="s">
        <v>214</v>
      </c>
      <c r="G144" s="177">
        <v>37.429288490164325</v>
      </c>
      <c r="H144" s="177">
        <v>36.759509202779249</v>
      </c>
      <c r="I144" s="177">
        <v>38.773407821878187</v>
      </c>
      <c r="J144" s="177">
        <v>39.205490903494187</v>
      </c>
    </row>
    <row r="145" spans="1:10" outlineLevel="1" x14ac:dyDescent="0.4">
      <c r="B145" s="49" t="s">
        <v>196</v>
      </c>
      <c r="C145" s="10" t="s">
        <v>214</v>
      </c>
      <c r="G145" s="177">
        <v>29.687521723616939</v>
      </c>
      <c r="H145" s="177">
        <v>32.161988809035485</v>
      </c>
      <c r="I145" s="177">
        <v>38.14100430619785</v>
      </c>
      <c r="J145" s="177">
        <v>43.529768521877372</v>
      </c>
    </row>
    <row r="146" spans="1:10" outlineLevel="1" x14ac:dyDescent="0.4">
      <c r="B146" s="49" t="s">
        <v>197</v>
      </c>
      <c r="C146" s="10" t="s">
        <v>214</v>
      </c>
      <c r="G146" s="177">
        <v>-2.145013277188565</v>
      </c>
      <c r="H146" s="177">
        <v>-6.7891140965322911</v>
      </c>
      <c r="I146" s="177">
        <v>-11.752440402066968</v>
      </c>
      <c r="J146" s="177">
        <v>-15.618271436165463</v>
      </c>
    </row>
    <row r="147" spans="1:10" outlineLevel="1" x14ac:dyDescent="0.4">
      <c r="B147" s="49" t="s">
        <v>198</v>
      </c>
      <c r="C147" s="10" t="s">
        <v>214</v>
      </c>
      <c r="G147" s="177">
        <v>661.33604734105734</v>
      </c>
      <c r="H147" s="177">
        <v>711.42927472604674</v>
      </c>
      <c r="I147" s="177">
        <v>761.36852338550875</v>
      </c>
      <c r="J147" s="177">
        <v>827.61601562855628</v>
      </c>
    </row>
    <row r="148" spans="1:10" outlineLevel="1" x14ac:dyDescent="0.4">
      <c r="B148" s="49" t="s">
        <v>199</v>
      </c>
      <c r="C148" s="10" t="s">
        <v>214</v>
      </c>
      <c r="G148" s="177">
        <v>43.034397969811856</v>
      </c>
      <c r="H148" s="177">
        <v>44.523555221529904</v>
      </c>
      <c r="I148" s="177">
        <v>48.622287534691999</v>
      </c>
      <c r="J148" s="177">
        <v>51.312440775897734</v>
      </c>
    </row>
    <row r="149" spans="1:10" outlineLevel="1" x14ac:dyDescent="0.4">
      <c r="B149" s="49" t="s">
        <v>200</v>
      </c>
      <c r="C149" s="10" t="s">
        <v>214</v>
      </c>
      <c r="G149" s="177">
        <v>12.497851852741409</v>
      </c>
      <c r="H149" s="177">
        <v>-17.365560427966436</v>
      </c>
      <c r="I149" s="177">
        <v>-49.934155736050684</v>
      </c>
      <c r="J149" s="177">
        <v>-85.209301680765364</v>
      </c>
    </row>
    <row r="150" spans="1:10" outlineLevel="1" x14ac:dyDescent="0.4">
      <c r="B150" s="49" t="s">
        <v>201</v>
      </c>
      <c r="C150" s="10" t="s">
        <v>214</v>
      </c>
      <c r="G150" s="177">
        <v>642.78639410759411</v>
      </c>
      <c r="H150" s="177">
        <v>653.93026219651938</v>
      </c>
      <c r="I150" s="177">
        <v>663.58462917765985</v>
      </c>
      <c r="J150" s="177">
        <v>669.32997270422811</v>
      </c>
    </row>
    <row r="151" spans="1:10" outlineLevel="1" x14ac:dyDescent="0.4">
      <c r="B151" s="49" t="s">
        <v>202</v>
      </c>
      <c r="C151" s="10" t="s">
        <v>214</v>
      </c>
      <c r="G151" s="177">
        <v>24.61911175030756</v>
      </c>
      <c r="H151" s="177">
        <v>26.020093784172207</v>
      </c>
      <c r="I151" s="177">
        <v>25.663563895737795</v>
      </c>
      <c r="J151" s="177">
        <v>25.143074467273404</v>
      </c>
    </row>
    <row r="152" spans="1:10" outlineLevel="1" x14ac:dyDescent="0.4">
      <c r="B152" s="49" t="s">
        <v>203</v>
      </c>
      <c r="C152" s="10" t="s">
        <v>214</v>
      </c>
      <c r="G152" s="177">
        <v>4.8466138931720018</v>
      </c>
      <c r="H152" s="177">
        <v>-8.1749032145608496</v>
      </c>
      <c r="I152" s="177">
        <v>-21.758568418734058</v>
      </c>
      <c r="J152" s="177">
        <v>-35.655615125021498</v>
      </c>
    </row>
    <row r="153" spans="1:10" outlineLevel="1" x14ac:dyDescent="0.4">
      <c r="B153" s="49" t="s">
        <v>204</v>
      </c>
      <c r="C153" s="10" t="s">
        <v>214</v>
      </c>
      <c r="G153" s="177">
        <v>1.2998899482841284</v>
      </c>
      <c r="H153" s="177">
        <v>1.2785691576299696</v>
      </c>
      <c r="I153" s="177">
        <v>0.78439556987570624</v>
      </c>
      <c r="J153" s="177">
        <v>0.77046752160311627</v>
      </c>
    </row>
    <row r="154" spans="1:10" outlineLevel="1" x14ac:dyDescent="0.4">
      <c r="B154" s="49" t="s">
        <v>205</v>
      </c>
      <c r="C154" s="10" t="s">
        <v>214</v>
      </c>
      <c r="G154" s="177">
        <v>-0.29583649068395285</v>
      </c>
      <c r="H154" s="177">
        <v>-1.1477802187009263</v>
      </c>
      <c r="I154" s="177">
        <v>-0.48109032553686848</v>
      </c>
      <c r="J154" s="177">
        <v>-1.9876473816385465E-2</v>
      </c>
    </row>
    <row r="155" spans="1:10" outlineLevel="1" x14ac:dyDescent="0.4">
      <c r="B155" s="49" t="s">
        <v>206</v>
      </c>
      <c r="C155" s="10" t="s">
        <v>214</v>
      </c>
      <c r="G155" s="177">
        <v>-3.1136563816794527E-2</v>
      </c>
      <c r="H155" s="177">
        <v>0.16146941157923528</v>
      </c>
      <c r="I155" s="177">
        <v>7.8571439307685911E-2</v>
      </c>
      <c r="J155" s="177">
        <v>0.27089733945044836</v>
      </c>
    </row>
    <row r="156" spans="1:10" outlineLevel="1" x14ac:dyDescent="0.4">
      <c r="B156" s="49" t="s">
        <v>207</v>
      </c>
      <c r="C156" s="10" t="s">
        <v>214</v>
      </c>
      <c r="G156" s="177">
        <v>0</v>
      </c>
      <c r="H156" s="177">
        <v>1.1874823714654825</v>
      </c>
      <c r="I156" s="177">
        <v>2.4250154929130732</v>
      </c>
      <c r="J156" s="177">
        <v>3.9652523259986276</v>
      </c>
    </row>
    <row r="157" spans="1:10" outlineLevel="1" x14ac:dyDescent="0.4">
      <c r="B157" s="49" t="s">
        <v>208</v>
      </c>
      <c r="C157" s="10" t="s">
        <v>214</v>
      </c>
      <c r="G157" s="177">
        <v>0</v>
      </c>
      <c r="H157" s="177">
        <v>-3.3341851618808966E-3</v>
      </c>
      <c r="I157" s="177">
        <v>-1.0192649300301962E-2</v>
      </c>
      <c r="J157" s="177">
        <v>-2.0845681740756929E-2</v>
      </c>
    </row>
    <row r="158" spans="1:10" outlineLevel="1" x14ac:dyDescent="0.4">
      <c r="A158" s="27"/>
      <c r="B158" s="49"/>
      <c r="C158" s="29"/>
      <c r="D158" s="25"/>
      <c r="E158" s="25"/>
      <c r="F158" s="25"/>
      <c r="G158" s="25"/>
      <c r="H158" s="25"/>
      <c r="I158" s="25"/>
      <c r="J158" s="25"/>
    </row>
    <row r="159" spans="1:10" outlineLevel="1" x14ac:dyDescent="0.4">
      <c r="A159" s="27"/>
      <c r="B159" s="62" t="s">
        <v>232</v>
      </c>
      <c r="C159" s="63" t="s">
        <v>214</v>
      </c>
      <c r="D159" s="64"/>
      <c r="E159" s="65">
        <v>0</v>
      </c>
      <c r="F159" s="65"/>
      <c r="G159" s="65">
        <v>3973.2616587700177</v>
      </c>
      <c r="H159" s="65">
        <v>3902.3850864089914</v>
      </c>
      <c r="I159" s="65">
        <v>3926.3506157662327</v>
      </c>
      <c r="J159" s="65">
        <v>3957.5919646730667</v>
      </c>
    </row>
    <row r="160" spans="1:10" outlineLevel="1" x14ac:dyDescent="0.4">
      <c r="C160" s="24"/>
      <c r="G160" s="26"/>
      <c r="H160" s="26"/>
      <c r="I160" s="26"/>
      <c r="J160" s="26"/>
    </row>
    <row r="161" spans="1:10" x14ac:dyDescent="0.4">
      <c r="A161" s="6"/>
      <c r="B161" s="6" t="s">
        <v>24</v>
      </c>
      <c r="C161" s="7"/>
      <c r="D161" s="8"/>
      <c r="E161" s="8"/>
      <c r="F161" s="8"/>
      <c r="G161" s="8"/>
      <c r="H161" s="8"/>
      <c r="I161" s="8"/>
      <c r="J161" s="8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E13:E14">
    <cfRule type="expression" dxfId="115" priority="112">
      <formula>E$14=0</formula>
    </cfRule>
  </conditionalFormatting>
  <conditionalFormatting sqref="E12">
    <cfRule type="expression" dxfId="114" priority="111">
      <formula>E$14=0</formula>
    </cfRule>
  </conditionalFormatting>
  <conditionalFormatting sqref="E47:J47 E75:J75 E131:J131 E103:J103 E159:J159">
    <cfRule type="expression" dxfId="113" priority="109">
      <formula>AND(E$14=0,E$9&gt;Display_Year_End)</formula>
    </cfRule>
    <cfRule type="expression" dxfId="112" priority="110">
      <formula>AND(E$14=0,E$9&lt;=Display_Year_End)</formula>
    </cfRule>
  </conditionalFormatting>
  <conditionalFormatting sqref="F8:J8">
    <cfRule type="expression" dxfId="111" priority="107">
      <formula>AND(E$14=1,F$14=1)</formula>
    </cfRule>
    <cfRule type="expression" dxfId="110" priority="108">
      <formula>F$14=1</formula>
    </cfRule>
  </conditionalFormatting>
  <conditionalFormatting sqref="F8:J8">
    <cfRule type="expression" dxfId="109" priority="105">
      <formula>AND(F$13=0,F$14=1,E$13=1)</formula>
    </cfRule>
    <cfRule type="expression" dxfId="108" priority="106">
      <formula>AND(F$14=1,F$13=0)</formula>
    </cfRule>
  </conditionalFormatting>
  <conditionalFormatting sqref="F9:J14">
    <cfRule type="expression" dxfId="107" priority="104">
      <formula>F$14&lt;&gt;1</formula>
    </cfRule>
  </conditionalFormatting>
  <conditionalFormatting sqref="G26:I45 G54:I73 G18:I19 G82:I101 G110:I129 G138:I157">
    <cfRule type="expression" dxfId="106" priority="98">
      <formula>AND(G$9&gt;Display_Year_End,F$14=1)</formula>
    </cfRule>
    <cfRule type="expression" dxfId="105" priority="101">
      <formula>AND(G$14=0,H$14=1)</formula>
    </cfRule>
    <cfRule type="expression" dxfId="104" priority="103">
      <formula>G$14=0</formula>
    </cfRule>
  </conditionalFormatting>
  <conditionalFormatting sqref="G26:J45 G54:J73 G18:J19 G82:J101 G110:J129 G138:J157">
    <cfRule type="expression" dxfId="103" priority="102">
      <formula>G$14=0</formula>
    </cfRule>
  </conditionalFormatting>
  <conditionalFormatting sqref="B3">
    <cfRule type="expression" dxfId="102" priority="97">
      <formula>$B$3="The model contains one or more errors"</formula>
    </cfRule>
  </conditionalFormatting>
  <conditionalFormatting sqref="J26:J45 J54:J73 J18:J19 J82:J101 J110:J129 J138:J157">
    <cfRule type="expression" dxfId="97" priority="3046">
      <formula>AND(J$9&gt;Display_Year_End,I$14=1)</formula>
    </cfRule>
    <cfRule type="expression" dxfId="96" priority="3047">
      <formula>AND(J$14=0,#REF!=1)</formula>
    </cfRule>
    <cfRule type="expression" dxfId="95" priority="3048">
      <formula>J$14=0</formula>
    </cfRule>
  </conditionalFormatting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774A7E0E-ED29-4440-88A8-391257B246BD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40" id="{59481292-3D0D-4B7B-8A05-703FD101D96F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42" id="{1A7B5011-6F3C-41F6-9DD0-D739D1A6A963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H18:I19</xm:sqref>
        </x14:conditionalFormatting>
        <x14:conditionalFormatting xmlns:xm="http://schemas.microsoft.com/office/excel/2006/main">
          <x14:cfRule type="expression" priority="41" id="{A2BC258E-BCE1-490E-92BD-FC11C9DF496C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H18:J19</xm:sqref>
        </x14:conditionalFormatting>
        <x14:conditionalFormatting xmlns:xm="http://schemas.microsoft.com/office/excel/2006/main">
          <x14:cfRule type="expression" priority="3238" id="{774A7E0E-ED29-4440-88A8-391257B246BD}">
            <xm:f>AND('Regulatory Model'!J$9&gt;Display_Year_End,'Regulatory Model'!I$14=1)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3239" id="{59481292-3D0D-4B7B-8A05-703FD101D96F}">
            <xm:f>AND('Regulatory Model'!J$14=0,'Regulatory Model'!#REF!=1)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240" id="{1A7B5011-6F3C-41F6-9DD0-D739D1A6A963}">
            <xm:f>'Regulatory Model'!J$14=0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J18:J19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  <pageSetUpPr fitToPage="1"/>
  </sheetPr>
  <dimension ref="A1:BE109"/>
  <sheetViews>
    <sheetView showGridLines="0" zoomScale="80" zoomScaleNormal="80" zoomScaleSheetLayoutView="100" zoomScalePageLayoutView="88" workbookViewId="0">
      <pane xSplit="3" ySplit="15" topLeftCell="D16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0" width="9" style="1" customWidth="1"/>
    <col min="11" max="11" width="2.42578125" style="1" customWidth="1"/>
    <col min="12" max="57" width="0" style="1" hidden="1"/>
    <col min="58" max="16384" width="9.140625" style="1" hidden="1"/>
  </cols>
  <sheetData>
    <row r="1" spans="1:11" s="2" customFormat="1" ht="18" x14ac:dyDescent="0.55000000000000004">
      <c r="A1" s="97" t="s">
        <v>310</v>
      </c>
      <c r="B1" s="98"/>
      <c r="C1" s="99"/>
      <c r="D1" s="100"/>
      <c r="E1" s="100"/>
      <c r="F1" s="100"/>
      <c r="G1" s="100"/>
      <c r="H1" s="100"/>
      <c r="I1" s="100"/>
      <c r="J1" s="100"/>
    </row>
    <row r="2" spans="1:11" s="3" customFormat="1" x14ac:dyDescent="0.4">
      <c r="A2" s="101">
        <v>9</v>
      </c>
      <c r="B2" s="102" t="s">
        <v>323</v>
      </c>
      <c r="C2" s="96"/>
      <c r="D2" s="103"/>
      <c r="E2" s="103"/>
      <c r="F2" s="103"/>
      <c r="G2" s="103"/>
      <c r="H2" s="103"/>
      <c r="I2" s="103"/>
      <c r="J2" s="103"/>
    </row>
    <row r="3" spans="1:11" s="3" customFormat="1" x14ac:dyDescent="0.4">
      <c r="A3" s="126">
        <v>0</v>
      </c>
      <c r="B3" s="127" t="s">
        <v>315</v>
      </c>
      <c r="C3" s="96"/>
      <c r="D3" s="103"/>
      <c r="E3" s="103"/>
      <c r="F3" s="103"/>
      <c r="G3" s="103"/>
      <c r="H3" s="103"/>
      <c r="I3" s="103"/>
      <c r="J3" s="103"/>
    </row>
    <row r="4" spans="1:11" s="3" customFormat="1" x14ac:dyDescent="0.4">
      <c r="A4" s="104"/>
      <c r="B4" s="105"/>
      <c r="C4" s="96"/>
      <c r="D4" s="103"/>
      <c r="E4" s="103"/>
      <c r="F4" s="103"/>
      <c r="G4" s="103"/>
      <c r="H4" s="103"/>
      <c r="I4" s="103"/>
      <c r="J4" s="103"/>
    </row>
    <row r="5" spans="1:11" x14ac:dyDescent="0.4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</row>
    <row r="6" spans="1:11" x14ac:dyDescent="0.4">
      <c r="A6" s="69">
        <v>9.01</v>
      </c>
      <c r="B6" s="6" t="s">
        <v>209</v>
      </c>
      <c r="C6" s="7"/>
      <c r="D6" s="8"/>
      <c r="E6" s="8"/>
      <c r="F6" s="8"/>
      <c r="G6" s="8"/>
      <c r="H6" s="8"/>
      <c r="I6" s="8"/>
      <c r="J6" s="8"/>
    </row>
    <row r="7" spans="1:11" x14ac:dyDescent="0.4">
      <c r="A7" s="9"/>
      <c r="C7" s="13"/>
      <c r="D7" s="46"/>
    </row>
    <row r="8" spans="1:11" ht="15.75" customHeight="1" x14ac:dyDescent="0.4">
      <c r="A8" s="9"/>
      <c r="C8" s="13"/>
      <c r="D8" s="46"/>
      <c r="E8" s="76"/>
      <c r="F8" s="91" t="s">
        <v>328</v>
      </c>
      <c r="G8" s="91" t="s">
        <v>328</v>
      </c>
      <c r="H8" s="91" t="s">
        <v>328</v>
      </c>
      <c r="I8" s="91" t="s">
        <v>329</v>
      </c>
      <c r="J8" s="91" t="s">
        <v>329</v>
      </c>
    </row>
    <row r="9" spans="1:11" s="18" customFormat="1" ht="28.5" customHeight="1" x14ac:dyDescent="0.4">
      <c r="A9" s="15"/>
      <c r="B9" s="55" t="s">
        <v>210</v>
      </c>
      <c r="C9" s="16"/>
      <c r="D9" s="17"/>
      <c r="E9" s="56">
        <v>2015</v>
      </c>
      <c r="F9" s="57">
        <v>2016</v>
      </c>
      <c r="G9" s="57">
        <v>2017</v>
      </c>
      <c r="H9" s="57">
        <v>2018</v>
      </c>
      <c r="I9" s="57">
        <v>2019</v>
      </c>
      <c r="J9" s="57">
        <v>2020</v>
      </c>
      <c r="K9" s="14"/>
    </row>
    <row r="10" spans="1:11" s="18" customFormat="1" ht="14.25" hidden="1" customHeight="1" outlineLevel="1" x14ac:dyDescent="0.4">
      <c r="A10" s="15"/>
      <c r="B10" s="55" t="s">
        <v>57</v>
      </c>
      <c r="C10" s="19"/>
      <c r="D10" s="20"/>
      <c r="E10" s="58">
        <v>41821</v>
      </c>
      <c r="F10" s="59">
        <v>42186</v>
      </c>
      <c r="G10" s="59">
        <v>42552</v>
      </c>
      <c r="H10" s="59">
        <v>42917</v>
      </c>
      <c r="I10" s="59">
        <v>43282</v>
      </c>
      <c r="J10" s="59">
        <v>43647</v>
      </c>
    </row>
    <row r="11" spans="1:11" hidden="1" outlineLevel="1" x14ac:dyDescent="0.4">
      <c r="A11" s="21"/>
      <c r="B11" s="55" t="s">
        <v>59</v>
      </c>
      <c r="E11" s="58">
        <v>42185</v>
      </c>
      <c r="F11" s="59">
        <v>42551</v>
      </c>
      <c r="G11" s="59">
        <v>42916</v>
      </c>
      <c r="H11" s="59">
        <v>43281</v>
      </c>
      <c r="I11" s="59">
        <v>43646</v>
      </c>
      <c r="J11" s="59">
        <v>44012</v>
      </c>
      <c r="K11" s="18"/>
    </row>
    <row r="12" spans="1:11" hidden="1" outlineLevel="1" x14ac:dyDescent="0.4">
      <c r="B12" s="55" t="s">
        <v>211</v>
      </c>
      <c r="E12" s="60">
        <v>0</v>
      </c>
      <c r="F12" s="60">
        <v>0</v>
      </c>
      <c r="G12" s="61">
        <v>1</v>
      </c>
      <c r="H12" s="61">
        <v>2</v>
      </c>
      <c r="I12" s="61">
        <v>3</v>
      </c>
      <c r="J12" s="61">
        <v>4</v>
      </c>
    </row>
    <row r="13" spans="1:11" hidden="1" outlineLevel="1" x14ac:dyDescent="0.4">
      <c r="B13" s="55" t="s">
        <v>212</v>
      </c>
      <c r="E13" s="60">
        <v>1</v>
      </c>
      <c r="F13" s="60">
        <v>1</v>
      </c>
      <c r="G13" s="60">
        <v>1</v>
      </c>
      <c r="H13" s="60">
        <v>1</v>
      </c>
      <c r="I13" s="60">
        <v>0</v>
      </c>
      <c r="J13" s="60">
        <v>0</v>
      </c>
    </row>
    <row r="14" spans="1:11" hidden="1" outlineLevel="1" x14ac:dyDescent="0.4">
      <c r="B14" s="55" t="s">
        <v>213</v>
      </c>
      <c r="E14" s="60">
        <v>0</v>
      </c>
      <c r="F14" s="60">
        <v>1</v>
      </c>
      <c r="G14" s="61">
        <v>1</v>
      </c>
      <c r="H14" s="61">
        <v>1</v>
      </c>
      <c r="I14" s="61">
        <v>1</v>
      </c>
      <c r="J14" s="61">
        <v>1</v>
      </c>
    </row>
    <row r="15" spans="1:11" collapsed="1" x14ac:dyDescent="0.4">
      <c r="A15" s="9"/>
      <c r="C15" s="13"/>
      <c r="D15" s="46"/>
    </row>
    <row r="16" spans="1:11" x14ac:dyDescent="0.4">
      <c r="A16" s="6">
        <v>9.02</v>
      </c>
      <c r="B16" s="6" t="s">
        <v>262</v>
      </c>
      <c r="C16" s="7"/>
      <c r="D16" s="8"/>
      <c r="E16" s="8"/>
      <c r="F16" s="8"/>
      <c r="G16" s="8"/>
      <c r="H16" s="8"/>
      <c r="I16" s="8"/>
      <c r="J16" s="8"/>
    </row>
    <row r="17" spans="1:10" x14ac:dyDescent="0.4">
      <c r="C17" s="24"/>
      <c r="G17" s="26"/>
      <c r="H17" s="26"/>
      <c r="I17" s="26"/>
      <c r="J17" s="26"/>
    </row>
    <row r="18" spans="1:10" outlineLevel="1" x14ac:dyDescent="0.4">
      <c r="B18" s="49" t="s">
        <v>218</v>
      </c>
      <c r="C18" s="10" t="s">
        <v>219</v>
      </c>
      <c r="G18" s="176">
        <v>1.3108614232209881E-2</v>
      </c>
      <c r="H18" s="176">
        <v>2.1256931608133023E-2</v>
      </c>
      <c r="I18" s="176">
        <v>1.9004524886877761E-2</v>
      </c>
      <c r="J18" s="176">
        <v>1.3321492007104752E-2</v>
      </c>
    </row>
    <row r="19" spans="1:10" outlineLevel="1" x14ac:dyDescent="0.4">
      <c r="B19" s="49" t="s">
        <v>220</v>
      </c>
      <c r="C19" s="10" t="s">
        <v>219</v>
      </c>
      <c r="G19" s="176">
        <v>0.11536600724810855</v>
      </c>
      <c r="H19" s="176">
        <v>0.11536600724810855</v>
      </c>
      <c r="I19" s="176">
        <v>0.11519598212611215</v>
      </c>
      <c r="J19" s="176">
        <v>0.1046</v>
      </c>
    </row>
    <row r="20" spans="1:10" outlineLevel="1" x14ac:dyDescent="0.4">
      <c r="B20" s="49" t="s">
        <v>272</v>
      </c>
      <c r="C20" s="10" t="s">
        <v>72</v>
      </c>
      <c r="F20" s="44">
        <v>1</v>
      </c>
      <c r="G20" s="196">
        <v>1.1153660072481086</v>
      </c>
      <c r="H20" s="196">
        <v>1.2440413301245878</v>
      </c>
      <c r="I20" s="196">
        <v>1.3873498929537647</v>
      </c>
      <c r="J20" s="196">
        <v>1.5324666917567284</v>
      </c>
    </row>
    <row r="21" spans="1:10" outlineLevel="1" x14ac:dyDescent="0.4">
      <c r="C21" s="24"/>
      <c r="G21" s="26"/>
      <c r="H21" s="26"/>
      <c r="I21" s="26"/>
      <c r="J21" s="26"/>
    </row>
    <row r="22" spans="1:10" x14ac:dyDescent="0.4">
      <c r="A22" s="69">
        <v>9.0299999999999994</v>
      </c>
      <c r="B22" s="6" t="s">
        <v>273</v>
      </c>
      <c r="C22" s="7"/>
      <c r="D22" s="8"/>
      <c r="E22" s="8"/>
      <c r="F22" s="8"/>
      <c r="G22" s="8"/>
      <c r="H22" s="8"/>
      <c r="I22" s="8"/>
      <c r="J22" s="8"/>
    </row>
    <row r="24" spans="1:10" outlineLevel="1" x14ac:dyDescent="0.4">
      <c r="B24" s="50" t="s">
        <v>274</v>
      </c>
      <c r="C24" s="24"/>
      <c r="G24" s="26"/>
      <c r="H24" s="26"/>
      <c r="I24" s="26"/>
      <c r="J24" s="26"/>
    </row>
    <row r="25" spans="1:10" outlineLevel="1" x14ac:dyDescent="0.4">
      <c r="C25" s="24"/>
    </row>
    <row r="26" spans="1:10" outlineLevel="1" x14ac:dyDescent="0.4">
      <c r="B26" s="48" t="s">
        <v>149</v>
      </c>
      <c r="C26" s="24"/>
      <c r="D26" s="54" t="s">
        <v>275</v>
      </c>
      <c r="G26" s="26"/>
      <c r="H26" s="26"/>
      <c r="I26" s="26"/>
      <c r="J26" s="26"/>
    </row>
    <row r="27" spans="1:10" outlineLevel="1" x14ac:dyDescent="0.4">
      <c r="B27" s="49" t="s">
        <v>151</v>
      </c>
      <c r="C27" s="10" t="s">
        <v>214</v>
      </c>
      <c r="D27" s="24">
        <v>1</v>
      </c>
      <c r="G27" s="179">
        <v>62.152573388022233</v>
      </c>
      <c r="H27" s="179">
        <v>41.569865207622598</v>
      </c>
      <c r="I27" s="179">
        <v>44.404333686430583</v>
      </c>
      <c r="J27" s="179">
        <v>64.918197910746741</v>
      </c>
    </row>
    <row r="28" spans="1:10" outlineLevel="1" x14ac:dyDescent="0.4">
      <c r="B28" s="49" t="s">
        <v>153</v>
      </c>
      <c r="C28" s="10" t="s">
        <v>214</v>
      </c>
      <c r="D28" s="24">
        <v>2</v>
      </c>
      <c r="G28" s="179">
        <v>62.152573388022233</v>
      </c>
      <c r="H28" s="179">
        <v>41.569865207622598</v>
      </c>
      <c r="I28" s="179">
        <v>44.404333686430583</v>
      </c>
      <c r="J28" s="179">
        <v>64.918197910746741</v>
      </c>
    </row>
    <row r="29" spans="1:10" outlineLevel="1" x14ac:dyDescent="0.4">
      <c r="B29" s="49" t="s">
        <v>154</v>
      </c>
      <c r="C29" s="10" t="s">
        <v>214</v>
      </c>
      <c r="D29" s="24">
        <v>3</v>
      </c>
      <c r="F29" s="74"/>
      <c r="G29" s="179">
        <v>62.152573388022233</v>
      </c>
      <c r="H29" s="179">
        <v>41.569865207622598</v>
      </c>
      <c r="I29" s="179">
        <v>44.404333686430583</v>
      </c>
      <c r="J29" s="179">
        <v>64.918197910746741</v>
      </c>
    </row>
    <row r="30" spans="1:10" outlineLevel="1" x14ac:dyDescent="0.4">
      <c r="B30" s="49" t="s">
        <v>155</v>
      </c>
      <c r="C30" s="10" t="s">
        <v>214</v>
      </c>
      <c r="D30" s="24">
        <v>4</v>
      </c>
      <c r="F30" s="74"/>
      <c r="G30" s="179">
        <v>62.152573388022233</v>
      </c>
      <c r="H30" s="179">
        <v>41.569865207622598</v>
      </c>
      <c r="I30" s="179">
        <v>44.404333686430583</v>
      </c>
      <c r="J30" s="179">
        <v>64.918197910746741</v>
      </c>
    </row>
    <row r="31" spans="1:10" outlineLevel="1" x14ac:dyDescent="0.4">
      <c r="B31" s="49" t="s">
        <v>156</v>
      </c>
      <c r="C31" s="10" t="s">
        <v>214</v>
      </c>
      <c r="D31" s="24">
        <v>5</v>
      </c>
      <c r="F31" s="74"/>
      <c r="G31" s="179">
        <v>62.152573388022233</v>
      </c>
      <c r="H31" s="179">
        <v>41.569865207622598</v>
      </c>
      <c r="I31" s="179">
        <v>44.404333686430583</v>
      </c>
      <c r="J31" s="179">
        <v>64.918197910746741</v>
      </c>
    </row>
    <row r="32" spans="1:10" outlineLevel="1" x14ac:dyDescent="0.4">
      <c r="B32" s="49" t="s">
        <v>157</v>
      </c>
      <c r="C32" s="10" t="s">
        <v>214</v>
      </c>
      <c r="D32" s="24">
        <v>6</v>
      </c>
      <c r="F32" s="74"/>
      <c r="G32" s="179">
        <v>10.655531712933634</v>
      </c>
      <c r="H32" s="179">
        <v>9.5978699072372358</v>
      </c>
      <c r="I32" s="179">
        <v>17.964170271737878</v>
      </c>
      <c r="J32" s="179">
        <v>37.688433257393108</v>
      </c>
    </row>
    <row r="33" spans="1:10" outlineLevel="1" x14ac:dyDescent="0.4">
      <c r="B33" s="49" t="s">
        <v>158</v>
      </c>
      <c r="C33" s="10" t="s">
        <v>214</v>
      </c>
      <c r="D33" s="24">
        <v>7</v>
      </c>
      <c r="F33" s="74"/>
      <c r="G33" s="179">
        <v>4.7016686944511203</v>
      </c>
      <c r="H33" s="179">
        <v>4.6386624723463532</v>
      </c>
      <c r="I33" s="179">
        <v>15.431765287579605</v>
      </c>
      <c r="J33" s="179">
        <v>34.80305546972167</v>
      </c>
    </row>
    <row r="34" spans="1:10" outlineLevel="1" x14ac:dyDescent="0.4">
      <c r="B34" s="49"/>
    </row>
    <row r="36" spans="1:10" x14ac:dyDescent="0.4">
      <c r="A36" s="69">
        <v>9.0399999999999991</v>
      </c>
      <c r="B36" s="6" t="s">
        <v>276</v>
      </c>
      <c r="C36" s="7"/>
      <c r="D36" s="8"/>
      <c r="E36" s="8"/>
      <c r="F36" s="8"/>
      <c r="G36" s="8"/>
      <c r="H36" s="8"/>
      <c r="I36" s="8"/>
      <c r="J36" s="8"/>
    </row>
    <row r="38" spans="1:10" outlineLevel="1" x14ac:dyDescent="0.4">
      <c r="B38" s="50" t="s">
        <v>277</v>
      </c>
      <c r="C38" s="24"/>
      <c r="G38" s="26"/>
      <c r="H38" s="26"/>
      <c r="I38" s="26"/>
      <c r="J38" s="26"/>
    </row>
    <row r="39" spans="1:10" outlineLevel="1" x14ac:dyDescent="0.4">
      <c r="C39" s="24"/>
    </row>
    <row r="40" spans="1:10" outlineLevel="1" x14ac:dyDescent="0.4">
      <c r="B40" s="48" t="s">
        <v>149</v>
      </c>
      <c r="C40" s="24"/>
      <c r="D40" s="54" t="s">
        <v>275</v>
      </c>
      <c r="G40" s="26"/>
      <c r="H40" s="26"/>
      <c r="I40" s="26"/>
      <c r="J40" s="26"/>
    </row>
    <row r="41" spans="1:10" outlineLevel="1" x14ac:dyDescent="0.4">
      <c r="B41" s="49" t="s">
        <v>151</v>
      </c>
      <c r="C41" s="10" t="s">
        <v>214</v>
      </c>
      <c r="D41" s="24">
        <v>1</v>
      </c>
      <c r="G41" s="179">
        <v>1375.7129635786519</v>
      </c>
      <c r="H41" s="179">
        <v>1416.1243214364226</v>
      </c>
      <c r="I41" s="179">
        <v>1430.4528524909499</v>
      </c>
      <c r="J41" s="179">
        <v>1436.7037650315756</v>
      </c>
    </row>
    <row r="42" spans="1:10" outlineLevel="1" x14ac:dyDescent="0.4">
      <c r="B42" s="49" t="s">
        <v>153</v>
      </c>
      <c r="C42" s="10" t="s">
        <v>214</v>
      </c>
      <c r="D42" s="24">
        <v>2</v>
      </c>
      <c r="G42" s="179">
        <v>1375.7129635786519</v>
      </c>
      <c r="H42" s="179">
        <v>1416.1243214364226</v>
      </c>
      <c r="I42" s="179">
        <v>1430.4528524909499</v>
      </c>
      <c r="J42" s="179">
        <v>1436.7037650315756</v>
      </c>
    </row>
    <row r="43" spans="1:10" outlineLevel="1" x14ac:dyDescent="0.4">
      <c r="B43" s="49" t="s">
        <v>154</v>
      </c>
      <c r="C43" s="10" t="s">
        <v>214</v>
      </c>
      <c r="D43" s="24">
        <v>3</v>
      </c>
      <c r="F43" s="74"/>
      <c r="G43" s="179">
        <v>1375.7129635786519</v>
      </c>
      <c r="H43" s="179">
        <v>1416.1243214364226</v>
      </c>
      <c r="I43" s="179">
        <v>1430.4528524909499</v>
      </c>
      <c r="J43" s="179">
        <v>1436.7037650315756</v>
      </c>
    </row>
    <row r="44" spans="1:10" outlineLevel="1" x14ac:dyDescent="0.4">
      <c r="B44" s="49" t="s">
        <v>155</v>
      </c>
      <c r="C44" s="10" t="s">
        <v>214</v>
      </c>
      <c r="D44" s="24">
        <v>4</v>
      </c>
      <c r="F44" s="74"/>
      <c r="G44" s="179">
        <v>1375.7129635786519</v>
      </c>
      <c r="H44" s="179">
        <v>1416.1243214364226</v>
      </c>
      <c r="I44" s="179">
        <v>1430.4528524909499</v>
      </c>
      <c r="J44" s="179">
        <v>1436.7037650315756</v>
      </c>
    </row>
    <row r="45" spans="1:10" outlineLevel="1" x14ac:dyDescent="0.4">
      <c r="B45" s="49" t="s">
        <v>156</v>
      </c>
      <c r="C45" s="10" t="s">
        <v>214</v>
      </c>
      <c r="D45" s="24">
        <v>5</v>
      </c>
      <c r="F45" s="74"/>
      <c r="G45" s="179">
        <v>1375.7129635786519</v>
      </c>
      <c r="H45" s="179">
        <v>1416.1243214364226</v>
      </c>
      <c r="I45" s="179">
        <v>1430.4528524909499</v>
      </c>
      <c r="J45" s="179">
        <v>1436.7037650315756</v>
      </c>
    </row>
    <row r="46" spans="1:10" outlineLevel="1" x14ac:dyDescent="0.4">
      <c r="B46" s="49" t="s">
        <v>157</v>
      </c>
      <c r="C46" s="10" t="s">
        <v>214</v>
      </c>
      <c r="D46" s="24">
        <v>6</v>
      </c>
      <c r="F46" s="74"/>
      <c r="G46" s="179">
        <v>2792.8178016985025</v>
      </c>
      <c r="H46" s="179">
        <v>2617.0023582412882</v>
      </c>
      <c r="I46" s="179">
        <v>2522.4470417691632</v>
      </c>
      <c r="J46" s="179">
        <v>2515.7503299226742</v>
      </c>
    </row>
    <row r="47" spans="1:10" outlineLevel="1" x14ac:dyDescent="0.4">
      <c r="B47" s="49" t="s">
        <v>158</v>
      </c>
      <c r="C47" s="10" t="s">
        <v>214</v>
      </c>
      <c r="D47" s="24">
        <v>7</v>
      </c>
      <c r="F47" s="74"/>
      <c r="G47" s="179">
        <v>2193.2513087378279</v>
      </c>
      <c r="H47" s="179">
        <v>1998.5707742574773</v>
      </c>
      <c r="I47" s="179">
        <v>1887.1555765049773</v>
      </c>
      <c r="J47" s="179">
        <v>1869.4054247096503</v>
      </c>
    </row>
    <row r="48" spans="1:10" outlineLevel="1" x14ac:dyDescent="0.4">
      <c r="B48" s="49"/>
    </row>
    <row r="50" spans="1:10" x14ac:dyDescent="0.4">
      <c r="A50" s="69">
        <v>9.0499999999999989</v>
      </c>
      <c r="B50" s="6" t="s">
        <v>278</v>
      </c>
      <c r="C50" s="7"/>
      <c r="D50" s="8"/>
      <c r="E50" s="8"/>
      <c r="F50" s="8"/>
      <c r="G50" s="8"/>
      <c r="H50" s="8"/>
      <c r="I50" s="8"/>
      <c r="J50" s="8"/>
    </row>
    <row r="52" spans="1:10" outlineLevel="1" x14ac:dyDescent="0.4">
      <c r="B52" s="50" t="s">
        <v>279</v>
      </c>
      <c r="C52" s="24"/>
      <c r="H52" s="26"/>
      <c r="I52" s="26"/>
      <c r="J52" s="26"/>
    </row>
    <row r="53" spans="1:10" outlineLevel="1" x14ac:dyDescent="0.4">
      <c r="C53" s="24"/>
      <c r="H53" s="26"/>
      <c r="I53" s="26"/>
      <c r="J53" s="26"/>
    </row>
    <row r="54" spans="1:10" outlineLevel="1" x14ac:dyDescent="0.4">
      <c r="B54" s="1" t="s">
        <v>280</v>
      </c>
      <c r="C54" s="24" t="s">
        <v>72</v>
      </c>
      <c r="G54" s="198">
        <v>15</v>
      </c>
      <c r="H54" s="198">
        <v>15</v>
      </c>
      <c r="I54" s="198">
        <v>15</v>
      </c>
      <c r="J54" s="198">
        <v>15</v>
      </c>
    </row>
    <row r="55" spans="1:10" outlineLevel="1" x14ac:dyDescent="0.4">
      <c r="C55" s="24"/>
      <c r="J55" s="197"/>
    </row>
    <row r="56" spans="1:10" outlineLevel="1" x14ac:dyDescent="0.4">
      <c r="B56" s="48" t="s">
        <v>149</v>
      </c>
      <c r="C56" s="24"/>
      <c r="D56" s="54" t="s">
        <v>275</v>
      </c>
      <c r="G56" s="26"/>
      <c r="H56" s="26"/>
      <c r="I56" s="26"/>
      <c r="J56" s="26"/>
    </row>
    <row r="57" spans="1:10" outlineLevel="1" x14ac:dyDescent="0.4">
      <c r="B57" s="49" t="s">
        <v>151</v>
      </c>
      <c r="C57" s="10" t="s">
        <v>214</v>
      </c>
      <c r="D57" s="24">
        <v>1</v>
      </c>
      <c r="G57" s="179">
        <v>62.855673437108656</v>
      </c>
      <c r="H57" s="179">
        <v>61.671660056206811</v>
      </c>
      <c r="I57" s="179">
        <v>66.734473528963818</v>
      </c>
      <c r="J57" s="179">
        <v>69.16717640718997</v>
      </c>
    </row>
    <row r="58" spans="1:10" outlineLevel="1" x14ac:dyDescent="0.4">
      <c r="B58" s="49" t="s">
        <v>153</v>
      </c>
      <c r="C58" s="10" t="s">
        <v>214</v>
      </c>
      <c r="D58" s="24">
        <v>2</v>
      </c>
      <c r="G58" s="179">
        <v>62.855673437108656</v>
      </c>
      <c r="H58" s="179">
        <v>61.671660056206811</v>
      </c>
      <c r="I58" s="179">
        <v>66.734473528963818</v>
      </c>
      <c r="J58" s="179">
        <v>69.16717640718997</v>
      </c>
    </row>
    <row r="59" spans="1:10" outlineLevel="1" x14ac:dyDescent="0.4">
      <c r="B59" s="49" t="s">
        <v>154</v>
      </c>
      <c r="C59" s="10" t="s">
        <v>214</v>
      </c>
      <c r="D59" s="24">
        <v>3</v>
      </c>
      <c r="F59" s="74"/>
      <c r="G59" s="179">
        <v>62.855673437108656</v>
      </c>
      <c r="H59" s="179">
        <v>61.671660056206811</v>
      </c>
      <c r="I59" s="179">
        <v>66.734473528963818</v>
      </c>
      <c r="J59" s="179">
        <v>69.16717640718997</v>
      </c>
    </row>
    <row r="60" spans="1:10" outlineLevel="1" x14ac:dyDescent="0.4">
      <c r="B60" s="49" t="s">
        <v>155</v>
      </c>
      <c r="C60" s="10" t="s">
        <v>214</v>
      </c>
      <c r="D60" s="24">
        <v>4</v>
      </c>
      <c r="F60" s="74"/>
      <c r="G60" s="179">
        <v>62.855673437108656</v>
      </c>
      <c r="H60" s="179">
        <v>61.671660056206811</v>
      </c>
      <c r="I60" s="179">
        <v>66.734473528963818</v>
      </c>
      <c r="J60" s="179">
        <v>69.16717640718997</v>
      </c>
    </row>
    <row r="61" spans="1:10" outlineLevel="1" x14ac:dyDescent="0.4">
      <c r="B61" s="49" t="s">
        <v>156</v>
      </c>
      <c r="C61" s="10" t="s">
        <v>214</v>
      </c>
      <c r="D61" s="24">
        <v>5</v>
      </c>
      <c r="F61" s="74"/>
      <c r="G61" s="179">
        <v>62.855673437108656</v>
      </c>
      <c r="H61" s="179">
        <v>61.671660056206811</v>
      </c>
      <c r="I61" s="179">
        <v>66.734473528963818</v>
      </c>
      <c r="J61" s="179">
        <v>69.16717640718997</v>
      </c>
    </row>
    <row r="62" spans="1:10" outlineLevel="1" x14ac:dyDescent="0.4">
      <c r="B62" s="49" t="s">
        <v>157</v>
      </c>
      <c r="C62" s="10" t="s">
        <v>214</v>
      </c>
      <c r="D62" s="24">
        <v>6</v>
      </c>
      <c r="F62" s="74"/>
      <c r="G62" s="179">
        <v>31.119371587158639</v>
      </c>
      <c r="H62" s="179">
        <v>33.325370660673094</v>
      </c>
      <c r="I62" s="179">
        <v>37.833871550555671</v>
      </c>
      <c r="J62" s="179">
        <v>40.155189076700729</v>
      </c>
    </row>
    <row r="63" spans="1:10" outlineLevel="1" x14ac:dyDescent="0.4">
      <c r="B63" s="49" t="s">
        <v>158</v>
      </c>
      <c r="C63" s="10" t="s">
        <v>214</v>
      </c>
      <c r="D63" s="24">
        <v>7</v>
      </c>
      <c r="F63" s="74"/>
      <c r="G63" s="179">
        <v>27.553647427452113</v>
      </c>
      <c r="H63" s="179">
        <v>30.16870046125884</v>
      </c>
      <c r="I63" s="179">
        <v>34.802769587714501</v>
      </c>
      <c r="J63" s="179">
        <v>37.080959648526466</v>
      </c>
    </row>
    <row r="64" spans="1:10" outlineLevel="1" x14ac:dyDescent="0.4">
      <c r="B64" s="49"/>
    </row>
    <row r="66" spans="1:10" x14ac:dyDescent="0.4">
      <c r="A66" s="69">
        <v>9.0599999999999987</v>
      </c>
      <c r="B66" s="6" t="s">
        <v>281</v>
      </c>
      <c r="C66" s="7"/>
      <c r="D66" s="8"/>
      <c r="E66" s="8"/>
      <c r="F66" s="8"/>
      <c r="G66" s="8"/>
      <c r="H66" s="8"/>
      <c r="I66" s="8"/>
      <c r="J66" s="8"/>
    </row>
    <row r="68" spans="1:10" outlineLevel="1" x14ac:dyDescent="0.4">
      <c r="B68" s="50" t="s">
        <v>279</v>
      </c>
      <c r="C68" s="24"/>
      <c r="H68" s="26"/>
      <c r="I68" s="26"/>
      <c r="J68" s="26"/>
    </row>
    <row r="69" spans="1:10" outlineLevel="1" x14ac:dyDescent="0.4">
      <c r="C69" s="24"/>
      <c r="H69" s="26"/>
      <c r="I69" s="26"/>
      <c r="J69" s="26"/>
    </row>
    <row r="70" spans="1:10" outlineLevel="1" x14ac:dyDescent="0.4">
      <c r="B70" s="1" t="s">
        <v>280</v>
      </c>
      <c r="C70" s="24" t="s">
        <v>72</v>
      </c>
      <c r="G70" s="198">
        <v>15</v>
      </c>
      <c r="H70" s="198">
        <v>15</v>
      </c>
      <c r="I70" s="198">
        <v>15</v>
      </c>
      <c r="J70" s="198">
        <v>15</v>
      </c>
    </row>
    <row r="71" spans="1:10" outlineLevel="1" x14ac:dyDescent="0.4">
      <c r="C71" s="24"/>
      <c r="J71" s="197"/>
    </row>
    <row r="72" spans="1:10" outlineLevel="1" x14ac:dyDescent="0.4">
      <c r="B72" s="48" t="s">
        <v>149</v>
      </c>
      <c r="C72" s="24"/>
      <c r="D72" s="54" t="s">
        <v>275</v>
      </c>
      <c r="G72" s="26"/>
      <c r="H72" s="26"/>
      <c r="I72" s="26"/>
      <c r="J72" s="26"/>
    </row>
    <row r="73" spans="1:10" outlineLevel="1" x14ac:dyDescent="0.4">
      <c r="B73" s="49" t="s">
        <v>151</v>
      </c>
      <c r="C73" s="10" t="s">
        <v>214</v>
      </c>
      <c r="D73" s="24">
        <v>1</v>
      </c>
      <c r="G73" s="179">
        <v>165.1650080808738</v>
      </c>
      <c r="H73" s="179">
        <v>162.90698436507611</v>
      </c>
      <c r="I73" s="179">
        <v>166.38625410340023</v>
      </c>
      <c r="J73" s="179">
        <v>163.583166794818</v>
      </c>
    </row>
    <row r="74" spans="1:10" outlineLevel="1" x14ac:dyDescent="0.4">
      <c r="B74" s="49" t="s">
        <v>153</v>
      </c>
      <c r="C74" s="10" t="s">
        <v>214</v>
      </c>
      <c r="D74" s="24">
        <v>2</v>
      </c>
      <c r="G74" s="179">
        <v>165.1650080808738</v>
      </c>
      <c r="H74" s="179">
        <v>162.90698436507611</v>
      </c>
      <c r="I74" s="179">
        <v>166.38625410340023</v>
      </c>
      <c r="J74" s="179">
        <v>163.583166794818</v>
      </c>
    </row>
    <row r="75" spans="1:10" outlineLevel="1" x14ac:dyDescent="0.4">
      <c r="B75" s="49" t="s">
        <v>154</v>
      </c>
      <c r="C75" s="10" t="s">
        <v>214</v>
      </c>
      <c r="D75" s="24">
        <v>3</v>
      </c>
      <c r="F75" s="74"/>
      <c r="G75" s="179">
        <v>165.1650080808738</v>
      </c>
      <c r="H75" s="179">
        <v>162.90698436507611</v>
      </c>
      <c r="I75" s="179">
        <v>166.38625410340023</v>
      </c>
      <c r="J75" s="179">
        <v>163.583166794818</v>
      </c>
    </row>
    <row r="76" spans="1:10" outlineLevel="1" x14ac:dyDescent="0.4">
      <c r="B76" s="49" t="s">
        <v>155</v>
      </c>
      <c r="C76" s="10" t="s">
        <v>214</v>
      </c>
      <c r="D76" s="24">
        <v>4</v>
      </c>
      <c r="F76" s="74"/>
      <c r="G76" s="179">
        <v>165.1650080808738</v>
      </c>
      <c r="H76" s="179">
        <v>162.90698436507611</v>
      </c>
      <c r="I76" s="179">
        <v>166.38625410340023</v>
      </c>
      <c r="J76" s="179">
        <v>163.583166794818</v>
      </c>
    </row>
    <row r="77" spans="1:10" outlineLevel="1" x14ac:dyDescent="0.4">
      <c r="B77" s="49" t="s">
        <v>156</v>
      </c>
      <c r="C77" s="10" t="s">
        <v>214</v>
      </c>
      <c r="D77" s="24">
        <v>5</v>
      </c>
      <c r="F77" s="74"/>
      <c r="G77" s="179">
        <v>165.1650080808738</v>
      </c>
      <c r="H77" s="179">
        <v>162.90698436507611</v>
      </c>
      <c r="I77" s="179">
        <v>166.38625410340023</v>
      </c>
      <c r="J77" s="179">
        <v>163.583166794818</v>
      </c>
    </row>
    <row r="78" spans="1:10" outlineLevel="1" x14ac:dyDescent="0.4">
      <c r="B78" s="49" t="s">
        <v>157</v>
      </c>
      <c r="C78" s="10" t="s">
        <v>214</v>
      </c>
      <c r="D78" s="24">
        <v>6</v>
      </c>
      <c r="F78" s="74"/>
      <c r="G78" s="179">
        <v>335.29943163872019</v>
      </c>
      <c r="H78" s="179">
        <v>301.05263768433974</v>
      </c>
      <c r="I78" s="179">
        <v>293.40394807373042</v>
      </c>
      <c r="J78" s="179">
        <v>286.44346583501476</v>
      </c>
    </row>
    <row r="79" spans="1:10" outlineLevel="1" x14ac:dyDescent="0.4">
      <c r="B79" s="49" t="s">
        <v>158</v>
      </c>
      <c r="C79" s="10" t="s">
        <v>214</v>
      </c>
      <c r="D79" s="24">
        <v>7</v>
      </c>
      <c r="F79" s="74"/>
      <c r="G79" s="179">
        <v>263.31682532724784</v>
      </c>
      <c r="H79" s="179">
        <v>229.90999656316401</v>
      </c>
      <c r="I79" s="179">
        <v>219.50863094734015</v>
      </c>
      <c r="J79" s="179">
        <v>212.85060068781505</v>
      </c>
    </row>
    <row r="80" spans="1:10" outlineLevel="1" x14ac:dyDescent="0.4">
      <c r="B80" s="49"/>
    </row>
    <row r="82" spans="1:10" x14ac:dyDescent="0.4">
      <c r="A82" s="69">
        <v>9.0699999999999985</v>
      </c>
      <c r="B82" s="6" t="s">
        <v>282</v>
      </c>
      <c r="C82" s="7"/>
      <c r="D82" s="8"/>
      <c r="E82" s="8"/>
      <c r="F82" s="8"/>
      <c r="G82" s="8"/>
      <c r="H82" s="8"/>
      <c r="I82" s="8"/>
      <c r="J82" s="8"/>
    </row>
    <row r="84" spans="1:10" outlineLevel="1" x14ac:dyDescent="0.4">
      <c r="B84" s="50" t="s">
        <v>283</v>
      </c>
      <c r="C84" s="24"/>
      <c r="G84" s="26"/>
      <c r="H84" s="26"/>
      <c r="I84" s="26"/>
      <c r="J84" s="26"/>
    </row>
    <row r="85" spans="1:10" outlineLevel="1" x14ac:dyDescent="0.4">
      <c r="C85" s="24"/>
      <c r="G85" s="26"/>
      <c r="H85" s="26"/>
      <c r="I85" s="26"/>
    </row>
    <row r="86" spans="1:10" outlineLevel="1" x14ac:dyDescent="0.4">
      <c r="B86" s="48" t="s">
        <v>149</v>
      </c>
      <c r="C86" s="24"/>
      <c r="D86" s="54" t="s">
        <v>275</v>
      </c>
      <c r="G86" s="26"/>
      <c r="H86" s="26"/>
      <c r="I86" s="26"/>
      <c r="J86" s="26"/>
    </row>
    <row r="87" spans="1:10" outlineLevel="1" x14ac:dyDescent="0.4">
      <c r="B87" s="49" t="s">
        <v>151</v>
      </c>
      <c r="C87" s="10" t="s">
        <v>214</v>
      </c>
      <c r="D87" s="24">
        <v>1</v>
      </c>
      <c r="G87" s="179">
        <v>140.08508738</v>
      </c>
      <c r="H87" s="179">
        <v>135.13555076534234</v>
      </c>
      <c r="I87" s="179">
        <v>137.3479697718812</v>
      </c>
      <c r="J87" s="179">
        <v>136.52993371210991</v>
      </c>
    </row>
    <row r="88" spans="1:10" outlineLevel="1" x14ac:dyDescent="0.4">
      <c r="B88" s="49" t="s">
        <v>153</v>
      </c>
      <c r="C88" s="10" t="s">
        <v>214</v>
      </c>
      <c r="D88" s="24">
        <v>2</v>
      </c>
      <c r="G88" s="179">
        <v>140.08508738</v>
      </c>
      <c r="H88" s="179">
        <v>135.13555076534234</v>
      </c>
      <c r="I88" s="179">
        <v>137.3479697718812</v>
      </c>
      <c r="J88" s="179">
        <v>136.52993371210991</v>
      </c>
    </row>
    <row r="89" spans="1:10" outlineLevel="1" x14ac:dyDescent="0.4">
      <c r="B89" s="49" t="s">
        <v>154</v>
      </c>
      <c r="C89" s="10" t="s">
        <v>214</v>
      </c>
      <c r="D89" s="24">
        <v>3</v>
      </c>
      <c r="F89" s="74"/>
      <c r="G89" s="179">
        <v>140.08508738</v>
      </c>
      <c r="H89" s="179">
        <v>135.13555076534234</v>
      </c>
      <c r="I89" s="179">
        <v>137.3479697718812</v>
      </c>
      <c r="J89" s="179">
        <v>136.52993371210991</v>
      </c>
    </row>
    <row r="90" spans="1:10" outlineLevel="1" x14ac:dyDescent="0.4">
      <c r="B90" s="49" t="s">
        <v>155</v>
      </c>
      <c r="C90" s="10" t="s">
        <v>214</v>
      </c>
      <c r="D90" s="24">
        <v>4</v>
      </c>
      <c r="F90" s="74"/>
      <c r="G90" s="179">
        <v>140.08508738</v>
      </c>
      <c r="H90" s="179">
        <v>135.13555076534234</v>
      </c>
      <c r="I90" s="179">
        <v>137.3479697718812</v>
      </c>
      <c r="J90" s="179">
        <v>136.52993371210991</v>
      </c>
    </row>
    <row r="91" spans="1:10" outlineLevel="1" x14ac:dyDescent="0.4">
      <c r="B91" s="49" t="s">
        <v>156</v>
      </c>
      <c r="C91" s="10" t="s">
        <v>214</v>
      </c>
      <c r="D91" s="24">
        <v>5</v>
      </c>
      <c r="F91" s="74"/>
      <c r="G91" s="179">
        <v>140.08508738</v>
      </c>
      <c r="H91" s="179">
        <v>135.13555076534234</v>
      </c>
      <c r="I91" s="179">
        <v>137.3479697718812</v>
      </c>
      <c r="J91" s="179">
        <v>136.52993371210991</v>
      </c>
    </row>
    <row r="92" spans="1:10" outlineLevel="1" x14ac:dyDescent="0.4">
      <c r="B92" s="49" t="s">
        <v>157</v>
      </c>
      <c r="C92" s="10" t="s">
        <v>214</v>
      </c>
      <c r="D92" s="24">
        <v>6</v>
      </c>
      <c r="F92" s="74"/>
      <c r="G92" s="179">
        <v>139.80501853000001</v>
      </c>
      <c r="H92" s="179">
        <v>135.16953498534235</v>
      </c>
      <c r="I92" s="179">
        <v>136.6464896018812</v>
      </c>
      <c r="J92" s="179">
        <v>136.23542343210988</v>
      </c>
    </row>
    <row r="93" spans="1:10" outlineLevel="1" x14ac:dyDescent="0.4">
      <c r="B93" s="49" t="s">
        <v>158</v>
      </c>
      <c r="C93" s="10" t="s">
        <v>214</v>
      </c>
      <c r="D93" s="24">
        <v>7</v>
      </c>
      <c r="F93" s="74"/>
      <c r="G93" s="179">
        <v>139.80501853000001</v>
      </c>
      <c r="H93" s="179">
        <v>135.16953498534235</v>
      </c>
      <c r="I93" s="179">
        <v>136.6464896018812</v>
      </c>
      <c r="J93" s="179">
        <v>136.23542343210988</v>
      </c>
    </row>
    <row r="94" spans="1:10" outlineLevel="1" x14ac:dyDescent="0.4">
      <c r="B94" s="49"/>
    </row>
    <row r="96" spans="1:10" x14ac:dyDescent="0.4">
      <c r="A96" s="69">
        <v>9.0799999999999983</v>
      </c>
      <c r="B96" s="6" t="s">
        <v>284</v>
      </c>
      <c r="C96" s="7"/>
      <c r="D96" s="8"/>
      <c r="E96" s="8"/>
      <c r="F96" s="8"/>
      <c r="G96" s="8"/>
      <c r="H96" s="8"/>
      <c r="I96" s="8"/>
      <c r="J96" s="8"/>
    </row>
    <row r="98" spans="1:10" outlineLevel="1" x14ac:dyDescent="0.4">
      <c r="B98" s="50" t="s">
        <v>285</v>
      </c>
      <c r="C98" s="24"/>
      <c r="G98" s="26"/>
      <c r="H98" s="26"/>
      <c r="I98" s="26"/>
      <c r="J98" s="26"/>
    </row>
    <row r="99" spans="1:10" outlineLevel="1" x14ac:dyDescent="0.4">
      <c r="C99" s="24"/>
    </row>
    <row r="100" spans="1:10" outlineLevel="1" x14ac:dyDescent="0.4">
      <c r="B100" s="48" t="s">
        <v>149</v>
      </c>
      <c r="C100" s="24"/>
      <c r="D100" s="54" t="s">
        <v>275</v>
      </c>
      <c r="G100" s="26"/>
      <c r="H100" s="26"/>
      <c r="I100" s="26"/>
      <c r="J100" s="26"/>
    </row>
    <row r="101" spans="1:10" outlineLevel="1" x14ac:dyDescent="0.4">
      <c r="B101" s="49" t="s">
        <v>151</v>
      </c>
      <c r="C101" s="10" t="s">
        <v>214</v>
      </c>
      <c r="D101" s="24">
        <v>1</v>
      </c>
      <c r="G101" s="179">
        <v>368.10576889798244</v>
      </c>
      <c r="H101" s="179">
        <v>359.71419518662526</v>
      </c>
      <c r="I101" s="179">
        <v>370.46869740424523</v>
      </c>
      <c r="J101" s="179">
        <v>369.28027691411785</v>
      </c>
    </row>
    <row r="102" spans="1:10" outlineLevel="1" x14ac:dyDescent="0.4">
      <c r="B102" s="49" t="s">
        <v>153</v>
      </c>
      <c r="C102" s="10" t="s">
        <v>214</v>
      </c>
      <c r="D102" s="24">
        <v>2</v>
      </c>
      <c r="G102" s="179">
        <v>368.10576889798244</v>
      </c>
      <c r="H102" s="179">
        <v>359.71419518662526</v>
      </c>
      <c r="I102" s="179">
        <v>370.46869740424523</v>
      </c>
      <c r="J102" s="179">
        <v>369.28027691411785</v>
      </c>
    </row>
    <row r="103" spans="1:10" outlineLevel="1" x14ac:dyDescent="0.4">
      <c r="B103" s="49" t="s">
        <v>154</v>
      </c>
      <c r="C103" s="10" t="s">
        <v>214</v>
      </c>
      <c r="D103" s="24">
        <v>3</v>
      </c>
      <c r="F103" s="74"/>
      <c r="G103" s="179">
        <v>368.10576889798244</v>
      </c>
      <c r="H103" s="179">
        <v>359.71419518662526</v>
      </c>
      <c r="I103" s="179">
        <v>370.46869740424523</v>
      </c>
      <c r="J103" s="179">
        <v>369.28027691411785</v>
      </c>
    </row>
    <row r="104" spans="1:10" outlineLevel="1" x14ac:dyDescent="0.4">
      <c r="B104" s="49" t="s">
        <v>155</v>
      </c>
      <c r="C104" s="10" t="s">
        <v>214</v>
      </c>
      <c r="D104" s="24">
        <v>4</v>
      </c>
      <c r="F104" s="74"/>
      <c r="G104" s="179">
        <v>368.10576889798244</v>
      </c>
      <c r="H104" s="179">
        <v>359.71419518662526</v>
      </c>
      <c r="I104" s="179">
        <v>370.46869740424523</v>
      </c>
      <c r="J104" s="179">
        <v>369.28027691411785</v>
      </c>
    </row>
    <row r="105" spans="1:10" outlineLevel="1" x14ac:dyDescent="0.4">
      <c r="B105" s="49" t="s">
        <v>156</v>
      </c>
      <c r="C105" s="10" t="s">
        <v>214</v>
      </c>
      <c r="D105" s="24">
        <v>5</v>
      </c>
      <c r="F105" s="74"/>
      <c r="G105" s="179">
        <v>368.10576889798244</v>
      </c>
      <c r="H105" s="179">
        <v>359.71419518662526</v>
      </c>
      <c r="I105" s="179">
        <v>370.46869740424523</v>
      </c>
      <c r="J105" s="179">
        <v>369.28027691411785</v>
      </c>
    </row>
    <row r="106" spans="1:10" outlineLevel="1" x14ac:dyDescent="0.4">
      <c r="B106" s="49" t="s">
        <v>157</v>
      </c>
      <c r="C106" s="10" t="s">
        <v>214</v>
      </c>
      <c r="D106" s="24">
        <v>6</v>
      </c>
      <c r="F106" s="74"/>
      <c r="G106" s="179">
        <v>506.22382175587882</v>
      </c>
      <c r="H106" s="179">
        <v>469.54754333035521</v>
      </c>
      <c r="I106" s="179">
        <v>467.88430922616726</v>
      </c>
      <c r="J106" s="179">
        <v>462.83407834382535</v>
      </c>
    </row>
    <row r="107" spans="1:10" outlineLevel="1" x14ac:dyDescent="0.4">
      <c r="B107" s="49" t="s">
        <v>158</v>
      </c>
      <c r="C107" s="10" t="s">
        <v>214</v>
      </c>
      <c r="D107" s="24">
        <v>7</v>
      </c>
      <c r="F107" s="74"/>
      <c r="G107" s="179">
        <v>430.6754912847</v>
      </c>
      <c r="H107" s="179">
        <v>395.24823200976522</v>
      </c>
      <c r="I107" s="179">
        <v>390.95789013693582</v>
      </c>
      <c r="J107" s="179">
        <v>386.16698376845136</v>
      </c>
    </row>
    <row r="108" spans="1:10" outlineLevel="1" x14ac:dyDescent="0.4">
      <c r="B108" s="49"/>
    </row>
    <row r="109" spans="1:10" x14ac:dyDescent="0.4">
      <c r="A109" s="30" t="s">
        <v>24</v>
      </c>
      <c r="B109" s="31"/>
      <c r="C109" s="32"/>
      <c r="D109" s="31"/>
      <c r="E109" s="31"/>
      <c r="F109" s="31"/>
      <c r="G109" s="31"/>
      <c r="H109" s="31"/>
      <c r="I109" s="31"/>
      <c r="J109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F9:J14">
    <cfRule type="expression" dxfId="94" priority="543">
      <formula>F$14&lt;&gt;1</formula>
    </cfRule>
  </conditionalFormatting>
  <conditionalFormatting sqref="E13:E14 G87:J93 G101:J107">
    <cfRule type="expression" dxfId="93" priority="549">
      <formula>E$14=0</formula>
    </cfRule>
  </conditionalFormatting>
  <conditionalFormatting sqref="E12">
    <cfRule type="expression" dxfId="92" priority="548">
      <formula>E$14=0</formula>
    </cfRule>
  </conditionalFormatting>
  <conditionalFormatting sqref="F8:J8">
    <cfRule type="expression" dxfId="91" priority="546">
      <formula>AND(E$14=1,F$14=1)</formula>
    </cfRule>
    <cfRule type="expression" dxfId="90" priority="547">
      <formula>F$14=1</formula>
    </cfRule>
  </conditionalFormatting>
  <conditionalFormatting sqref="F8:J8">
    <cfRule type="expression" dxfId="89" priority="544">
      <formula>AND(F$13=0,F$14=1,E$13=1)</formula>
    </cfRule>
    <cfRule type="expression" dxfId="88" priority="545">
      <formula>AND(F$14=1,F$13=0)</formula>
    </cfRule>
  </conditionalFormatting>
  <conditionalFormatting sqref="B3">
    <cfRule type="expression" dxfId="87" priority="508">
      <formula>$B$3="The model contains one or more errors"</formula>
    </cfRule>
  </conditionalFormatting>
  <conditionalFormatting sqref="F89:F93">
    <cfRule type="expression" dxfId="86" priority="126">
      <formula>F$14=0</formula>
    </cfRule>
  </conditionalFormatting>
  <conditionalFormatting sqref="G87:I93 G101:I107">
    <cfRule type="expression" dxfId="85" priority="115">
      <formula>AND(G$9&gt;Display_Year_End,F$14=1)</formula>
    </cfRule>
    <cfRule type="expression" dxfId="84" priority="116">
      <formula>AND(G$14=0,H$14=1)</formula>
    </cfRule>
    <cfRule type="expression" dxfId="83" priority="118">
      <formula>G$14=0</formula>
    </cfRule>
  </conditionalFormatting>
  <conditionalFormatting sqref="G87:J93 G101:J107">
    <cfRule type="expression" dxfId="82" priority="117">
      <formula>G$14=0</formula>
    </cfRule>
  </conditionalFormatting>
  <conditionalFormatting sqref="F103:F107">
    <cfRule type="expression" dxfId="81" priority="99">
      <formula>F$14=0</formula>
    </cfRule>
  </conditionalFormatting>
  <conditionalFormatting sqref="J87:J93 J101:J107">
    <cfRule type="expression" dxfId="64" priority="3033">
      <formula>AND(J$9&gt;Display_Year_End,I$14=1)</formula>
    </cfRule>
    <cfRule type="expression" dxfId="63" priority="3034">
      <formula>AND(J$14=0,#REF!=1)</formula>
    </cfRule>
    <cfRule type="expression" dxfId="62" priority="3035">
      <formula>J$14=0</formula>
    </cfRule>
  </conditionalFormatting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2" id="{FE8E8457-1B0A-44CD-8A7A-B86B91CEC019}">
            <xm:f>'Avoidable Costs'!F$14=0</xm:f>
            <x14:dxf>
              <font>
                <color theme="0"/>
              </font>
            </x14:dxf>
          </x14:cfRule>
          <xm:sqref>F75:F79 G73:J79 F43:F47 G41:J47 F59:F63 G57:J63 F29:F33 G27:J33</xm:sqref>
        </x14:conditionalFormatting>
        <x14:conditionalFormatting xmlns:xm="http://schemas.microsoft.com/office/excel/2006/main">
          <x14:cfRule type="expression" priority="78" id="{0087DDC0-D007-47C4-AF9F-DDD83AE5A7CE}">
            <xm:f>AND('Avoidable Costs'!G$9&gt;Display_Year_End,'Avoidable Costs'!F$14=1)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79" id="{0B701BDE-6CA2-41B7-B5AB-13B06F0F933D}">
            <xm:f>AND('Avoidable Costs'!G$14=0,'Avoidable Costs'!H$14=1)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81" id="{E3F1A549-2005-4F38-A4A2-DC31CF06450A}">
            <xm:f>'Avoidable Costs'!G$14=0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G73:I79 G41:I47 G57:I63 G20:I20 G27:I33</xm:sqref>
        </x14:conditionalFormatting>
        <x14:conditionalFormatting xmlns:xm="http://schemas.microsoft.com/office/excel/2006/main">
          <x14:cfRule type="expression" priority="80" id="{60683E14-03BE-455D-BC05-E2DCBBAC4328}">
            <xm:f>'Avoidable Costs'!G$14=0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G73:J79 G41:J47 G57:J63 G20:J20 G27:J33</xm:sqref>
        </x14:conditionalFormatting>
        <x14:conditionalFormatting xmlns:xm="http://schemas.microsoft.com/office/excel/2006/main">
          <x14:cfRule type="expression" priority="32" id="{368CC027-D506-48EB-959E-7EACA8312B4D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33" id="{25374E2C-D65D-414A-84F5-5749770AC88A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5" id="{C8D9EB49-749A-40C6-B753-E3499E7014ED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H18:I19</xm:sqref>
        </x14:conditionalFormatting>
        <x14:conditionalFormatting xmlns:xm="http://schemas.microsoft.com/office/excel/2006/main">
          <x14:cfRule type="expression" priority="34" id="{7455F030-2E3F-41DF-ABB8-BED9B67948B1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H18:J19</xm:sqref>
        </x14:conditionalFormatting>
        <x14:conditionalFormatting xmlns:xm="http://schemas.microsoft.com/office/excel/2006/main">
          <x14:cfRule type="expression" priority="28" id="{CB48B213-3325-4E99-A4ED-2ADBCF70615C}">
            <xm:f>AND('Capital Base'!G$9&gt;Display_Year_End,'Capital Base'!F$14=1)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9" id="{973A41EF-9F6B-46FA-A6C0-A38E20BD560C}">
            <xm:f>AND('Capital Base'!G$14=0,'Capital Base'!H$14=1)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1" id="{7F452AB7-A8CD-46A6-88F0-66D058A83E15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G18:I19</xm:sqref>
        </x14:conditionalFormatting>
        <x14:conditionalFormatting xmlns:xm="http://schemas.microsoft.com/office/excel/2006/main">
          <x14:cfRule type="expression" priority="30" id="{9F4ABEDD-199B-4F90-A4EF-547E24E830DF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G18:J19</xm:sqref>
        </x14:conditionalFormatting>
        <x14:conditionalFormatting xmlns:xm="http://schemas.microsoft.com/office/excel/2006/main">
          <x14:cfRule type="expression" priority="2937" id="{0087DDC0-D007-47C4-AF9F-DDD83AE5A7CE}">
            <xm:f>AND('Avoidable Costs'!J$9&gt;Display_Year_End,'Avoidable Costs'!I$14=1)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938" id="{0B701BDE-6CA2-41B7-B5AB-13B06F0F933D}">
            <xm:f>AND('Avoidable Costs'!J$14=0,'Avoidable Costs'!#REF!=1)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939" id="{E3F1A549-2005-4F38-A4A2-DC31CF06450A}">
            <xm:f>'Avoidable Costs'!J$14=0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J73:J79 J41:J47 J57:J63 J20 J27:J33</xm:sqref>
        </x14:conditionalFormatting>
        <x14:conditionalFormatting xmlns:xm="http://schemas.microsoft.com/office/excel/2006/main">
          <x14:cfRule type="expression" priority="3160" id="{CB48B213-3325-4E99-A4ED-2ADBCF70615C}">
            <xm:f>AND('Capital Base'!J$9&gt;Display_Year_End,'Capital Base'!I$14=1)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3161" id="{973A41EF-9F6B-46FA-A6C0-A38E20BD560C}">
            <xm:f>AND('Capital Base'!J$14=0,'Capital Base'!#REF!=1)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162" id="{7F452AB7-A8CD-46A6-88F0-66D058A83E15}">
            <xm:f>'Capital Base'!J$14=0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J18:J19</xm:sqref>
        </x14:conditionalFormatting>
        <x14:conditionalFormatting xmlns:xm="http://schemas.microsoft.com/office/excel/2006/main">
          <x14:cfRule type="expression" priority="3273" id="{368CC027-D506-48EB-959E-7EACA8312B4D}">
            <xm:f>AND('Regulatory Model'!J$9&gt;Display_Year_End,'Regulatory Model'!I$14=1)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3274" id="{25374E2C-D65D-414A-84F5-5749770AC88A}">
            <xm:f>AND('Regulatory Model'!J$14=0,'Regulatory Model'!#REF!=1)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275" id="{C8D9EB49-749A-40C6-B753-E3499E7014ED}">
            <xm:f>'Regulatory Model'!J$14=0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J18:J19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  <pageSetUpPr fitToPage="1"/>
  </sheetPr>
  <dimension ref="A1:BE79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0" width="9" style="1" customWidth="1"/>
    <col min="11" max="11" width="2.42578125" style="1" customWidth="1"/>
    <col min="12" max="57" width="0" style="1" hidden="1"/>
    <col min="58" max="16384" width="9.140625" style="1" hidden="1"/>
  </cols>
  <sheetData>
    <row r="1" spans="1:11" s="2" customFormat="1" ht="18" x14ac:dyDescent="0.55000000000000004">
      <c r="A1" s="97" t="s">
        <v>310</v>
      </c>
      <c r="B1" s="98"/>
      <c r="C1" s="99"/>
      <c r="D1" s="100"/>
      <c r="E1" s="100"/>
      <c r="F1" s="100"/>
      <c r="G1" s="100"/>
      <c r="H1" s="100"/>
      <c r="I1" s="100"/>
      <c r="J1" s="100"/>
    </row>
    <row r="2" spans="1:11" s="3" customFormat="1" x14ac:dyDescent="0.4">
      <c r="A2" s="101">
        <v>10</v>
      </c>
      <c r="B2" s="102" t="s">
        <v>324</v>
      </c>
      <c r="C2" s="96"/>
      <c r="D2" s="103"/>
      <c r="E2" s="103"/>
      <c r="F2" s="103"/>
      <c r="G2" s="103"/>
      <c r="H2" s="103"/>
      <c r="I2" s="103"/>
      <c r="J2" s="103"/>
    </row>
    <row r="3" spans="1:11" s="3" customFormat="1" x14ac:dyDescent="0.4">
      <c r="A3" s="126">
        <v>0</v>
      </c>
      <c r="B3" s="127" t="s">
        <v>315</v>
      </c>
      <c r="C3" s="96"/>
      <c r="D3" s="103"/>
      <c r="E3" s="103"/>
      <c r="F3" s="103"/>
      <c r="G3" s="103"/>
      <c r="H3" s="103"/>
      <c r="I3" s="103"/>
      <c r="J3" s="103"/>
    </row>
    <row r="4" spans="1:11" s="3" customFormat="1" x14ac:dyDescent="0.4">
      <c r="A4" s="104"/>
      <c r="B4" s="105"/>
      <c r="C4" s="96"/>
      <c r="D4" s="103"/>
      <c r="E4" s="103"/>
      <c r="F4" s="103"/>
      <c r="G4" s="103"/>
      <c r="H4" s="103"/>
      <c r="I4" s="103"/>
      <c r="J4" s="103"/>
    </row>
    <row r="5" spans="1:11" x14ac:dyDescent="0.4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</row>
    <row r="6" spans="1:11" x14ac:dyDescent="0.4">
      <c r="A6" s="69">
        <v>10.01</v>
      </c>
      <c r="B6" s="6" t="s">
        <v>209</v>
      </c>
      <c r="C6" s="7"/>
      <c r="D6" s="8"/>
      <c r="E6" s="8"/>
      <c r="F6" s="8"/>
      <c r="G6" s="8"/>
      <c r="H6" s="8"/>
      <c r="I6" s="8"/>
      <c r="J6" s="8"/>
    </row>
    <row r="7" spans="1:11" x14ac:dyDescent="0.4">
      <c r="A7" s="9"/>
      <c r="C7" s="13"/>
      <c r="D7" s="46"/>
    </row>
    <row r="8" spans="1:11" ht="15.75" customHeight="1" x14ac:dyDescent="0.4">
      <c r="A8" s="9"/>
      <c r="C8" s="13"/>
      <c r="D8" s="46"/>
      <c r="E8" s="76"/>
      <c r="F8" s="91" t="s">
        <v>328</v>
      </c>
      <c r="G8" s="91" t="s">
        <v>328</v>
      </c>
      <c r="H8" s="91" t="s">
        <v>328</v>
      </c>
      <c r="I8" s="91" t="s">
        <v>329</v>
      </c>
      <c r="J8" s="91" t="s">
        <v>329</v>
      </c>
    </row>
    <row r="9" spans="1:11" s="18" customFormat="1" ht="28.5" customHeight="1" x14ac:dyDescent="0.4">
      <c r="A9" s="15"/>
      <c r="B9" s="55" t="s">
        <v>210</v>
      </c>
      <c r="C9" s="16"/>
      <c r="D9" s="17"/>
      <c r="E9" s="56">
        <v>2015</v>
      </c>
      <c r="F9" s="57">
        <v>2016</v>
      </c>
      <c r="G9" s="57">
        <v>2017</v>
      </c>
      <c r="H9" s="57">
        <v>2018</v>
      </c>
      <c r="I9" s="57">
        <v>2019</v>
      </c>
      <c r="J9" s="57">
        <v>2020</v>
      </c>
      <c r="K9" s="14"/>
    </row>
    <row r="10" spans="1:11" s="18" customFormat="1" ht="14.25" customHeight="1" outlineLevel="1" x14ac:dyDescent="0.4">
      <c r="A10" s="15"/>
      <c r="B10" s="55" t="s">
        <v>57</v>
      </c>
      <c r="C10" s="19"/>
      <c r="D10" s="20"/>
      <c r="E10" s="58">
        <v>41821</v>
      </c>
      <c r="F10" s="59">
        <v>42186</v>
      </c>
      <c r="G10" s="59">
        <v>42552</v>
      </c>
      <c r="H10" s="59">
        <v>42917</v>
      </c>
      <c r="I10" s="59">
        <v>43282</v>
      </c>
      <c r="J10" s="59">
        <v>43647</v>
      </c>
    </row>
    <row r="11" spans="1:11" outlineLevel="1" x14ac:dyDescent="0.4">
      <c r="A11" s="21"/>
      <c r="B11" s="55" t="s">
        <v>59</v>
      </c>
      <c r="E11" s="58">
        <v>42185</v>
      </c>
      <c r="F11" s="59">
        <v>42551</v>
      </c>
      <c r="G11" s="59">
        <v>42916</v>
      </c>
      <c r="H11" s="59">
        <v>43281</v>
      </c>
      <c r="I11" s="59">
        <v>43646</v>
      </c>
      <c r="J11" s="59">
        <v>44012</v>
      </c>
      <c r="K11" s="18"/>
    </row>
    <row r="12" spans="1:11" outlineLevel="1" x14ac:dyDescent="0.4">
      <c r="B12" s="55" t="s">
        <v>211</v>
      </c>
      <c r="E12" s="60">
        <v>0</v>
      </c>
      <c r="F12" s="60">
        <v>0</v>
      </c>
      <c r="G12" s="61">
        <v>1</v>
      </c>
      <c r="H12" s="61">
        <v>2</v>
      </c>
      <c r="I12" s="61">
        <v>3</v>
      </c>
      <c r="J12" s="61">
        <v>4</v>
      </c>
    </row>
    <row r="13" spans="1:11" outlineLevel="1" x14ac:dyDescent="0.4">
      <c r="B13" s="55" t="s">
        <v>212</v>
      </c>
      <c r="E13" s="60">
        <v>1</v>
      </c>
      <c r="F13" s="60">
        <v>1</v>
      </c>
      <c r="G13" s="60">
        <v>1</v>
      </c>
      <c r="H13" s="60">
        <v>1</v>
      </c>
      <c r="I13" s="60">
        <v>0</v>
      </c>
      <c r="J13" s="60">
        <v>0</v>
      </c>
    </row>
    <row r="14" spans="1:11" outlineLevel="1" x14ac:dyDescent="0.4">
      <c r="B14" s="55" t="s">
        <v>213</v>
      </c>
      <c r="E14" s="60">
        <v>0</v>
      </c>
      <c r="F14" s="60">
        <v>1</v>
      </c>
      <c r="G14" s="61">
        <v>1</v>
      </c>
      <c r="H14" s="61">
        <v>1</v>
      </c>
      <c r="I14" s="61">
        <v>1</v>
      </c>
      <c r="J14" s="61">
        <v>1</v>
      </c>
    </row>
    <row r="15" spans="1:11" x14ac:dyDescent="0.4">
      <c r="A15" s="9"/>
      <c r="C15" s="13"/>
      <c r="D15" s="46"/>
    </row>
    <row r="16" spans="1:11" x14ac:dyDescent="0.4">
      <c r="A16" s="6">
        <v>10.02</v>
      </c>
      <c r="B16" s="6" t="s">
        <v>262</v>
      </c>
      <c r="C16" s="7"/>
      <c r="D16" s="8"/>
      <c r="E16" s="8"/>
      <c r="F16" s="8"/>
      <c r="G16" s="8"/>
      <c r="H16" s="8"/>
      <c r="I16" s="8"/>
      <c r="J16" s="8"/>
    </row>
    <row r="17" spans="1:10" x14ac:dyDescent="0.4">
      <c r="C17" s="24"/>
      <c r="G17" s="26"/>
      <c r="H17" s="26"/>
      <c r="I17" s="26"/>
      <c r="J17" s="26"/>
    </row>
    <row r="18" spans="1:10" outlineLevel="1" x14ac:dyDescent="0.4">
      <c r="B18" s="49" t="s">
        <v>218</v>
      </c>
      <c r="C18" s="10" t="s">
        <v>219</v>
      </c>
      <c r="G18" s="176">
        <v>1.3108614232209881E-2</v>
      </c>
      <c r="H18" s="176">
        <v>2.1256931608133023E-2</v>
      </c>
      <c r="I18" s="176">
        <v>1.9004524886877761E-2</v>
      </c>
      <c r="J18" s="176">
        <v>1.3321492007104752E-2</v>
      </c>
    </row>
    <row r="19" spans="1:10" outlineLevel="1" x14ac:dyDescent="0.4">
      <c r="B19" s="49" t="s">
        <v>220</v>
      </c>
      <c r="C19" s="10" t="s">
        <v>219</v>
      </c>
      <c r="G19" s="176">
        <v>0.11536600724810855</v>
      </c>
      <c r="H19" s="176">
        <v>0.11536600724810855</v>
      </c>
      <c r="I19" s="176">
        <v>0.11519598212611215</v>
      </c>
      <c r="J19" s="176">
        <v>0.1046</v>
      </c>
    </row>
    <row r="20" spans="1:10" outlineLevel="1" x14ac:dyDescent="0.4">
      <c r="B20" s="49" t="s">
        <v>272</v>
      </c>
      <c r="C20" s="10" t="s">
        <v>72</v>
      </c>
      <c r="F20" s="44">
        <v>1</v>
      </c>
      <c r="G20" s="196">
        <v>1.1153660072481086</v>
      </c>
      <c r="H20" s="196">
        <v>1.2440413301245878</v>
      </c>
      <c r="I20" s="196">
        <v>1.3873498929537647</v>
      </c>
      <c r="J20" s="196">
        <v>1.5324666917567284</v>
      </c>
    </row>
    <row r="21" spans="1:10" outlineLevel="1" x14ac:dyDescent="0.4">
      <c r="C21" s="24"/>
      <c r="G21" s="26"/>
      <c r="H21" s="26"/>
      <c r="I21" s="26"/>
      <c r="J21" s="26"/>
    </row>
    <row r="22" spans="1:10" x14ac:dyDescent="0.4">
      <c r="A22" s="69">
        <v>10.029999999999999</v>
      </c>
      <c r="B22" s="6" t="s">
        <v>273</v>
      </c>
      <c r="C22" s="7"/>
      <c r="D22" s="8"/>
      <c r="E22" s="8"/>
      <c r="F22" s="8"/>
      <c r="G22" s="8"/>
      <c r="H22" s="8"/>
      <c r="I22" s="8"/>
      <c r="J22" s="8"/>
    </row>
    <row r="24" spans="1:10" outlineLevel="1" x14ac:dyDescent="0.4">
      <c r="B24" s="50" t="s">
        <v>274</v>
      </c>
      <c r="C24" s="24"/>
      <c r="G24" s="26"/>
      <c r="H24" s="26"/>
      <c r="I24" s="26"/>
      <c r="J24" s="26"/>
    </row>
    <row r="25" spans="1:10" outlineLevel="1" x14ac:dyDescent="0.4">
      <c r="C25" s="24"/>
    </row>
    <row r="26" spans="1:10" outlineLevel="1" x14ac:dyDescent="0.4">
      <c r="B26" s="48" t="s">
        <v>149</v>
      </c>
      <c r="C26" s="24"/>
      <c r="D26" s="54" t="s">
        <v>275</v>
      </c>
      <c r="G26" s="26"/>
      <c r="H26" s="26"/>
      <c r="I26" s="26"/>
      <c r="J26" s="26"/>
    </row>
    <row r="27" spans="1:10" outlineLevel="1" x14ac:dyDescent="0.4">
      <c r="B27" s="49" t="s">
        <v>151</v>
      </c>
      <c r="C27" s="10" t="s">
        <v>214</v>
      </c>
      <c r="D27" s="24">
        <v>1</v>
      </c>
      <c r="G27" s="179">
        <v>44.65395196746411</v>
      </c>
      <c r="H27" s="179">
        <v>29.712966238948674</v>
      </c>
      <c r="I27" s="179">
        <v>31.437398049774639</v>
      </c>
      <c r="J27" s="179">
        <v>46.300502185604458</v>
      </c>
    </row>
    <row r="28" spans="1:10" outlineLevel="1" x14ac:dyDescent="0.4">
      <c r="B28" s="49" t="s">
        <v>153</v>
      </c>
      <c r="C28" s="10" t="s">
        <v>214</v>
      </c>
      <c r="D28" s="24">
        <v>2</v>
      </c>
      <c r="G28" s="179">
        <v>2.6298801637608067</v>
      </c>
      <c r="H28" s="179">
        <v>1.749935606488791</v>
      </c>
      <c r="I28" s="179">
        <v>1.85149546431176</v>
      </c>
      <c r="J28" s="179">
        <v>2.7268532101885548</v>
      </c>
    </row>
    <row r="29" spans="1:10" outlineLevel="1" x14ac:dyDescent="0.4">
      <c r="B29" s="49" t="s">
        <v>154</v>
      </c>
      <c r="C29" s="10" t="s">
        <v>214</v>
      </c>
      <c r="D29" s="24">
        <v>3</v>
      </c>
      <c r="F29" s="74"/>
      <c r="G29" s="179">
        <v>5.4517122764326587</v>
      </c>
      <c r="H29" s="179">
        <v>3.6275970138574234</v>
      </c>
      <c r="I29" s="179">
        <v>3.838129467509023</v>
      </c>
      <c r="J29" s="179">
        <v>5.6527363211698205</v>
      </c>
    </row>
    <row r="30" spans="1:10" outlineLevel="1" x14ac:dyDescent="0.4">
      <c r="B30" s="49" t="s">
        <v>155</v>
      </c>
      <c r="C30" s="10" t="s">
        <v>214</v>
      </c>
      <c r="D30" s="24">
        <v>4</v>
      </c>
      <c r="F30" s="74"/>
      <c r="G30" s="179">
        <v>3.317687709380424</v>
      </c>
      <c r="H30" s="179">
        <v>2.2076062376745944</v>
      </c>
      <c r="I30" s="179">
        <v>2.3357276238535931</v>
      </c>
      <c r="J30" s="179">
        <v>3.4400226692420319</v>
      </c>
    </row>
    <row r="31" spans="1:10" outlineLevel="1" x14ac:dyDescent="0.4">
      <c r="B31" s="49" t="s">
        <v>156</v>
      </c>
      <c r="C31" s="10" t="s">
        <v>214</v>
      </c>
      <c r="D31" s="24">
        <v>5</v>
      </c>
      <c r="F31" s="74"/>
      <c r="G31" s="179">
        <v>3.8397818210220356</v>
      </c>
      <c r="H31" s="179">
        <v>2.5550103089662959</v>
      </c>
      <c r="I31" s="179">
        <v>2.7032937559415191</v>
      </c>
      <c r="J31" s="179">
        <v>3.9813682499146412</v>
      </c>
    </row>
    <row r="32" spans="1:10" outlineLevel="1" x14ac:dyDescent="0.4">
      <c r="B32" s="49" t="s">
        <v>157</v>
      </c>
      <c r="C32" s="10" t="s">
        <v>214</v>
      </c>
      <c r="D32" s="24">
        <v>6</v>
      </c>
      <c r="F32" s="74"/>
      <c r="G32" s="179">
        <v>8.3053564488527822</v>
      </c>
      <c r="H32" s="179">
        <v>6.7585060176839988</v>
      </c>
      <c r="I32" s="179">
        <v>9.3065529085551404</v>
      </c>
      <c r="J32" s="179">
        <v>21.38176589600543</v>
      </c>
    </row>
    <row r="33" spans="1:10" outlineLevel="1" x14ac:dyDescent="0.4">
      <c r="B33" s="49" t="s">
        <v>158</v>
      </c>
      <c r="C33" s="10" t="s">
        <v>214</v>
      </c>
      <c r="D33" s="24">
        <v>7</v>
      </c>
      <c r="F33" s="74"/>
      <c r="G33" s="179">
        <v>1.6701856417494767</v>
      </c>
      <c r="H33" s="179">
        <v>1.2779804610077312</v>
      </c>
      <c r="I33" s="179">
        <v>4.8114463992498351</v>
      </c>
      <c r="J33" s="179">
        <v>13.137354093266952</v>
      </c>
    </row>
    <row r="34" spans="1:10" outlineLevel="1" x14ac:dyDescent="0.4">
      <c r="B34" s="49"/>
    </row>
    <row r="36" spans="1:10" x14ac:dyDescent="0.4">
      <c r="A36" s="69">
        <v>10.039999999999999</v>
      </c>
      <c r="B36" s="6" t="s">
        <v>286</v>
      </c>
      <c r="C36" s="7"/>
      <c r="D36" s="8"/>
      <c r="E36" s="8"/>
      <c r="F36" s="8"/>
      <c r="G36" s="8"/>
      <c r="H36" s="8"/>
      <c r="I36" s="8"/>
      <c r="J36" s="8"/>
    </row>
    <row r="38" spans="1:10" outlineLevel="1" x14ac:dyDescent="0.4">
      <c r="B38" s="50" t="s">
        <v>279</v>
      </c>
      <c r="C38" s="24"/>
      <c r="H38" s="26"/>
      <c r="I38" s="26"/>
      <c r="J38" s="26"/>
    </row>
    <row r="39" spans="1:10" outlineLevel="1" x14ac:dyDescent="0.4">
      <c r="C39" s="24"/>
      <c r="H39" s="26"/>
      <c r="I39" s="26"/>
      <c r="J39" s="26"/>
    </row>
    <row r="40" spans="1:10" outlineLevel="1" x14ac:dyDescent="0.4">
      <c r="B40" s="1" t="s">
        <v>280</v>
      </c>
      <c r="C40" s="24" t="s">
        <v>72</v>
      </c>
      <c r="G40" s="198">
        <v>15</v>
      </c>
      <c r="H40" s="198">
        <v>15</v>
      </c>
      <c r="I40" s="198">
        <v>15</v>
      </c>
      <c r="J40" s="198">
        <v>15</v>
      </c>
    </row>
    <row r="41" spans="1:10" outlineLevel="1" x14ac:dyDescent="0.4">
      <c r="C41" s="24"/>
      <c r="J41" s="197"/>
    </row>
    <row r="42" spans="1:10" outlineLevel="1" x14ac:dyDescent="0.4">
      <c r="B42" s="48" t="s">
        <v>149</v>
      </c>
      <c r="C42" s="24"/>
      <c r="D42" s="54" t="s">
        <v>275</v>
      </c>
      <c r="G42" s="26"/>
      <c r="H42" s="26"/>
      <c r="I42" s="26"/>
      <c r="J42" s="26"/>
    </row>
    <row r="43" spans="1:10" outlineLevel="1" x14ac:dyDescent="0.4">
      <c r="B43" s="49" t="s">
        <v>151</v>
      </c>
      <c r="C43" s="10" t="s">
        <v>214</v>
      </c>
      <c r="D43" s="24">
        <v>1</v>
      </c>
      <c r="G43" s="179">
        <v>44.853161515639641</v>
      </c>
      <c r="H43" s="179">
        <v>43.968515567632238</v>
      </c>
      <c r="I43" s="179">
        <v>47.56886729615006</v>
      </c>
      <c r="J43" s="179">
        <v>49.330928853202835</v>
      </c>
    </row>
    <row r="44" spans="1:10" outlineLevel="1" x14ac:dyDescent="0.4">
      <c r="B44" s="49" t="s">
        <v>153</v>
      </c>
      <c r="C44" s="10" t="s">
        <v>214</v>
      </c>
      <c r="D44" s="24">
        <v>2</v>
      </c>
      <c r="G44" s="179">
        <v>2.6416125461389726</v>
      </c>
      <c r="H44" s="179">
        <v>2.5895116070706643</v>
      </c>
      <c r="I44" s="179">
        <v>2.8015531661311006</v>
      </c>
      <c r="J44" s="179">
        <v>2.9053292157760473</v>
      </c>
    </row>
    <row r="45" spans="1:10" outlineLevel="1" x14ac:dyDescent="0.4">
      <c r="B45" s="49" t="s">
        <v>154</v>
      </c>
      <c r="C45" s="10" t="s">
        <v>214</v>
      </c>
      <c r="D45" s="24">
        <v>3</v>
      </c>
      <c r="F45" s="74"/>
      <c r="G45" s="179">
        <v>5.4760333743762937</v>
      </c>
      <c r="H45" s="179">
        <v>5.3680287082145535</v>
      </c>
      <c r="I45" s="179">
        <v>5.8075884975057157</v>
      </c>
      <c r="J45" s="179">
        <v>6.0227150921106904</v>
      </c>
    </row>
    <row r="46" spans="1:10" outlineLevel="1" x14ac:dyDescent="0.4">
      <c r="B46" s="49" t="s">
        <v>155</v>
      </c>
      <c r="C46" s="10" t="s">
        <v>214</v>
      </c>
      <c r="D46" s="24">
        <v>4</v>
      </c>
      <c r="F46" s="74"/>
      <c r="G46" s="179">
        <v>3.332488528579018</v>
      </c>
      <c r="H46" s="179">
        <v>3.2667613340185939</v>
      </c>
      <c r="I46" s="179">
        <v>3.5342593303404746</v>
      </c>
      <c r="J46" s="179">
        <v>3.6651765216176369</v>
      </c>
    </row>
    <row r="47" spans="1:10" outlineLevel="1" x14ac:dyDescent="0.4">
      <c r="B47" s="49" t="s">
        <v>156</v>
      </c>
      <c r="C47" s="10" t="s">
        <v>214</v>
      </c>
      <c r="D47" s="24">
        <v>5</v>
      </c>
      <c r="F47" s="74"/>
      <c r="G47" s="179">
        <v>3.8569117987273835</v>
      </c>
      <c r="H47" s="179">
        <v>3.7808413216579715</v>
      </c>
      <c r="I47" s="179">
        <v>4.0904346388747967</v>
      </c>
      <c r="J47" s="179">
        <v>4.2419538580297527</v>
      </c>
    </row>
    <row r="48" spans="1:10" outlineLevel="1" x14ac:dyDescent="0.4">
      <c r="B48" s="49" t="s">
        <v>157</v>
      </c>
      <c r="C48" s="10" t="s">
        <v>214</v>
      </c>
      <c r="D48" s="24">
        <v>6</v>
      </c>
      <c r="F48" s="74"/>
      <c r="G48" s="179">
        <v>17.982234263776494</v>
      </c>
      <c r="H48" s="179">
        <v>18.966258134949857</v>
      </c>
      <c r="I48" s="179">
        <v>21.361330401593637</v>
      </c>
      <c r="J48" s="179">
        <v>22.781229627777787</v>
      </c>
    </row>
    <row r="49" spans="1:10" outlineLevel="1" x14ac:dyDescent="0.4">
      <c r="B49" s="49" t="s">
        <v>158</v>
      </c>
      <c r="C49" s="10" t="s">
        <v>214</v>
      </c>
      <c r="D49" s="24">
        <v>7</v>
      </c>
      <c r="F49" s="74"/>
      <c r="G49" s="179">
        <v>10.23955579419269</v>
      </c>
      <c r="H49" s="179">
        <v>11.229011500044711</v>
      </c>
      <c r="I49" s="179">
        <v>13.019336542892942</v>
      </c>
      <c r="J49" s="179">
        <v>13.997210602518743</v>
      </c>
    </row>
    <row r="50" spans="1:10" outlineLevel="1" x14ac:dyDescent="0.4">
      <c r="B50" s="49"/>
    </row>
    <row r="52" spans="1:10" x14ac:dyDescent="0.4">
      <c r="A52" s="69">
        <v>10.02</v>
      </c>
      <c r="B52" s="6" t="s">
        <v>282</v>
      </c>
      <c r="C52" s="7"/>
      <c r="D52" s="8"/>
      <c r="E52" s="8"/>
      <c r="F52" s="8"/>
      <c r="G52" s="8"/>
      <c r="H52" s="8"/>
      <c r="I52" s="8"/>
      <c r="J52" s="8"/>
    </row>
    <row r="54" spans="1:10" outlineLevel="1" x14ac:dyDescent="0.4">
      <c r="B54" s="50" t="s">
        <v>287</v>
      </c>
      <c r="C54" s="24"/>
      <c r="G54" s="26"/>
      <c r="H54" s="26"/>
      <c r="I54" s="26"/>
      <c r="J54" s="26"/>
    </row>
    <row r="55" spans="1:10" outlineLevel="1" x14ac:dyDescent="0.4">
      <c r="C55" s="24"/>
    </row>
    <row r="56" spans="1:10" outlineLevel="1" x14ac:dyDescent="0.4">
      <c r="B56" s="48" t="s">
        <v>149</v>
      </c>
      <c r="C56" s="24"/>
      <c r="D56" s="54" t="s">
        <v>275</v>
      </c>
      <c r="G56" s="26"/>
      <c r="H56" s="26"/>
      <c r="I56" s="26"/>
      <c r="J56" s="26"/>
    </row>
    <row r="57" spans="1:10" outlineLevel="1" x14ac:dyDescent="0.4">
      <c r="B57" s="49" t="s">
        <v>151</v>
      </c>
      <c r="C57" s="10" t="s">
        <v>214</v>
      </c>
      <c r="D57" s="24">
        <v>1</v>
      </c>
      <c r="G57" s="179">
        <v>0</v>
      </c>
      <c r="H57" s="179">
        <v>0</v>
      </c>
      <c r="I57" s="179">
        <v>0</v>
      </c>
      <c r="J57" s="179">
        <v>0</v>
      </c>
    </row>
    <row r="58" spans="1:10" outlineLevel="1" x14ac:dyDescent="0.4">
      <c r="B58" s="49" t="s">
        <v>153</v>
      </c>
      <c r="C58" s="10" t="s">
        <v>214</v>
      </c>
      <c r="D58" s="24">
        <v>2</v>
      </c>
      <c r="G58" s="179">
        <v>0</v>
      </c>
      <c r="H58" s="179">
        <v>0</v>
      </c>
      <c r="I58" s="179">
        <v>0</v>
      </c>
      <c r="J58" s="179">
        <v>0</v>
      </c>
    </row>
    <row r="59" spans="1:10" outlineLevel="1" x14ac:dyDescent="0.4">
      <c r="B59" s="49" t="s">
        <v>154</v>
      </c>
      <c r="C59" s="10" t="s">
        <v>214</v>
      </c>
      <c r="D59" s="24">
        <v>3</v>
      </c>
      <c r="F59" s="74"/>
      <c r="G59" s="179">
        <v>0</v>
      </c>
      <c r="H59" s="179">
        <v>0</v>
      </c>
      <c r="I59" s="179">
        <v>0</v>
      </c>
      <c r="J59" s="179">
        <v>0</v>
      </c>
    </row>
    <row r="60" spans="1:10" outlineLevel="1" x14ac:dyDescent="0.4">
      <c r="B60" s="49" t="s">
        <v>155</v>
      </c>
      <c r="C60" s="10" t="s">
        <v>214</v>
      </c>
      <c r="D60" s="24">
        <v>4</v>
      </c>
      <c r="F60" s="74"/>
      <c r="G60" s="179">
        <v>0</v>
      </c>
      <c r="H60" s="179">
        <v>0</v>
      </c>
      <c r="I60" s="179">
        <v>0</v>
      </c>
      <c r="J60" s="179">
        <v>0</v>
      </c>
    </row>
    <row r="61" spans="1:10" outlineLevel="1" x14ac:dyDescent="0.4">
      <c r="B61" s="49" t="s">
        <v>156</v>
      </c>
      <c r="C61" s="10" t="s">
        <v>214</v>
      </c>
      <c r="D61" s="24">
        <v>5</v>
      </c>
      <c r="F61" s="74"/>
      <c r="G61" s="179">
        <v>0</v>
      </c>
      <c r="H61" s="179">
        <v>0</v>
      </c>
      <c r="I61" s="179">
        <v>0</v>
      </c>
      <c r="J61" s="179">
        <v>0</v>
      </c>
    </row>
    <row r="62" spans="1:10" outlineLevel="1" x14ac:dyDescent="0.4">
      <c r="B62" s="49" t="s">
        <v>157</v>
      </c>
      <c r="C62" s="10" t="s">
        <v>214</v>
      </c>
      <c r="D62" s="24">
        <v>6</v>
      </c>
      <c r="F62" s="74"/>
      <c r="G62" s="179">
        <v>0</v>
      </c>
      <c r="H62" s="179">
        <v>0</v>
      </c>
      <c r="I62" s="179">
        <v>0</v>
      </c>
      <c r="J62" s="179">
        <v>0</v>
      </c>
    </row>
    <row r="63" spans="1:10" outlineLevel="1" x14ac:dyDescent="0.4">
      <c r="B63" s="49" t="s">
        <v>158</v>
      </c>
      <c r="C63" s="10" t="s">
        <v>214</v>
      </c>
      <c r="D63" s="24">
        <v>7</v>
      </c>
      <c r="F63" s="74"/>
      <c r="G63" s="179">
        <v>0</v>
      </c>
      <c r="H63" s="179">
        <v>0</v>
      </c>
      <c r="I63" s="179">
        <v>0</v>
      </c>
      <c r="J63" s="179">
        <v>0</v>
      </c>
    </row>
    <row r="64" spans="1:10" outlineLevel="1" x14ac:dyDescent="0.4">
      <c r="B64" s="49"/>
    </row>
    <row r="66" spans="1:10" x14ac:dyDescent="0.4">
      <c r="A66" s="69">
        <v>10.049999999999999</v>
      </c>
      <c r="B66" s="6" t="s">
        <v>288</v>
      </c>
      <c r="C66" s="7"/>
      <c r="D66" s="8"/>
      <c r="E66" s="8"/>
      <c r="F66" s="8"/>
      <c r="G66" s="8"/>
      <c r="H66" s="8"/>
      <c r="I66" s="8"/>
      <c r="J66" s="8"/>
    </row>
    <row r="68" spans="1:10" outlineLevel="1" x14ac:dyDescent="0.4">
      <c r="B68" s="50" t="s">
        <v>287</v>
      </c>
      <c r="C68" s="24"/>
      <c r="H68" s="26"/>
      <c r="I68" s="26"/>
      <c r="J68" s="26"/>
    </row>
    <row r="69" spans="1:10" outlineLevel="1" x14ac:dyDescent="0.4">
      <c r="C69" s="24"/>
    </row>
    <row r="70" spans="1:10" outlineLevel="1" x14ac:dyDescent="0.4">
      <c r="B70" s="48" t="s">
        <v>149</v>
      </c>
      <c r="C70" s="24"/>
      <c r="D70" s="54" t="s">
        <v>275</v>
      </c>
      <c r="G70" s="26"/>
      <c r="H70" s="26"/>
      <c r="I70" s="26"/>
      <c r="J70" s="26"/>
    </row>
    <row r="71" spans="1:10" outlineLevel="1" x14ac:dyDescent="0.4">
      <c r="B71" s="49" t="s">
        <v>151</v>
      </c>
      <c r="C71" s="10" t="s">
        <v>214</v>
      </c>
      <c r="D71" s="24">
        <v>1</v>
      </c>
      <c r="G71" s="179">
        <v>44.853161515639641</v>
      </c>
      <c r="H71" s="179">
        <v>43.968515567632238</v>
      </c>
      <c r="I71" s="179">
        <v>47.56886729615006</v>
      </c>
      <c r="J71" s="179">
        <v>49.330928853202835</v>
      </c>
    </row>
    <row r="72" spans="1:10" outlineLevel="1" x14ac:dyDescent="0.4">
      <c r="B72" s="49" t="s">
        <v>153</v>
      </c>
      <c r="C72" s="10" t="s">
        <v>214</v>
      </c>
      <c r="D72" s="24">
        <v>2</v>
      </c>
      <c r="G72" s="179">
        <v>2.6416125461389726</v>
      </c>
      <c r="H72" s="179">
        <v>2.5895116070706643</v>
      </c>
      <c r="I72" s="179">
        <v>2.8015531661311006</v>
      </c>
      <c r="J72" s="179">
        <v>2.9053292157760473</v>
      </c>
    </row>
    <row r="73" spans="1:10" outlineLevel="1" x14ac:dyDescent="0.4">
      <c r="B73" s="49" t="s">
        <v>154</v>
      </c>
      <c r="C73" s="10" t="s">
        <v>214</v>
      </c>
      <c r="D73" s="24">
        <v>3</v>
      </c>
      <c r="F73" s="74"/>
      <c r="G73" s="179">
        <v>5.4760333743762937</v>
      </c>
      <c r="H73" s="179">
        <v>5.3680287082145535</v>
      </c>
      <c r="I73" s="179">
        <v>5.8075884975057157</v>
      </c>
      <c r="J73" s="179">
        <v>6.0227150921106904</v>
      </c>
    </row>
    <row r="74" spans="1:10" outlineLevel="1" x14ac:dyDescent="0.4">
      <c r="B74" s="49" t="s">
        <v>155</v>
      </c>
      <c r="C74" s="10" t="s">
        <v>214</v>
      </c>
      <c r="D74" s="24">
        <v>4</v>
      </c>
      <c r="F74" s="74"/>
      <c r="G74" s="179">
        <v>3.332488528579018</v>
      </c>
      <c r="H74" s="179">
        <v>3.2667613340185939</v>
      </c>
      <c r="I74" s="179">
        <v>3.5342593303404746</v>
      </c>
      <c r="J74" s="179">
        <v>3.6651765216176369</v>
      </c>
    </row>
    <row r="75" spans="1:10" outlineLevel="1" x14ac:dyDescent="0.4">
      <c r="B75" s="49" t="s">
        <v>156</v>
      </c>
      <c r="C75" s="10" t="s">
        <v>214</v>
      </c>
      <c r="D75" s="24">
        <v>5</v>
      </c>
      <c r="F75" s="74"/>
      <c r="G75" s="179">
        <v>3.8569117987273835</v>
      </c>
      <c r="H75" s="179">
        <v>3.7808413216579715</v>
      </c>
      <c r="I75" s="179">
        <v>4.0904346388747967</v>
      </c>
      <c r="J75" s="179">
        <v>4.2419538580297527</v>
      </c>
    </row>
    <row r="76" spans="1:10" outlineLevel="1" x14ac:dyDescent="0.4">
      <c r="B76" s="49" t="s">
        <v>157</v>
      </c>
      <c r="C76" s="10" t="s">
        <v>214</v>
      </c>
      <c r="D76" s="24">
        <v>6</v>
      </c>
      <c r="F76" s="74"/>
      <c r="G76" s="179">
        <v>17.982234263776494</v>
      </c>
      <c r="H76" s="179">
        <v>18.966258134949857</v>
      </c>
      <c r="I76" s="179">
        <v>21.361330401593637</v>
      </c>
      <c r="J76" s="179">
        <v>22.781229627777787</v>
      </c>
    </row>
    <row r="77" spans="1:10" outlineLevel="1" x14ac:dyDescent="0.4">
      <c r="B77" s="49" t="s">
        <v>158</v>
      </c>
      <c r="C77" s="10" t="s">
        <v>214</v>
      </c>
      <c r="D77" s="24">
        <v>7</v>
      </c>
      <c r="F77" s="74"/>
      <c r="G77" s="179">
        <v>10.23955579419269</v>
      </c>
      <c r="H77" s="179">
        <v>11.229011500044711</v>
      </c>
      <c r="I77" s="179">
        <v>13.019336542892942</v>
      </c>
      <c r="J77" s="179">
        <v>13.997210602518743</v>
      </c>
    </row>
    <row r="78" spans="1:10" outlineLevel="1" x14ac:dyDescent="0.4">
      <c r="B78" s="49"/>
    </row>
    <row r="79" spans="1:10" x14ac:dyDescent="0.4">
      <c r="A79" s="30" t="s">
        <v>24</v>
      </c>
      <c r="B79" s="31"/>
      <c r="C79" s="32"/>
      <c r="D79" s="31"/>
      <c r="E79" s="31"/>
      <c r="F79" s="31"/>
      <c r="G79" s="31"/>
      <c r="H79" s="31"/>
      <c r="I79" s="31"/>
      <c r="J79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F9:J14">
    <cfRule type="expression" dxfId="58" priority="138">
      <formula>F$14&lt;&gt;1</formula>
    </cfRule>
  </conditionalFormatting>
  <conditionalFormatting sqref="E13:E14 G57:J63 G71:J77 G27:J33 G43:J49">
    <cfRule type="expression" dxfId="57" priority="144">
      <formula>E$14=0</formula>
    </cfRule>
  </conditionalFormatting>
  <conditionalFormatting sqref="E12">
    <cfRule type="expression" dxfId="56" priority="143">
      <formula>E$14=0</formula>
    </cfRule>
  </conditionalFormatting>
  <conditionalFormatting sqref="F8:J8">
    <cfRule type="expression" dxfId="55" priority="141">
      <formula>AND(E$14=1,F$14=1)</formula>
    </cfRule>
    <cfRule type="expression" dxfId="54" priority="142">
      <formula>F$14=1</formula>
    </cfRule>
  </conditionalFormatting>
  <conditionalFormatting sqref="F8:J8">
    <cfRule type="expression" dxfId="53" priority="139">
      <formula>AND(F$13=0,F$14=1,E$13=1)</formula>
    </cfRule>
    <cfRule type="expression" dxfId="52" priority="140">
      <formula>AND(F$14=1,F$13=0)</formula>
    </cfRule>
  </conditionalFormatting>
  <conditionalFormatting sqref="B3">
    <cfRule type="expression" dxfId="51" priority="136">
      <formula>$B$3="The model contains one or more errors"</formula>
    </cfRule>
  </conditionalFormatting>
  <conditionalFormatting sqref="F59:F63">
    <cfRule type="expression" dxfId="50" priority="100">
      <formula>F$14=0</formula>
    </cfRule>
  </conditionalFormatting>
  <conditionalFormatting sqref="G20:I20 G57:I63 G71:I77 G27:I33 G43:I49">
    <cfRule type="expression" dxfId="49" priority="94">
      <formula>AND(G$9&gt;Display_Year_End,F$14=1)</formula>
    </cfRule>
    <cfRule type="expression" dxfId="48" priority="95">
      <formula>AND(G$14=0,H$14=1)</formula>
    </cfRule>
    <cfRule type="expression" dxfId="47" priority="97">
      <formula>G$14=0</formula>
    </cfRule>
  </conditionalFormatting>
  <conditionalFormatting sqref="G20:J20 G57:J63 G71:J77 G27:J33 G43:J49">
    <cfRule type="expression" dxfId="46" priority="96">
      <formula>G$14=0</formula>
    </cfRule>
  </conditionalFormatting>
  <conditionalFormatting sqref="F73:F77">
    <cfRule type="expression" dxfId="45" priority="73">
      <formula>F$14=0</formula>
    </cfRule>
  </conditionalFormatting>
  <conditionalFormatting sqref="F29:F33">
    <cfRule type="expression" dxfId="44" priority="51">
      <formula>F$14=0</formula>
    </cfRule>
  </conditionalFormatting>
  <conditionalFormatting sqref="F45:F49">
    <cfRule type="expression" dxfId="43" priority="21">
      <formula>F$14=0</formula>
    </cfRule>
  </conditionalFormatting>
  <conditionalFormatting sqref="J20 J57:J63 J71:J77 J27:J33 J43:J49">
    <cfRule type="expression" dxfId="34" priority="3017">
      <formula>AND(J$9&gt;Display_Year_End,I$14=1)</formula>
    </cfRule>
    <cfRule type="expression" dxfId="33" priority="3018">
      <formula>AND(J$14=0,#REF!=1)</formula>
    </cfRule>
    <cfRule type="expression" dxfId="32" priority="3019">
      <formula>J$14=0</formula>
    </cfRule>
  </conditionalFormatting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757CB3F-D3C4-43C9-B802-168734C1A5B5}">
            <xm:f>AND('Regulatory Model'!H$9&gt;Display_Year_End,'Regulatory Model'!G$14=1)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7" id="{3ABDBEEF-F66D-47A0-B295-5560212A42F7}">
            <xm:f>AND('Regulatory Model'!H$14=0,'Regulatory Model'!I$14=1)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9" id="{C72827A9-EA21-4527-9708-4BC21E5795C6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H18:I19</xm:sqref>
        </x14:conditionalFormatting>
        <x14:conditionalFormatting xmlns:xm="http://schemas.microsoft.com/office/excel/2006/main">
          <x14:cfRule type="expression" priority="28" id="{10591203-B17A-4C19-AE26-D6D96F08D7C3}">
            <xm:f>'Regulatory Model'!H$14=0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H18:J19</xm:sqref>
        </x14:conditionalFormatting>
        <x14:conditionalFormatting xmlns:xm="http://schemas.microsoft.com/office/excel/2006/main">
          <x14:cfRule type="expression" priority="22" id="{8E55C5D3-0B3E-48C6-9017-B51DDC48A479}">
            <xm:f>AND('Capital Base'!G$9&gt;Display_Year_End,'Capital Base'!F$14=1)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23" id="{B7476B69-829B-48D3-AC7B-3E3F3E0E66B6}">
            <xm:f>AND('Capital Base'!G$14=0,'Capital Base'!H$14=1)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25" id="{007CC45D-03A3-4276-95E1-BD3D12F73C7D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G18:I19</xm:sqref>
        </x14:conditionalFormatting>
        <x14:conditionalFormatting xmlns:xm="http://schemas.microsoft.com/office/excel/2006/main">
          <x14:cfRule type="expression" priority="24" id="{86BF2CB9-D128-44CF-9A14-9EA2D4831105}">
            <xm:f>'Capital Base'!G$14=0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G18:J19</xm:sqref>
        </x14:conditionalFormatting>
        <x14:conditionalFormatting xmlns:xm="http://schemas.microsoft.com/office/excel/2006/main">
          <x14:cfRule type="expression" priority="3186" id="{8E55C5D3-0B3E-48C6-9017-B51DDC48A479}">
            <xm:f>AND('Capital Base'!J$9&gt;Display_Year_End,'Capital Base'!I$14=1)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3187" id="{B7476B69-829B-48D3-AC7B-3E3F3E0E66B6}">
            <xm:f>AND('Capital Base'!J$14=0,'Capital Base'!#REF!=1)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188" id="{007CC45D-03A3-4276-95E1-BD3D12F73C7D}">
            <xm:f>'Capital Base'!J$14=0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J18:J19</xm:sqref>
        </x14:conditionalFormatting>
        <x14:conditionalFormatting xmlns:xm="http://schemas.microsoft.com/office/excel/2006/main">
          <x14:cfRule type="expression" priority="3302" id="{D757CB3F-D3C4-43C9-B802-168734C1A5B5}">
            <xm:f>AND('Regulatory Model'!J$9&gt;Display_Year_End,'Regulatory Model'!I$14=1)</xm:f>
            <x14:dxf>
              <font>
                <color theme="0"/>
              </font>
              <border>
                <left style="dotted">
                  <color theme="0" tint="-0.24994659260841701"/>
                </left>
              </border>
            </x14:dxf>
          </x14:cfRule>
          <x14:cfRule type="expression" priority="3303" id="{3ABDBEEF-F66D-47A0-B295-5560212A42F7}">
            <xm:f>AND('Regulatory Model'!J$14=0,'Regulatory Model'!#REF!=1)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right style="dotted">
                  <color theme="0" tint="-0.24994659260841701"/>
                </right>
                <vertical/>
                <horizontal/>
              </border>
            </x14:dxf>
          </x14:cfRule>
          <x14:cfRule type="expression" priority="3304" id="{C72827A9-EA21-4527-9708-4BC21E5795C6}">
            <xm:f>'Regulatory Model'!J$14=0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J18:J19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  <pageSetUpPr fitToPage="1"/>
  </sheetPr>
  <dimension ref="A1:BE30"/>
  <sheetViews>
    <sheetView showGridLines="0" zoomScale="80" zoomScaleNormal="80" zoomScaleSheetLayoutView="100" zoomScalePageLayoutView="90" workbookViewId="0">
      <pane xSplit="3" ySplit="15" topLeftCell="D16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10" width="9" style="1" customWidth="1"/>
    <col min="11" max="11" width="2.42578125" style="1" customWidth="1"/>
    <col min="12" max="57" width="0" style="1" hidden="1"/>
    <col min="58" max="16384" width="9.140625" style="1" hidden="1"/>
  </cols>
  <sheetData>
    <row r="1" spans="1:11" s="2" customFormat="1" ht="18" x14ac:dyDescent="0.55000000000000004">
      <c r="A1" s="97" t="s">
        <v>310</v>
      </c>
      <c r="B1" s="98"/>
      <c r="C1" s="99"/>
      <c r="D1" s="100"/>
      <c r="E1" s="100"/>
      <c r="F1" s="100"/>
      <c r="G1" s="100"/>
      <c r="H1" s="100"/>
      <c r="I1" s="100"/>
      <c r="J1" s="100"/>
    </row>
    <row r="2" spans="1:11" s="3" customFormat="1" x14ac:dyDescent="0.4">
      <c r="A2" s="101">
        <v>11</v>
      </c>
      <c r="B2" s="102" t="s">
        <v>325</v>
      </c>
      <c r="C2" s="96"/>
      <c r="D2" s="103"/>
      <c r="E2" s="103"/>
      <c r="F2" s="103"/>
      <c r="G2" s="103"/>
      <c r="H2" s="103"/>
      <c r="I2" s="103"/>
      <c r="J2" s="103"/>
    </row>
    <row r="3" spans="1:11" s="3" customFormat="1" x14ac:dyDescent="0.4">
      <c r="A3" s="126">
        <v>0</v>
      </c>
      <c r="B3" s="127" t="s">
        <v>315</v>
      </c>
      <c r="C3" s="96"/>
      <c r="D3" s="103"/>
      <c r="E3" s="103"/>
      <c r="F3" s="103"/>
      <c r="G3" s="103"/>
      <c r="H3" s="103"/>
      <c r="I3" s="103"/>
      <c r="J3" s="103"/>
    </row>
    <row r="4" spans="1:11" s="3" customFormat="1" x14ac:dyDescent="0.4">
      <c r="A4" s="104"/>
      <c r="B4" s="105"/>
      <c r="C4" s="96"/>
      <c r="D4" s="103"/>
      <c r="E4" s="103"/>
      <c r="F4" s="103"/>
      <c r="G4" s="103"/>
      <c r="H4" s="103"/>
      <c r="I4" s="103"/>
      <c r="J4" s="103"/>
    </row>
    <row r="5" spans="1:11" x14ac:dyDescent="0.4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</row>
    <row r="6" spans="1:11" x14ac:dyDescent="0.4">
      <c r="A6" s="69">
        <v>11.01</v>
      </c>
      <c r="B6" s="6" t="s">
        <v>209</v>
      </c>
      <c r="C6" s="7"/>
      <c r="D6" s="8"/>
      <c r="E6" s="8"/>
      <c r="F6" s="8"/>
      <c r="G6" s="8"/>
      <c r="H6" s="8"/>
      <c r="I6" s="8"/>
      <c r="J6" s="8"/>
    </row>
    <row r="7" spans="1:11" x14ac:dyDescent="0.4">
      <c r="A7" s="9"/>
      <c r="C7" s="13"/>
      <c r="D7" s="46"/>
    </row>
    <row r="8" spans="1:11" ht="15.75" customHeight="1" x14ac:dyDescent="0.4">
      <c r="A8" s="9"/>
      <c r="C8" s="13"/>
      <c r="D8" s="46"/>
      <c r="E8" s="76"/>
      <c r="F8" s="91" t="s">
        <v>328</v>
      </c>
      <c r="G8" s="91" t="s">
        <v>328</v>
      </c>
      <c r="H8" s="91" t="s">
        <v>328</v>
      </c>
      <c r="I8" s="91" t="s">
        <v>329</v>
      </c>
      <c r="J8" s="91" t="s">
        <v>329</v>
      </c>
    </row>
    <row r="9" spans="1:11" s="18" customFormat="1" ht="28.5" customHeight="1" x14ac:dyDescent="0.4">
      <c r="A9" s="15"/>
      <c r="B9" s="55" t="s">
        <v>210</v>
      </c>
      <c r="C9" s="16"/>
      <c r="D9" s="17"/>
      <c r="E9" s="56">
        <v>2015</v>
      </c>
      <c r="F9" s="57">
        <v>2016</v>
      </c>
      <c r="G9" s="57">
        <v>2017</v>
      </c>
      <c r="H9" s="57">
        <v>2018</v>
      </c>
      <c r="I9" s="57">
        <v>2019</v>
      </c>
      <c r="J9" s="57">
        <v>2020</v>
      </c>
      <c r="K9" s="14"/>
    </row>
    <row r="10" spans="1:11" s="18" customFormat="1" ht="14.25" hidden="1" customHeight="1" outlineLevel="1" x14ac:dyDescent="0.4">
      <c r="A10" s="15"/>
      <c r="B10" s="55" t="s">
        <v>57</v>
      </c>
      <c r="C10" s="19"/>
      <c r="D10" s="20"/>
      <c r="E10" s="58">
        <v>41821</v>
      </c>
      <c r="F10" s="59">
        <v>42186</v>
      </c>
      <c r="G10" s="59">
        <v>42552</v>
      </c>
      <c r="H10" s="59">
        <v>42917</v>
      </c>
      <c r="I10" s="59">
        <v>43282</v>
      </c>
      <c r="J10" s="59">
        <v>43647</v>
      </c>
    </row>
    <row r="11" spans="1:11" hidden="1" outlineLevel="1" x14ac:dyDescent="0.4">
      <c r="A11" s="21"/>
      <c r="B11" s="55" t="s">
        <v>59</v>
      </c>
      <c r="E11" s="58">
        <v>42185</v>
      </c>
      <c r="F11" s="59">
        <v>42551</v>
      </c>
      <c r="G11" s="59">
        <v>42916</v>
      </c>
      <c r="H11" s="59">
        <v>43281</v>
      </c>
      <c r="I11" s="59">
        <v>43646</v>
      </c>
      <c r="J11" s="59">
        <v>44012</v>
      </c>
      <c r="K11" s="18"/>
    </row>
    <row r="12" spans="1:11" hidden="1" outlineLevel="1" x14ac:dyDescent="0.4">
      <c r="B12" s="55" t="s">
        <v>211</v>
      </c>
      <c r="E12" s="60">
        <v>0</v>
      </c>
      <c r="F12" s="60">
        <v>0</v>
      </c>
      <c r="G12" s="61">
        <v>1</v>
      </c>
      <c r="H12" s="61">
        <v>2</v>
      </c>
      <c r="I12" s="61">
        <v>3</v>
      </c>
      <c r="J12" s="61">
        <v>4</v>
      </c>
    </row>
    <row r="13" spans="1:11" hidden="1" outlineLevel="1" x14ac:dyDescent="0.4">
      <c r="B13" s="55" t="s">
        <v>212</v>
      </c>
      <c r="E13" s="60">
        <v>1</v>
      </c>
      <c r="F13" s="60">
        <v>1</v>
      </c>
      <c r="G13" s="60">
        <v>1</v>
      </c>
      <c r="H13" s="60">
        <v>1</v>
      </c>
      <c r="I13" s="60">
        <v>0</v>
      </c>
      <c r="J13" s="60">
        <v>0</v>
      </c>
    </row>
    <row r="14" spans="1:11" hidden="1" outlineLevel="1" x14ac:dyDescent="0.4">
      <c r="B14" s="55" t="s">
        <v>213</v>
      </c>
      <c r="E14" s="60">
        <v>0</v>
      </c>
      <c r="F14" s="60">
        <v>1</v>
      </c>
      <c r="G14" s="61">
        <v>1</v>
      </c>
      <c r="H14" s="61">
        <v>1</v>
      </c>
      <c r="I14" s="61">
        <v>1</v>
      </c>
      <c r="J14" s="61">
        <v>1</v>
      </c>
    </row>
    <row r="15" spans="1:11" collapsed="1" x14ac:dyDescent="0.4">
      <c r="A15" s="9"/>
      <c r="C15" s="13"/>
      <c r="D15" s="46"/>
    </row>
    <row r="16" spans="1:11" x14ac:dyDescent="0.4">
      <c r="A16" s="69">
        <v>11.02</v>
      </c>
      <c r="B16" s="6" t="s">
        <v>289</v>
      </c>
      <c r="C16" s="7"/>
      <c r="D16" s="8"/>
      <c r="E16" s="8"/>
      <c r="F16" s="8"/>
      <c r="G16" s="8"/>
      <c r="H16" s="8"/>
      <c r="I16" s="8"/>
      <c r="J16" s="8"/>
    </row>
    <row r="17" spans="1:10" x14ac:dyDescent="0.4">
      <c r="C17" s="24"/>
      <c r="G17" s="26"/>
      <c r="H17" s="26"/>
      <c r="I17" s="26"/>
      <c r="J17" s="26"/>
    </row>
    <row r="18" spans="1:10" outlineLevel="1" x14ac:dyDescent="0.4">
      <c r="B18" s="50" t="s">
        <v>290</v>
      </c>
      <c r="C18" s="24"/>
      <c r="G18" s="26"/>
    </row>
    <row r="19" spans="1:10" outlineLevel="1" x14ac:dyDescent="0.4">
      <c r="C19" s="24"/>
    </row>
    <row r="20" spans="1:10" outlineLevel="1" x14ac:dyDescent="0.4">
      <c r="B20" s="48" t="s">
        <v>149</v>
      </c>
      <c r="C20" s="24"/>
      <c r="D20" s="54" t="s">
        <v>275</v>
      </c>
      <c r="G20" s="26"/>
      <c r="H20" s="26"/>
      <c r="I20" s="26"/>
      <c r="J20" s="26"/>
    </row>
    <row r="21" spans="1:10" outlineLevel="1" x14ac:dyDescent="0.4">
      <c r="B21" s="49" t="s">
        <v>151</v>
      </c>
      <c r="C21" s="10" t="s">
        <v>214</v>
      </c>
      <c r="D21" s="24">
        <v>1</v>
      </c>
      <c r="G21" s="179">
        <v>213.93153491000001</v>
      </c>
      <c r="H21" s="179">
        <v>232.16389436999998</v>
      </c>
      <c r="I21" s="179">
        <v>238.15529424715547</v>
      </c>
      <c r="J21" s="179">
        <v>246.36958873276114</v>
      </c>
    </row>
    <row r="22" spans="1:10" outlineLevel="1" x14ac:dyDescent="0.4">
      <c r="B22" s="49" t="s">
        <v>153</v>
      </c>
      <c r="C22" s="10" t="s">
        <v>214</v>
      </c>
      <c r="D22" s="24">
        <v>2</v>
      </c>
      <c r="G22" s="179">
        <v>12.599429060000002</v>
      </c>
      <c r="H22" s="179">
        <v>15.454573629999999</v>
      </c>
      <c r="I22" s="179">
        <v>15.334224547875484</v>
      </c>
      <c r="J22" s="179">
        <v>17.791249146635288</v>
      </c>
    </row>
    <row r="23" spans="1:10" outlineLevel="1" x14ac:dyDescent="0.4">
      <c r="B23" s="49" t="s">
        <v>154</v>
      </c>
      <c r="C23" s="10" t="s">
        <v>214</v>
      </c>
      <c r="D23" s="24">
        <v>3</v>
      </c>
      <c r="F23" s="74"/>
      <c r="G23" s="179">
        <v>26.11847605414</v>
      </c>
      <c r="H23" s="179">
        <v>28.870260699999999</v>
      </c>
      <c r="I23" s="179">
        <v>29.070406914470013</v>
      </c>
      <c r="J23" s="179">
        <v>30.736578981908131</v>
      </c>
    </row>
    <row r="24" spans="1:10" outlineLevel="1" x14ac:dyDescent="0.4">
      <c r="B24" s="49" t="s">
        <v>155</v>
      </c>
      <c r="C24" s="10" t="s">
        <v>214</v>
      </c>
      <c r="D24" s="24">
        <v>4</v>
      </c>
      <c r="F24" s="74"/>
      <c r="G24" s="179">
        <v>15.89462954</v>
      </c>
      <c r="H24" s="179">
        <v>18.029445690000003</v>
      </c>
      <c r="I24" s="179">
        <v>18.134782436614184</v>
      </c>
      <c r="J24" s="179">
        <v>27.379066478457599</v>
      </c>
    </row>
    <row r="25" spans="1:10" outlineLevel="1" x14ac:dyDescent="0.4">
      <c r="B25" s="49" t="s">
        <v>156</v>
      </c>
      <c r="C25" s="10" t="s">
        <v>214</v>
      </c>
      <c r="D25" s="24">
        <v>5</v>
      </c>
      <c r="F25" s="74"/>
      <c r="G25" s="179">
        <v>18.395917550350003</v>
      </c>
      <c r="H25" s="179">
        <v>20.71222217</v>
      </c>
      <c r="I25" s="179">
        <v>20.070355211717537</v>
      </c>
      <c r="J25" s="179">
        <v>20.521898073273654</v>
      </c>
    </row>
    <row r="26" spans="1:10" outlineLevel="1" x14ac:dyDescent="0.4">
      <c r="B26" s="49" t="s">
        <v>157</v>
      </c>
      <c r="C26" s="10" t="s">
        <v>214</v>
      </c>
      <c r="D26" s="24">
        <v>6</v>
      </c>
      <c r="F26" s="74"/>
      <c r="G26" s="179">
        <v>33.407250971099998</v>
      </c>
      <c r="H26" s="179">
        <v>36.669639033300001</v>
      </c>
      <c r="I26" s="179">
        <v>37.750298724082228</v>
      </c>
      <c r="J26" s="179">
        <v>39.804201463039504</v>
      </c>
    </row>
    <row r="27" spans="1:10" outlineLevel="1" x14ac:dyDescent="0.4">
      <c r="B27" s="49" t="s">
        <v>158</v>
      </c>
      <c r="C27" s="10" t="s">
        <v>214</v>
      </c>
      <c r="D27" s="24">
        <v>7</v>
      </c>
      <c r="F27" s="74"/>
      <c r="G27" s="179">
        <v>23.728031803799997</v>
      </c>
      <c r="H27" s="179">
        <v>26.138081400899999</v>
      </c>
      <c r="I27" s="179">
        <v>25.635086441636517</v>
      </c>
      <c r="J27" s="179">
        <v>27.396144541999689</v>
      </c>
    </row>
    <row r="28" spans="1:10" outlineLevel="1" x14ac:dyDescent="0.4">
      <c r="B28" s="49" t="s">
        <v>159</v>
      </c>
      <c r="C28" s="10" t="s">
        <v>214</v>
      </c>
      <c r="D28" s="24">
        <v>8</v>
      </c>
      <c r="F28" s="74"/>
      <c r="G28" s="179">
        <v>10.198853540000002</v>
      </c>
      <c r="H28" s="179">
        <v>10.456181262499999</v>
      </c>
      <c r="I28" s="179">
        <v>11.00541967</v>
      </c>
      <c r="J28" s="179">
        <v>7.3126911613357723</v>
      </c>
    </row>
    <row r="29" spans="1:10" outlineLevel="1" x14ac:dyDescent="0.4">
      <c r="B29" s="49"/>
    </row>
    <row r="30" spans="1:10" x14ac:dyDescent="0.4">
      <c r="A30" s="30" t="s">
        <v>24</v>
      </c>
      <c r="B30" s="31"/>
      <c r="C30" s="32"/>
      <c r="D30" s="31"/>
      <c r="E30" s="31"/>
      <c r="F30" s="31"/>
      <c r="G30" s="31"/>
      <c r="H30" s="31"/>
      <c r="I30" s="31"/>
      <c r="J30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F9:J14">
    <cfRule type="expression" dxfId="28" priority="70">
      <formula>F$14&lt;&gt;1</formula>
    </cfRule>
  </conditionalFormatting>
  <conditionalFormatting sqref="E13:E14 G21:J28">
    <cfRule type="expression" dxfId="27" priority="76">
      <formula>E$14=0</formula>
    </cfRule>
  </conditionalFormatting>
  <conditionalFormatting sqref="E12">
    <cfRule type="expression" dxfId="26" priority="75">
      <formula>E$14=0</formula>
    </cfRule>
  </conditionalFormatting>
  <conditionalFormatting sqref="F8:J8">
    <cfRule type="expression" dxfId="25" priority="73">
      <formula>AND(E$14=1,F$14=1)</formula>
    </cfRule>
    <cfRule type="expression" dxfId="24" priority="74">
      <formula>F$14=1</formula>
    </cfRule>
  </conditionalFormatting>
  <conditionalFormatting sqref="F8:J8">
    <cfRule type="expression" dxfId="23" priority="71">
      <formula>AND(F$13=0,F$14=1,E$13=1)</formula>
    </cfRule>
    <cfRule type="expression" dxfId="22" priority="72">
      <formula>AND(F$14=1,F$13=0)</formula>
    </cfRule>
  </conditionalFormatting>
  <conditionalFormatting sqref="F23:F28">
    <cfRule type="expression" dxfId="21" priority="69">
      <formula>F$14=0</formula>
    </cfRule>
  </conditionalFormatting>
  <conditionalFormatting sqref="B3">
    <cfRule type="expression" dxfId="20" priority="68">
      <formula>$B$3="The model contains one or more errors"</formula>
    </cfRule>
  </conditionalFormatting>
  <conditionalFormatting sqref="G21:I28">
    <cfRule type="expression" dxfId="19" priority="57">
      <formula>AND(G$9&gt;Display_Year_End,F$14=1)</formula>
    </cfRule>
    <cfRule type="expression" dxfId="18" priority="58">
      <formula>AND(G$14=0,H$14=1)</formula>
    </cfRule>
    <cfRule type="expression" dxfId="17" priority="60">
      <formula>G$14=0</formula>
    </cfRule>
  </conditionalFormatting>
  <conditionalFormatting sqref="G21:J28">
    <cfRule type="expression" dxfId="16" priority="59">
      <formula>G$14=0</formula>
    </cfRule>
  </conditionalFormatting>
  <conditionalFormatting sqref="J21:J28">
    <cfRule type="expression" dxfId="15" priority="2912">
      <formula>AND(J$9&gt;Display_Year_End,I$14=1)</formula>
    </cfRule>
    <cfRule type="expression" dxfId="14" priority="2913">
      <formula>AND(J$14=0,#REF!=1)</formula>
    </cfRule>
    <cfRule type="expression" dxfId="13" priority="2914">
      <formula>J$14=0</formula>
    </cfRule>
  </conditionalFormatting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1"/>
  <sheetViews>
    <sheetView showGridLines="0" zoomScale="80" zoomScaleNormal="80" zoomScaleSheetLayoutView="100" zoomScalePageLayoutView="90" workbookViewId="0">
      <pane xSplit="3" ySplit="7" topLeftCell="D8" activePane="bottomRight" state="frozen"/>
      <selection activeCell="E67" sqref="E67"/>
      <selection pane="topRight" activeCell="E67" sqref="E67"/>
      <selection pane="bottomLeft" activeCell="E67" sqref="E67"/>
      <selection pane="bottomRight" activeCell="E67" sqref="E67"/>
    </sheetView>
  </sheetViews>
  <sheetFormatPr defaultColWidth="0" defaultRowHeight="13.15" outlineLevelRow="1" x14ac:dyDescent="0.4"/>
  <cols>
    <col min="1" max="1" width="5.7109375" style="1" customWidth="1"/>
    <col min="2" max="2" width="67.7109375" style="1" customWidth="1"/>
    <col min="3" max="3" width="13.7109375" style="10" customWidth="1"/>
    <col min="4" max="4" width="12.7109375" style="1" customWidth="1"/>
    <col min="5" max="7" width="11" style="1" customWidth="1"/>
    <col min="8" max="12" width="10.140625" style="1" customWidth="1"/>
    <col min="13" max="13" width="2.42578125" style="1" customWidth="1"/>
    <col min="14" max="16384" width="9.140625" style="1" hidden="1"/>
  </cols>
  <sheetData>
    <row r="1" spans="1:12" s="2" customFormat="1" ht="18" x14ac:dyDescent="0.55000000000000004">
      <c r="A1" s="97" t="s">
        <v>310</v>
      </c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</row>
    <row r="2" spans="1:12" s="3" customFormat="1" x14ac:dyDescent="0.4">
      <c r="A2" s="101">
        <v>12</v>
      </c>
      <c r="B2" s="102" t="s">
        <v>326</v>
      </c>
      <c r="C2" s="96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3" customFormat="1" x14ac:dyDescent="0.4">
      <c r="A3" s="126">
        <v>0</v>
      </c>
      <c r="B3" s="127" t="s">
        <v>315</v>
      </c>
      <c r="C3" s="96"/>
      <c r="D3" s="103"/>
      <c r="E3" s="103"/>
      <c r="F3" s="103"/>
      <c r="G3" s="103"/>
      <c r="H3" s="103"/>
      <c r="I3" s="103"/>
      <c r="J3" s="103"/>
      <c r="K3" s="103"/>
      <c r="L3" s="103"/>
    </row>
    <row r="4" spans="1:12" s="3" customFormat="1" x14ac:dyDescent="0.4">
      <c r="A4" s="104"/>
      <c r="B4" s="105"/>
      <c r="C4" s="96"/>
      <c r="D4" s="103"/>
      <c r="E4" s="103"/>
      <c r="F4" s="103"/>
      <c r="G4" s="103"/>
      <c r="H4" s="103"/>
      <c r="I4" s="103"/>
      <c r="J4" s="103"/>
      <c r="K4" s="103"/>
      <c r="L4" s="103"/>
    </row>
    <row r="5" spans="1:12" x14ac:dyDescent="0.4">
      <c r="A5" s="4"/>
      <c r="B5" s="45" t="s">
        <v>25</v>
      </c>
      <c r="C5" s="5"/>
      <c r="D5" s="4"/>
      <c r="E5" s="4"/>
      <c r="F5" s="4"/>
      <c r="G5" s="4"/>
      <c r="H5" s="4"/>
      <c r="I5" s="4"/>
      <c r="J5" s="4"/>
      <c r="K5" s="4"/>
      <c r="L5" s="4"/>
    </row>
    <row r="6" spans="1:12" x14ac:dyDescent="0.4">
      <c r="A6" s="6">
        <v>12.01</v>
      </c>
      <c r="B6" s="6" t="s">
        <v>291</v>
      </c>
      <c r="C6" s="7"/>
      <c r="D6" s="8"/>
      <c r="E6" s="8"/>
      <c r="F6" s="51"/>
      <c r="G6" s="51"/>
      <c r="H6" s="51"/>
      <c r="I6" s="51"/>
      <c r="J6" s="51"/>
      <c r="K6" s="51"/>
      <c r="L6" s="51"/>
    </row>
    <row r="7" spans="1:12" x14ac:dyDescent="0.4">
      <c r="A7" s="9"/>
      <c r="C7" s="13"/>
      <c r="D7" s="46"/>
    </row>
    <row r="8" spans="1:12" outlineLevel="1" x14ac:dyDescent="0.4">
      <c r="A8" s="27"/>
      <c r="B8" s="50" t="s">
        <v>292</v>
      </c>
      <c r="C8" s="29"/>
      <c r="D8" s="25"/>
      <c r="E8" s="25"/>
      <c r="F8" s="25"/>
      <c r="G8" s="25"/>
      <c r="H8" s="25"/>
      <c r="I8" s="25"/>
      <c r="J8" s="25"/>
      <c r="K8" s="25"/>
      <c r="L8" s="25"/>
    </row>
    <row r="9" spans="1:12" outlineLevel="1" x14ac:dyDescent="0.4">
      <c r="A9" s="27"/>
      <c r="B9" s="50" t="s">
        <v>293</v>
      </c>
      <c r="C9" s="29"/>
      <c r="D9" s="25"/>
      <c r="E9" s="25"/>
      <c r="F9" s="25"/>
      <c r="G9" s="25"/>
      <c r="H9" s="25"/>
      <c r="I9" s="25"/>
      <c r="J9" s="25"/>
      <c r="K9" s="25"/>
      <c r="L9" s="25"/>
    </row>
    <row r="10" spans="1:12" outlineLevel="1" x14ac:dyDescent="0.4">
      <c r="A10" s="27"/>
      <c r="B10" s="28"/>
      <c r="C10" s="29"/>
      <c r="D10" s="25"/>
      <c r="E10" s="25"/>
      <c r="F10" s="25"/>
      <c r="G10" s="25"/>
      <c r="H10" s="25"/>
      <c r="I10" s="25"/>
      <c r="J10" s="25"/>
      <c r="K10" s="25"/>
      <c r="L10" s="25"/>
    </row>
    <row r="11" spans="1:12" outlineLevel="1" x14ac:dyDescent="0.4">
      <c r="A11" s="27"/>
      <c r="B11" s="48" t="s">
        <v>294</v>
      </c>
      <c r="C11" s="24" t="s">
        <v>56</v>
      </c>
      <c r="D11" s="25"/>
      <c r="E11" s="124">
        <v>2020</v>
      </c>
      <c r="F11" s="25"/>
      <c r="G11" s="25"/>
      <c r="H11" s="25"/>
      <c r="I11" s="25"/>
      <c r="J11" s="25"/>
      <c r="K11" s="25"/>
      <c r="L11" s="25"/>
    </row>
    <row r="12" spans="1:12" outlineLevel="1" x14ac:dyDescent="0.4">
      <c r="A12" s="27"/>
      <c r="B12" s="28"/>
      <c r="C12" s="29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4">
      <c r="A13" s="6">
        <v>12.02</v>
      </c>
      <c r="B13" s="6" t="s">
        <v>295</v>
      </c>
      <c r="C13" s="7"/>
      <c r="D13" s="8"/>
      <c r="E13" s="8"/>
      <c r="F13" s="51"/>
      <c r="G13" s="51"/>
      <c r="H13" s="51"/>
      <c r="I13" s="51"/>
      <c r="J13" s="51"/>
      <c r="K13" s="51"/>
      <c r="L13" s="51"/>
    </row>
    <row r="14" spans="1:12" x14ac:dyDescent="0.4">
      <c r="A14" s="9"/>
      <c r="C14" s="13"/>
      <c r="D14" s="46"/>
    </row>
    <row r="15" spans="1:12" outlineLevel="1" x14ac:dyDescent="0.4">
      <c r="A15" s="27"/>
      <c r="B15" s="28"/>
      <c r="C15" s="29"/>
      <c r="D15" s="25"/>
      <c r="E15" s="25"/>
      <c r="F15" s="25"/>
      <c r="G15" s="25"/>
      <c r="H15" s="25"/>
      <c r="I15" s="25"/>
      <c r="J15" s="25"/>
      <c r="K15" s="25"/>
      <c r="L15" s="25"/>
    </row>
    <row r="16" spans="1:12" outlineLevel="1" x14ac:dyDescent="0.4">
      <c r="A16" s="27"/>
      <c r="B16" s="28"/>
      <c r="C16" s="29"/>
      <c r="D16" s="25"/>
      <c r="E16" s="25"/>
      <c r="F16" s="25"/>
      <c r="G16" s="25"/>
      <c r="H16" s="25"/>
      <c r="I16" s="25"/>
      <c r="J16" s="25"/>
      <c r="K16" s="25"/>
      <c r="L16" s="25"/>
    </row>
    <row r="17" spans="1:12" outlineLevel="1" x14ac:dyDescent="0.4">
      <c r="A17" s="27"/>
      <c r="B17" s="28"/>
      <c r="C17" s="29"/>
      <c r="D17" s="25"/>
      <c r="E17" s="25" t="s">
        <v>330</v>
      </c>
      <c r="F17" s="25"/>
      <c r="G17" s="25"/>
      <c r="H17" s="25"/>
      <c r="I17" s="25"/>
      <c r="J17" s="25"/>
      <c r="K17" s="25"/>
      <c r="L17" s="25"/>
    </row>
    <row r="18" spans="1:12" outlineLevel="1" x14ac:dyDescent="0.4">
      <c r="A18" s="27"/>
      <c r="B18" s="28"/>
      <c r="C18" s="29"/>
      <c r="D18" s="25"/>
      <c r="E18" s="25"/>
      <c r="F18" s="25"/>
      <c r="G18" s="25"/>
      <c r="H18" s="25"/>
      <c r="I18" s="25"/>
      <c r="J18" s="25"/>
      <c r="K18" s="25"/>
      <c r="L18" s="25"/>
    </row>
    <row r="19" spans="1:12" outlineLevel="1" x14ac:dyDescent="0.4">
      <c r="A19" s="27"/>
      <c r="B19" s="28"/>
      <c r="C19" s="29"/>
      <c r="D19" s="25"/>
      <c r="E19" s="25"/>
      <c r="F19" s="25"/>
      <c r="G19" s="25"/>
      <c r="H19" s="25"/>
      <c r="I19" s="25"/>
      <c r="J19" s="25"/>
      <c r="K19" s="25"/>
      <c r="L19" s="25"/>
    </row>
    <row r="20" spans="1:12" outlineLevel="1" x14ac:dyDescent="0.4">
      <c r="A20" s="27"/>
      <c r="B20" s="28"/>
      <c r="C20" s="29"/>
      <c r="D20" s="25"/>
      <c r="E20" s="25"/>
      <c r="F20" s="25"/>
      <c r="G20" s="25"/>
      <c r="H20" s="25"/>
      <c r="I20" s="25"/>
      <c r="J20" s="25"/>
      <c r="K20" s="25"/>
      <c r="L20" s="25"/>
    </row>
    <row r="21" spans="1:12" outlineLevel="1" x14ac:dyDescent="0.4">
      <c r="A21" s="27"/>
      <c r="B21" s="28"/>
      <c r="C21" s="29"/>
      <c r="D21" s="25"/>
      <c r="E21" s="9"/>
      <c r="F21" s="25"/>
      <c r="G21" s="25"/>
      <c r="H21" s="25"/>
      <c r="I21" s="25"/>
      <c r="J21" s="25"/>
      <c r="K21" s="25"/>
      <c r="L21" s="25"/>
    </row>
    <row r="22" spans="1:12" outlineLevel="1" x14ac:dyDescent="0.4">
      <c r="A22" s="27"/>
      <c r="B22" s="28"/>
      <c r="C22" s="29"/>
      <c r="D22" s="25"/>
      <c r="E22" s="9"/>
      <c r="F22" s="25"/>
      <c r="G22" s="25"/>
      <c r="H22" s="25"/>
      <c r="I22" s="25"/>
      <c r="J22" s="25"/>
      <c r="K22" s="25"/>
      <c r="L22" s="25"/>
    </row>
    <row r="23" spans="1:12" outlineLevel="1" x14ac:dyDescent="0.4">
      <c r="A23" s="27"/>
      <c r="B23" s="28"/>
      <c r="C23" s="29"/>
      <c r="D23" s="25"/>
      <c r="E23" s="9"/>
      <c r="F23" s="25"/>
      <c r="G23" s="25"/>
      <c r="H23" s="25"/>
      <c r="I23" s="25"/>
      <c r="J23" s="25"/>
      <c r="K23" s="25"/>
      <c r="L23" s="25"/>
    </row>
    <row r="24" spans="1:12" outlineLevel="1" x14ac:dyDescent="0.4">
      <c r="A24" s="27"/>
      <c r="B24" s="28"/>
      <c r="C24" s="29"/>
      <c r="D24" s="25"/>
      <c r="E24" s="9"/>
      <c r="F24" s="25"/>
      <c r="G24" s="25"/>
      <c r="H24" s="25"/>
      <c r="I24" s="25"/>
      <c r="J24" s="25"/>
      <c r="K24" s="25"/>
      <c r="L24" s="25"/>
    </row>
    <row r="25" spans="1:12" outlineLevel="1" x14ac:dyDescent="0.4">
      <c r="A25" s="27"/>
      <c r="B25" s="28"/>
      <c r="C25" s="29"/>
      <c r="D25" s="25"/>
      <c r="E25" s="9"/>
      <c r="F25" s="25"/>
      <c r="G25" s="25"/>
      <c r="H25" s="25"/>
      <c r="I25" s="25"/>
      <c r="J25" s="25"/>
      <c r="K25" s="25"/>
      <c r="L25" s="25"/>
    </row>
    <row r="26" spans="1:12" outlineLevel="1" x14ac:dyDescent="0.4">
      <c r="A26" s="27"/>
      <c r="B26" s="28"/>
      <c r="C26" s="29"/>
      <c r="D26" s="25"/>
      <c r="E26" s="9"/>
      <c r="F26" s="25"/>
      <c r="G26" s="25"/>
      <c r="H26" s="25"/>
      <c r="I26" s="25"/>
      <c r="J26" s="25"/>
      <c r="K26" s="25"/>
      <c r="L26" s="25"/>
    </row>
    <row r="27" spans="1:12" outlineLevel="1" x14ac:dyDescent="0.4">
      <c r="A27" s="27"/>
      <c r="B27" s="28"/>
      <c r="C27" s="29"/>
      <c r="D27" s="25"/>
      <c r="E27" s="9"/>
      <c r="F27" s="25"/>
      <c r="G27" s="25"/>
      <c r="H27" s="25"/>
      <c r="I27" s="25"/>
      <c r="J27" s="25"/>
      <c r="K27" s="25"/>
      <c r="L27" s="25"/>
    </row>
    <row r="28" spans="1:12" outlineLevel="1" x14ac:dyDescent="0.4">
      <c r="A28" s="27"/>
      <c r="B28" s="28"/>
      <c r="C28" s="29"/>
      <c r="D28" s="25"/>
      <c r="E28" s="25"/>
      <c r="F28" s="25"/>
      <c r="G28" s="25"/>
      <c r="H28" s="25"/>
      <c r="I28" s="25"/>
      <c r="J28" s="25"/>
      <c r="K28" s="25"/>
      <c r="L28" s="25"/>
    </row>
    <row r="29" spans="1:12" outlineLevel="1" x14ac:dyDescent="0.4">
      <c r="A29" s="27"/>
      <c r="B29" s="28"/>
      <c r="C29" s="29"/>
      <c r="D29" s="25"/>
      <c r="E29" s="25"/>
      <c r="F29" s="25"/>
      <c r="G29" s="25"/>
      <c r="H29" s="25"/>
      <c r="I29" s="25"/>
      <c r="J29" s="25"/>
      <c r="K29" s="25"/>
      <c r="L29" s="25"/>
    </row>
    <row r="30" spans="1:12" outlineLevel="1" x14ac:dyDescent="0.4">
      <c r="A30" s="27"/>
      <c r="B30" s="28"/>
      <c r="C30" s="29"/>
      <c r="D30" s="25"/>
      <c r="E30" s="25"/>
      <c r="F30" s="25"/>
      <c r="G30" s="25"/>
      <c r="H30" s="25"/>
      <c r="I30" s="25"/>
      <c r="J30" s="25"/>
      <c r="K30" s="25"/>
      <c r="L30" s="25"/>
    </row>
    <row r="31" spans="1:12" outlineLevel="1" x14ac:dyDescent="0.4">
      <c r="A31" s="27"/>
      <c r="B31" s="28"/>
      <c r="C31" s="29"/>
      <c r="D31" s="25"/>
      <c r="E31" s="25"/>
      <c r="F31" s="25"/>
      <c r="G31" s="25"/>
      <c r="H31" s="25"/>
      <c r="I31" s="25"/>
      <c r="J31" s="25"/>
      <c r="K31" s="25"/>
      <c r="L31" s="25"/>
    </row>
    <row r="32" spans="1:12" outlineLevel="1" x14ac:dyDescent="0.4">
      <c r="A32" s="27"/>
      <c r="B32" s="28"/>
      <c r="C32" s="29"/>
      <c r="D32" s="25"/>
      <c r="E32" s="25"/>
      <c r="F32" s="25"/>
      <c r="G32" s="25"/>
      <c r="H32" s="25"/>
      <c r="I32" s="25"/>
      <c r="J32" s="25"/>
      <c r="K32" s="25"/>
      <c r="L32" s="25"/>
    </row>
    <row r="33" spans="1:12" outlineLevel="1" x14ac:dyDescent="0.4">
      <c r="A33" s="27"/>
      <c r="B33" s="28"/>
      <c r="C33" s="29"/>
      <c r="D33" s="25"/>
      <c r="E33" s="25"/>
      <c r="F33" s="25"/>
      <c r="G33" s="25"/>
      <c r="H33" s="25"/>
      <c r="I33" s="25"/>
      <c r="J33" s="25"/>
      <c r="K33" s="25"/>
      <c r="L33" s="25"/>
    </row>
    <row r="34" spans="1:12" outlineLevel="1" x14ac:dyDescent="0.4">
      <c r="A34" s="27"/>
      <c r="B34" s="28"/>
      <c r="C34" s="29"/>
      <c r="D34" s="25"/>
      <c r="E34" s="25"/>
      <c r="F34" s="25"/>
      <c r="G34" s="25"/>
      <c r="H34" s="25"/>
      <c r="I34" s="25"/>
      <c r="J34" s="25"/>
      <c r="K34" s="25"/>
      <c r="L34" s="25"/>
    </row>
    <row r="35" spans="1:12" outlineLevel="1" x14ac:dyDescent="0.4">
      <c r="A35" s="27"/>
      <c r="B35" s="49"/>
      <c r="C35" s="29"/>
      <c r="D35" s="25"/>
      <c r="E35" s="25"/>
      <c r="F35" s="25"/>
      <c r="G35" s="25"/>
      <c r="H35" s="25"/>
      <c r="I35" s="25"/>
      <c r="J35" s="25"/>
      <c r="K35" s="25"/>
      <c r="L35" s="25"/>
    </row>
    <row r="36" spans="1:12" x14ac:dyDescent="0.4">
      <c r="A36" s="6">
        <v>12.03</v>
      </c>
      <c r="B36" s="6" t="s">
        <v>296</v>
      </c>
      <c r="C36" s="7"/>
      <c r="D36" s="8"/>
      <c r="E36" s="8"/>
      <c r="F36" s="51"/>
      <c r="G36" s="51"/>
      <c r="H36" s="51"/>
      <c r="I36" s="51"/>
      <c r="J36" s="51"/>
      <c r="K36" s="51"/>
      <c r="L36" s="51"/>
    </row>
    <row r="37" spans="1:12" x14ac:dyDescent="0.4">
      <c r="A37" s="9"/>
      <c r="C37" s="13"/>
      <c r="D37" s="46"/>
    </row>
    <row r="38" spans="1:12" outlineLevel="1" x14ac:dyDescent="0.4">
      <c r="A38" s="27"/>
      <c r="B38" s="50" t="s">
        <v>297</v>
      </c>
      <c r="E38" s="25"/>
      <c r="F38" s="25"/>
      <c r="G38" s="25"/>
      <c r="H38" s="25"/>
      <c r="I38" s="25"/>
      <c r="J38" s="25"/>
      <c r="K38" s="25"/>
      <c r="L38" s="25"/>
    </row>
    <row r="39" spans="1:12" outlineLevel="1" x14ac:dyDescent="0.4">
      <c r="A39" s="27"/>
      <c r="E39" s="25"/>
      <c r="F39" s="25"/>
      <c r="G39" s="25"/>
      <c r="H39" s="25"/>
      <c r="I39" s="25"/>
      <c r="J39" s="25"/>
      <c r="K39" s="25"/>
      <c r="L39" s="25"/>
    </row>
    <row r="40" spans="1:12" ht="52.5" outlineLevel="1" x14ac:dyDescent="0.4">
      <c r="A40" s="27"/>
      <c r="F40" s="25"/>
      <c r="G40" s="181" t="s">
        <v>298</v>
      </c>
      <c r="H40" s="181" t="s">
        <v>299</v>
      </c>
      <c r="I40" s="181" t="s">
        <v>300</v>
      </c>
      <c r="K40" s="181" t="s">
        <v>308</v>
      </c>
      <c r="L40" s="25"/>
    </row>
    <row r="41" spans="1:12" outlineLevel="1" x14ac:dyDescent="0.4">
      <c r="A41" s="27"/>
      <c r="F41" s="25"/>
      <c r="G41" s="25"/>
      <c r="H41" s="25"/>
      <c r="I41" s="25"/>
      <c r="K41" s="25"/>
      <c r="L41" s="25"/>
    </row>
    <row r="42" spans="1:12" outlineLevel="1" x14ac:dyDescent="0.4">
      <c r="A42" s="27"/>
      <c r="B42" s="48" t="s">
        <v>149</v>
      </c>
      <c r="C42" s="24"/>
      <c r="D42" s="54" t="s">
        <v>275</v>
      </c>
      <c r="E42" s="25"/>
      <c r="F42" s="25"/>
      <c r="G42" s="25"/>
      <c r="H42" s="25"/>
      <c r="I42" s="25"/>
      <c r="K42" s="25"/>
      <c r="L42" s="25"/>
    </row>
    <row r="43" spans="1:12" outlineLevel="1" x14ac:dyDescent="0.4">
      <c r="A43" s="27"/>
      <c r="B43" s="49" t="s">
        <v>301</v>
      </c>
      <c r="C43" s="10" t="s">
        <v>214</v>
      </c>
      <c r="D43" s="24">
        <v>1</v>
      </c>
      <c r="E43" s="25"/>
      <c r="F43" s="25"/>
      <c r="G43" s="123">
        <v>246.36958873276114</v>
      </c>
      <c r="H43" s="123">
        <v>369.28027691411785</v>
      </c>
      <c r="I43" s="123">
        <v>49.330928853202835</v>
      </c>
      <c r="K43" s="204">
        <v>4.9942215656611433</v>
      </c>
      <c r="L43" s="25"/>
    </row>
    <row r="44" spans="1:12" outlineLevel="1" x14ac:dyDescent="0.4">
      <c r="A44" s="27"/>
      <c r="B44" s="49" t="s">
        <v>302</v>
      </c>
      <c r="C44" s="10" t="s">
        <v>214</v>
      </c>
      <c r="D44" s="24">
        <v>2</v>
      </c>
      <c r="E44" s="25"/>
      <c r="F44" s="25"/>
      <c r="G44" s="123">
        <v>17.791249146635288</v>
      </c>
      <c r="H44" s="123">
        <v>369.28027691411785</v>
      </c>
      <c r="I44" s="123">
        <v>2.9053292157760473</v>
      </c>
      <c r="K44" s="204">
        <v>6.1236602895217978</v>
      </c>
      <c r="L44" s="25"/>
    </row>
    <row r="45" spans="1:12" outlineLevel="1" x14ac:dyDescent="0.4">
      <c r="A45" s="27"/>
      <c r="B45" s="49" t="s">
        <v>303</v>
      </c>
      <c r="C45" s="10" t="s">
        <v>214</v>
      </c>
      <c r="D45" s="24">
        <v>3</v>
      </c>
      <c r="E45" s="25"/>
      <c r="F45" s="25"/>
      <c r="G45" s="123">
        <v>30.736578981908131</v>
      </c>
      <c r="H45" s="123">
        <v>369.28027691411785</v>
      </c>
      <c r="I45" s="123">
        <v>6.0227150921106904</v>
      </c>
      <c r="K45" s="204">
        <v>5.1034423033177791</v>
      </c>
      <c r="L45" s="25"/>
    </row>
    <row r="46" spans="1:12" outlineLevel="1" x14ac:dyDescent="0.4">
      <c r="A46" s="27"/>
      <c r="B46" s="49" t="s">
        <v>304</v>
      </c>
      <c r="C46" s="10" t="s">
        <v>214</v>
      </c>
      <c r="D46" s="24">
        <v>4</v>
      </c>
      <c r="E46" s="25"/>
      <c r="F46" s="25"/>
      <c r="G46" s="123">
        <v>27.379066478457599</v>
      </c>
      <c r="H46" s="123">
        <v>369.28027691411785</v>
      </c>
      <c r="I46" s="123">
        <v>3.6651765216176369</v>
      </c>
      <c r="K46" s="204">
        <v>7.4700539842958955</v>
      </c>
      <c r="L46" s="25"/>
    </row>
    <row r="47" spans="1:12" outlineLevel="1" x14ac:dyDescent="0.4">
      <c r="A47" s="27"/>
      <c r="B47" s="49" t="s">
        <v>305</v>
      </c>
      <c r="C47" s="10" t="s">
        <v>214</v>
      </c>
      <c r="D47" s="24">
        <v>5</v>
      </c>
      <c r="E47" s="25"/>
      <c r="F47" s="25"/>
      <c r="G47" s="123">
        <v>20.521898073273654</v>
      </c>
      <c r="H47" s="123">
        <v>369.28027691411785</v>
      </c>
      <c r="I47" s="123">
        <v>4.2419538580297527</v>
      </c>
      <c r="K47" s="204">
        <v>4.8378409478516575</v>
      </c>
      <c r="L47" s="25"/>
    </row>
    <row r="48" spans="1:12" outlineLevel="1" x14ac:dyDescent="0.4">
      <c r="A48" s="27"/>
      <c r="B48" s="49" t="s">
        <v>306</v>
      </c>
      <c r="C48" s="10" t="s">
        <v>214</v>
      </c>
      <c r="D48" s="24">
        <v>6</v>
      </c>
      <c r="E48" s="25"/>
      <c r="F48" s="25"/>
      <c r="G48" s="123">
        <v>39.804201463039504</v>
      </c>
      <c r="H48" s="123">
        <v>462.83407834382535</v>
      </c>
      <c r="I48" s="123">
        <v>22.781229627777787</v>
      </c>
      <c r="K48" s="204">
        <v>1.7472367432926068</v>
      </c>
      <c r="L48" s="25"/>
    </row>
    <row r="49" spans="1:12" outlineLevel="1" x14ac:dyDescent="0.4">
      <c r="A49" s="27"/>
      <c r="B49" s="49" t="s">
        <v>307</v>
      </c>
      <c r="C49" s="10" t="s">
        <v>214</v>
      </c>
      <c r="D49" s="24">
        <v>7</v>
      </c>
      <c r="E49" s="25"/>
      <c r="F49" s="25"/>
      <c r="G49" s="123">
        <v>27.396144541999689</v>
      </c>
      <c r="H49" s="123">
        <v>386.16698376845136</v>
      </c>
      <c r="I49" s="123">
        <v>13.997210602518743</v>
      </c>
      <c r="K49" s="204">
        <v>1.9572574364973734</v>
      </c>
      <c r="L49" s="25"/>
    </row>
    <row r="50" spans="1:12" outlineLevel="1" x14ac:dyDescent="0.4">
      <c r="A50" s="27"/>
      <c r="B50" s="49"/>
      <c r="C50" s="29"/>
      <c r="D50" s="25"/>
      <c r="E50" s="25"/>
      <c r="F50" s="25"/>
      <c r="G50" s="25"/>
      <c r="H50" s="25"/>
      <c r="I50" s="25"/>
      <c r="J50" s="25"/>
      <c r="K50" s="25"/>
      <c r="L50" s="25"/>
    </row>
    <row r="51" spans="1:12" x14ac:dyDescent="0.4">
      <c r="A51" s="30" t="s">
        <v>24</v>
      </c>
      <c r="B51" s="31"/>
      <c r="C51" s="32"/>
      <c r="D51" s="31"/>
      <c r="E51" s="31"/>
      <c r="F51" s="31"/>
      <c r="G51" s="31"/>
      <c r="H51" s="31"/>
      <c r="I51" s="31"/>
      <c r="J51" s="31"/>
      <c r="K51" s="31"/>
      <c r="L51" s="31"/>
    </row>
  </sheetData>
  <sheetProtection formatCells="0" formatColumns="0" formatRows="0" insertColumns="0" insertRows="0" insertHyperlinks="0" deleteColumns="0" deleteRows="0" sort="0" autoFilter="0" pivotTables="0"/>
  <dataConsolidate/>
  <conditionalFormatting sqref="B3">
    <cfRule type="expression" dxfId="12" priority="3">
      <formula>$B$3="The model contains one or more errors"</formula>
    </cfRule>
  </conditionalFormatting>
  <dataValidations count="2">
    <dataValidation type="list" allowBlank="1" showInputMessage="1" showErrorMessage="1" sqref="E11">
      <formula1>Years</formula1>
    </dataValidation>
    <dataValidation type="list" allowBlank="1" showInputMessage="1" showErrorMessage="1" sqref="E11">
      <formula1>#REF!</formula1>
    </dataValidation>
  </dataValidations>
  <hyperlinks>
    <hyperlink ref="B5" location="Contents!A1" display="[To Contents]"/>
  </hyperlinks>
  <pageMargins left="0.39370078740157483" right="0.39370078740157483" top="0.39370078740157483" bottom="0.39370078740157483" header="0.39370078740157483" footer="0.39370078740157483"/>
  <pageSetup paperSize="8" scale="1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C4861CE86654CAC282E7E7A8EEC3C" ma:contentTypeVersion="8" ma:contentTypeDescription="Create a new document." ma:contentTypeScope="" ma:versionID="0aacdec7349ffe5f83aa84d30dc2de6f">
  <xsd:schema xmlns:xsd="http://www.w3.org/2001/XMLSchema" xmlns:xs="http://www.w3.org/2001/XMLSchema" xmlns:p="http://schemas.microsoft.com/office/2006/metadata/properties" xmlns:ns1="http://schemas.microsoft.com/sharepoint/v3" xmlns:ns2="b47aa635-d361-4225-a98e-84ea5a698451" xmlns:ns3="65aa54ac-4e65-408c-803c-a719680eeb82" targetNamespace="http://schemas.microsoft.com/office/2006/metadata/properties" ma:root="true" ma:fieldsID="f286e23ecfbc4efe63bfa50ba9a5b8a3" ns1:_="" ns2:_="" ns3:_="">
    <xsd:import namespace="http://schemas.microsoft.com/sharepoint/v3"/>
    <xsd:import namespace="b47aa635-d361-4225-a98e-84ea5a698451"/>
    <xsd:import namespace="65aa54ac-4e65-408c-803c-a719680eeb82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aa635-d361-4225-a98e-84ea5a698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a54ac-4e65-408c-803c-a719680ee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2019-06-30T04:27:21+00:00</_dlc_ExpireDate>
  </documentManagement>
</p:properties>
</file>

<file path=customXml/item4.xml><?xml version="1.0" encoding="utf-8"?>
<metadata xmlns="http://www.objective.com/ecm/document/metadata/860762D3DDD649FBB802CDB3B9FE4101" version="1.0.0">
  <systemFields>
    <field name="Objective-Id">
      <value order="0">A2602639</value>
    </field>
    <field name="Objective-Title">
      <value order="0">Appendix F_PoM Efficient cost bounds model</value>
    </field>
    <field name="Objective-Description">
      <value order="0"/>
    </field>
    <field name="Objective-CreationStamp">
      <value order="0">2019-05-31T04:27:24Z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2019-06-04T00:29:33Z</value>
    </field>
    <field name="Objective-Owner">
      <value order="0">Geraldine Paul</value>
    </field>
    <field name="Objective-Path">
      <value order="0">Objective Global Folder:Corporate File Plan:Financial Management:Financial Management - Pricing:Pricing - Essential Service Commission (ESC):Pricing - ESC - FY2019-20 TCS</value>
    </field>
    <field name="Objective-Parent">
      <value order="0">Pricing - ESC - FY2019-20 TCS</value>
    </field>
    <field name="Objective-State">
      <value order="0">Being Drafted</value>
    </field>
    <field name="Objective-VersionId">
      <value order="0">vA3485163</value>
    </field>
    <field name="Objective-Version">
      <value order="0">0.1</value>
    </field>
    <field name="Objective-VersionNumber">
      <value order="0">1</value>
    </field>
    <field name="Objective-VersionComment">
      <value order="0"/>
    </field>
    <field name="Objective-FileNumber">
      <value order="0">qA95886</value>
    </field>
    <field name="Objective-Classification">
      <value order="0"/>
    </field>
    <field name="Objective-Caveats">
      <value order="0"/>
    </field>
  </systemFields>
  <catalogues>
    <catalogue name="PoMC Document Type Catalogue" type="type" ori="id:cA2">
      <field name="Objective-Security Class">
        <value order="0">Unclassified</value>
      </field>
      <field name="Objective-Documentum Keyword">
        <value order="0"/>
      </field>
      <field name="Objective-Documentum Author">
        <value order="0"/>
      </field>
      <field name="Objective-Custom Date">
        <value order="0"/>
      </field>
      <field name="Objective-Scan Barcode">
        <value order="0"/>
      </field>
      <field name="Objective-Documentum Title">
        <value order="0"/>
      </field>
      <field name="Objective-Documentum Modifier Name">
        <value order="0"/>
      </field>
      <field name="Objective-Documentum Object Id">
        <value order="0"/>
      </field>
      <field name="Objective-Documentum Type">
        <value order="0"/>
      </field>
      <field name="Objective-Documentum External Ref">
        <value order="0"/>
      </field>
      <field name="Objective-Documentum Subject">
        <value order="0"/>
      </field>
      <field name="Objective-Documentum Creator Name">
        <value order="0"/>
      </field>
      <field name="Objective-Documentum Confidentiality">
        <value order="0"/>
      </field>
    </catalogue>
  </catalogues>
</metadata>
</file>

<file path=customXml/item5.xml><?xml version="1.0" encoding="utf-8"?>
<?mso-contentType ?>
<p:Policy xmlns:p="office.server.policy" id="3b6256b0-6ebd-40a9-82ac-d58602b423af" local="false">
  <p:Name>Document Retention Policy</p:Name>
  <p:Description>Documents will be be deleted 1 month after their creation or modification date.</p:Description>
  <p:Statement/>
  <p:PolicyItems>
    <p:PolicyItem featureId="Microsoft.Office.RecordsManagement.PolicyFeatures.Expiration" staticId="0x01010017CC4861CE86654CAC282E7E7A8EEC3C|-310158366" UniqueId="88145d4c-b98d-4bbe-a1d2-2849fef75c6e">
      <p:Name>Retention</p:Name>
      <p:Description>Automatic scheduling of content for processing, and performing a retention action on content that has reached its due date.</p:Description>
      <p:CustomData>
        <Schedules nextStageId="3">
          <Schedule type="Default">
            <stages>
              <data stageId="1">
                <formula id="Microsoft.Office.RecordsManagement.PolicyFeatures.Expiration.Formula.BuiltIn">
                  <number>1</number>
                  <property>Created</property>
                  <propertyId>8c06beca-0777-48f7-91c7-6da68bc07b69</propertyId>
                  <period>months</period>
                </formula>
                <action type="action" id="Microsoft.Office.RecordsManagement.PolicyFeatures.Expiration.Action.MoveToRecycleBin"/>
              </data>
              <data stageId="2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3718A40A-902E-476D-9CDC-F31CE3416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7aa635-d361-4225-a98e-84ea5a698451"/>
    <ds:schemaRef ds:uri="65aa54ac-4e65-408c-803c-a719680ee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6F782A-AD67-4047-81AC-70D4778EB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510A11-90E5-4713-9B13-921708A2CEDB}">
  <ds:schemaRefs>
    <ds:schemaRef ds:uri="http://schemas.microsoft.com/office/infopath/2007/PartnerControls"/>
    <ds:schemaRef ds:uri="c4a6a473-e1f7-4709-9234-253926a3c904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4eb6023d-658b-4527-be73-24b0518f0bf9"/>
    <ds:schemaRef ds:uri="http://www.w3.org/XML/1998/namespace"/>
    <ds:schemaRef ds:uri="http://purl.org/dc/elements/1.1/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860762D3DDD649FBB802CDB3B9FE4101"/>
  </ds:schemaRefs>
</ds:datastoreItem>
</file>

<file path=customXml/itemProps5.xml><?xml version="1.0" encoding="utf-8"?>
<ds:datastoreItem xmlns:ds="http://schemas.openxmlformats.org/officeDocument/2006/customXml" ds:itemID="{B05D7F7C-1269-4BF4-BB20-AD7DA50191F3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26</vt:i4>
      </vt:variant>
    </vt:vector>
  </HeadingPairs>
  <TitlesOfParts>
    <vt:vector size="38" baseType="lpstr">
      <vt:lpstr>Cover</vt:lpstr>
      <vt:lpstr>Contents</vt:lpstr>
      <vt:lpstr>Schematic</vt:lpstr>
      <vt:lpstr>Assumptions</vt:lpstr>
      <vt:lpstr>Allocators</vt:lpstr>
      <vt:lpstr>Regulatory Model</vt:lpstr>
      <vt:lpstr>Mapping</vt:lpstr>
      <vt:lpstr>Capital Base</vt:lpstr>
      <vt:lpstr>Standalone Costs</vt:lpstr>
      <vt:lpstr>Avoidable Costs</vt:lpstr>
      <vt:lpstr>Revenue</vt:lpstr>
      <vt:lpstr>Compliance</vt:lpstr>
      <vt:lpstr>Actual_End_Year</vt:lpstr>
      <vt:lpstr>Actual_Start_Year</vt:lpstr>
      <vt:lpstr>Annualisation_Years</vt:lpstr>
      <vt:lpstr>Asset_Classes</vt:lpstr>
      <vt:lpstr>Avoidable_by_Bundle</vt:lpstr>
      <vt:lpstr>Base_Year</vt:lpstr>
      <vt:lpstr>Base_Year_End_Date</vt:lpstr>
      <vt:lpstr>Base_Year_Start_Date</vt:lpstr>
      <vt:lpstr>Capital_Base_Opening</vt:lpstr>
      <vt:lpstr>Compliance_Year</vt:lpstr>
      <vt:lpstr>Depn_Method_1</vt:lpstr>
      <vt:lpstr>Depn_Method_2</vt:lpstr>
      <vt:lpstr>Depn_Methods</vt:lpstr>
      <vt:lpstr>Depn_Profile</vt:lpstr>
      <vt:lpstr>Display_Year_End</vt:lpstr>
      <vt:lpstr>Display_Year_Start</vt:lpstr>
      <vt:lpstr>Million</vt:lpstr>
      <vt:lpstr>Model_Name</vt:lpstr>
      <vt:lpstr>Revenue</vt:lpstr>
      <vt:lpstr>Revenue_by_Bundle</vt:lpstr>
      <vt:lpstr>Revenue_by_Service</vt:lpstr>
      <vt:lpstr>Stand_Alone_by_Bundle</vt:lpstr>
      <vt:lpstr>subsection</vt:lpstr>
      <vt:lpstr>Tariff_Revenue_to_Bundles</vt:lpstr>
      <vt:lpstr>Tariffs</vt:lpstr>
      <vt:lpstr>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 Grace-Webb</dc:creator>
  <cp:keywords/>
  <dc:description/>
  <cp:lastModifiedBy>Wei Zeng</cp:lastModifiedBy>
  <cp:revision/>
  <dcterms:created xsi:type="dcterms:W3CDTF">2018-11-29T09:44:24Z</dcterms:created>
  <dcterms:modified xsi:type="dcterms:W3CDTF">2019-06-24T08:29:22Z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0x01010017CC4861CE86654CAC282E7E7A8EEC3C</vt:lpwstr>
  </property>
  <property fmtid="{D5CDD505-2E9C-101B-9397-08002B2CF9AE}" pid="3" name="AuthorIds_UIVersion_2560">
    <vt:lpwstr>13</vt:lpwstr>
  </property>
  <property fmtid="{D5CDD505-2E9C-101B-9397-08002B2CF9AE}" pid="4" name="_dlc_policyId">
    <vt:lpwstr>0x01010017CC4861CE86654CAC282E7E7A8EEC3C|-310158366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id="Microsoft.Office.RecordsManagement.PolicyFeatures.Expiration.Formula.BuiltIn"&gt;&lt;number&gt;1&lt;/number&gt;&lt;property&gt;Created&lt;/property&gt;&lt;propertyId&gt;8c06beca-0777-48f7-91c7-6da68bc07b69&lt;/propertyId&gt;&lt;period&gt;months&lt;/period&gt;&lt;/formula&gt;</vt:lpwstr>
  </property>
  <property fmtid="{D5CDD505-2E9C-101B-9397-08002B2CF9AE}" pid="6" name="Objective-Id">
    <vt:lpwstr>A2602639</vt:lpwstr>
  </property>
  <property fmtid="{D5CDD505-2E9C-101B-9397-08002B2CF9AE}" pid="7" name="Objective-Title">
    <vt:lpwstr>Appendix F_PoM Efficient cost bounds model</vt:lpwstr>
  </property>
  <property fmtid="{D5CDD505-2E9C-101B-9397-08002B2CF9AE}" pid="8" name="Objective-Description">
    <vt:lpwstr/>
  </property>
  <property fmtid="{D5CDD505-2E9C-101B-9397-08002B2CF9AE}" pid="9" name="Objective-CreationStamp">
    <vt:filetime>2019-06-04T00:29:33Z</vt:filetime>
  </property>
  <property fmtid="{D5CDD505-2E9C-101B-9397-08002B2CF9AE}" pid="10" name="Objective-IsApproved">
    <vt:bool>false</vt:bool>
  </property>
  <property fmtid="{D5CDD505-2E9C-101B-9397-08002B2CF9AE}" pid="11" name="Objective-IsPublished">
    <vt:bool>false</vt:bool>
  </property>
  <property fmtid="{D5CDD505-2E9C-101B-9397-08002B2CF9AE}" pid="12" name="Objective-DatePublished">
    <vt:lpwstr/>
  </property>
  <property fmtid="{D5CDD505-2E9C-101B-9397-08002B2CF9AE}" pid="13" name="Objective-ModificationStamp">
    <vt:filetime>2019-06-04T00:29:33Z</vt:filetime>
  </property>
  <property fmtid="{D5CDD505-2E9C-101B-9397-08002B2CF9AE}" pid="14" name="Objective-Owner">
    <vt:lpwstr>Geraldine Paul</vt:lpwstr>
  </property>
  <property fmtid="{D5CDD505-2E9C-101B-9397-08002B2CF9AE}" pid="15" name="Objective-Path">
    <vt:lpwstr>Objective Global Folder:Corporate File Plan:Financial Management:Financial Management - Pricing:Pricing - Essential Service Commission (ESC):Pricing - ESC - FY2019-20 TCS:</vt:lpwstr>
  </property>
  <property fmtid="{D5CDD505-2E9C-101B-9397-08002B2CF9AE}" pid="16" name="Objective-Parent">
    <vt:lpwstr>Pricing - ESC - FY2019-20 TCS</vt:lpwstr>
  </property>
  <property fmtid="{D5CDD505-2E9C-101B-9397-08002B2CF9AE}" pid="17" name="Objective-State">
    <vt:lpwstr>Being Drafted</vt:lpwstr>
  </property>
  <property fmtid="{D5CDD505-2E9C-101B-9397-08002B2CF9AE}" pid="18" name="Objective-VersionId">
    <vt:lpwstr>vA3485163</vt:lpwstr>
  </property>
  <property fmtid="{D5CDD505-2E9C-101B-9397-08002B2CF9AE}" pid="19" name="Objective-Version">
    <vt:lpwstr>0.1</vt:lpwstr>
  </property>
  <property fmtid="{D5CDD505-2E9C-101B-9397-08002B2CF9AE}" pid="20" name="Objective-VersionNumber">
    <vt:r8>1</vt:r8>
  </property>
  <property fmtid="{D5CDD505-2E9C-101B-9397-08002B2CF9AE}" pid="21" name="Objective-VersionComment">
    <vt:lpwstr>First version</vt:lpwstr>
  </property>
  <property fmtid="{D5CDD505-2E9C-101B-9397-08002B2CF9AE}" pid="22" name="Objective-FileNumber">
    <vt:lpwstr/>
  </property>
  <property fmtid="{D5CDD505-2E9C-101B-9397-08002B2CF9AE}" pid="23" name="Objective-Classification">
    <vt:lpwstr>[Inherited - none]</vt:lpwstr>
  </property>
  <property fmtid="{D5CDD505-2E9C-101B-9397-08002B2CF9AE}" pid="24" name="Objective-Caveats">
    <vt:lpwstr/>
  </property>
  <property fmtid="{D5CDD505-2E9C-101B-9397-08002B2CF9AE}" pid="25" name="Objective-Security Class">
    <vt:lpwstr>Unclassified</vt:lpwstr>
  </property>
  <property fmtid="{D5CDD505-2E9C-101B-9397-08002B2CF9AE}" pid="26" name="Objective-Documentum Keyword">
    <vt:lpwstr/>
  </property>
  <property fmtid="{D5CDD505-2E9C-101B-9397-08002B2CF9AE}" pid="27" name="Objective-Documentum Author">
    <vt:lpwstr/>
  </property>
  <property fmtid="{D5CDD505-2E9C-101B-9397-08002B2CF9AE}" pid="28" name="Objective-Custom Date">
    <vt:lpwstr/>
  </property>
  <property fmtid="{D5CDD505-2E9C-101B-9397-08002B2CF9AE}" pid="29" name="Objective-Scan Barcode">
    <vt:lpwstr/>
  </property>
  <property fmtid="{D5CDD505-2E9C-101B-9397-08002B2CF9AE}" pid="30" name="Objective-Documentum Title">
    <vt:lpwstr/>
  </property>
  <property fmtid="{D5CDD505-2E9C-101B-9397-08002B2CF9AE}" pid="31" name="Objective-Documentum Modifier Name">
    <vt:lpwstr/>
  </property>
  <property fmtid="{D5CDD505-2E9C-101B-9397-08002B2CF9AE}" pid="32" name="Objective-Documentum Object Id">
    <vt:lpwstr/>
  </property>
  <property fmtid="{D5CDD505-2E9C-101B-9397-08002B2CF9AE}" pid="33" name="Objective-Documentum Type">
    <vt:lpwstr/>
  </property>
  <property fmtid="{D5CDD505-2E9C-101B-9397-08002B2CF9AE}" pid="34" name="Objective-Documentum External Ref">
    <vt:lpwstr/>
  </property>
  <property fmtid="{D5CDD505-2E9C-101B-9397-08002B2CF9AE}" pid="35" name="Objective-Documentum Subject">
    <vt:lpwstr/>
  </property>
  <property fmtid="{D5CDD505-2E9C-101B-9397-08002B2CF9AE}" pid="36" name="Objective-Documentum Creator Name">
    <vt:lpwstr/>
  </property>
  <property fmtid="{D5CDD505-2E9C-101B-9397-08002B2CF9AE}" pid="37" name="Objective-Documentum Confidentiality">
    <vt:lpwstr/>
  </property>
  <property fmtid="{D5CDD505-2E9C-101B-9397-08002B2CF9AE}" pid="38" name="Objective-Comment">
    <vt:lpwstr/>
  </property>
  <property fmtid="{D5CDD505-2E9C-101B-9397-08002B2CF9AE}" pid="39" name="Objective-Custom Date [system]">
    <vt:lpwstr/>
  </property>
  <property fmtid="{D5CDD505-2E9C-101B-9397-08002B2CF9AE}" pid="40" name="Objective-Security Class [system]">
    <vt:lpwstr>Unclassified</vt:lpwstr>
  </property>
  <property fmtid="{D5CDD505-2E9C-101B-9397-08002B2CF9AE}" pid="41" name="Objective-Scan Barcode [system]">
    <vt:lpwstr/>
  </property>
  <property fmtid="{D5CDD505-2E9C-101B-9397-08002B2CF9AE}" pid="42" name="Objective-Documentum Subject [system]">
    <vt:lpwstr/>
  </property>
  <property fmtid="{D5CDD505-2E9C-101B-9397-08002B2CF9AE}" pid="43" name="Objective-Documentum Author [system]">
    <vt:lpwstr/>
  </property>
  <property fmtid="{D5CDD505-2E9C-101B-9397-08002B2CF9AE}" pid="44" name="Objective-Documentum Keyword [system]">
    <vt:lpwstr/>
  </property>
  <property fmtid="{D5CDD505-2E9C-101B-9397-08002B2CF9AE}" pid="45" name="Objective-Documentum External Ref [system]">
    <vt:lpwstr/>
  </property>
  <property fmtid="{D5CDD505-2E9C-101B-9397-08002B2CF9AE}" pid="46" name="Objective-Documentum Confidentiality [system]">
    <vt:lpwstr/>
  </property>
  <property fmtid="{D5CDD505-2E9C-101B-9397-08002B2CF9AE}" pid="47" name="Objective-Documentum Creator Name [system]">
    <vt:lpwstr/>
  </property>
  <property fmtid="{D5CDD505-2E9C-101B-9397-08002B2CF9AE}" pid="48" name="Objective-Documentum Modifier Name [system]">
    <vt:lpwstr/>
  </property>
  <property fmtid="{D5CDD505-2E9C-101B-9397-08002B2CF9AE}" pid="49" name="Objective-Documentum Type [system]">
    <vt:lpwstr/>
  </property>
  <property fmtid="{D5CDD505-2E9C-101B-9397-08002B2CF9AE}" pid="50" name="Objective-Documentum Title [system]">
    <vt:lpwstr/>
  </property>
  <property fmtid="{D5CDD505-2E9C-101B-9397-08002B2CF9AE}" pid="51" name="Objective-Documentum Object Id [system]">
    <vt:lpwstr/>
  </property>
</Properties>
</file>